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50017F02-728F-4929-A943-D60ACBD61F13}" xr6:coauthVersionLast="45" xr6:coauthVersionMax="45" xr10:uidLastSave="{00000000-0000-0000-0000-000000000000}"/>
  <bookViews>
    <workbookView xWindow="1500" yWindow="1500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(юань)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_xlnm._FilterDatabase" localSheetId="0" hidden="1">'Смета ЕР (общ) '!$A$14:$Q$1685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5" i="51" l="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56" i="51"/>
  <c r="O56" i="51" s="1"/>
  <c r="L56" i="51"/>
  <c r="N56" i="51" s="1"/>
  <c r="E56" i="51"/>
  <c r="M55" i="51"/>
  <c r="O55" i="51" s="1"/>
  <c r="L55" i="51"/>
  <c r="N55" i="51" s="1"/>
  <c r="E55" i="51"/>
  <c r="M54" i="51"/>
  <c r="O54" i="51" s="1"/>
  <c r="L54" i="51"/>
  <c r="N54" i="51" s="1"/>
  <c r="E54" i="51"/>
  <c r="M53" i="51"/>
  <c r="O53" i="51" s="1"/>
  <c r="E53" i="51"/>
  <c r="M52" i="51"/>
  <c r="O52" i="51" s="1"/>
  <c r="E52" i="51"/>
  <c r="M51" i="51"/>
  <c r="O51" i="51" s="1"/>
  <c r="E51" i="51"/>
  <c r="M50" i="51"/>
  <c r="O50" i="51" s="1"/>
  <c r="E50" i="51"/>
  <c r="M49" i="51"/>
  <c r="O49" i="51" s="1"/>
  <c r="E49" i="51"/>
  <c r="M48" i="51"/>
  <c r="O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E44" i="51"/>
  <c r="M43" i="51"/>
  <c r="O43" i="51" s="1"/>
  <c r="E43" i="51"/>
  <c r="M42" i="51"/>
  <c r="O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E38" i="51"/>
  <c r="M37" i="51"/>
  <c r="O37" i="51" s="1"/>
  <c r="E37" i="51"/>
  <c r="M36" i="51"/>
  <c r="O36" i="51" s="1"/>
  <c r="E36" i="51"/>
  <c r="M35" i="51"/>
  <c r="O35" i="51" s="1"/>
  <c r="E35" i="51"/>
  <c r="M34" i="51"/>
  <c r="O34" i="51" s="1"/>
  <c r="E34" i="51"/>
  <c r="E518" i="51" l="1"/>
  <c r="E517" i="51"/>
  <c r="E516" i="51"/>
  <c r="E515" i="51"/>
  <c r="E514" i="51"/>
  <c r="E513" i="51"/>
  <c r="E512" i="51"/>
  <c r="E511" i="51"/>
  <c r="E510" i="51"/>
  <c r="E509" i="51"/>
  <c r="E508" i="51"/>
  <c r="E507" i="51"/>
  <c r="E506" i="51"/>
  <c r="E505" i="51"/>
  <c r="E504" i="51"/>
  <c r="E503" i="51"/>
  <c r="E502" i="51"/>
  <c r="E501" i="51"/>
  <c r="E500" i="51"/>
  <c r="E499" i="51"/>
  <c r="E498" i="51"/>
  <c r="E497" i="51"/>
  <c r="E496" i="51"/>
  <c r="E495" i="51"/>
  <c r="E494" i="51"/>
  <c r="E493" i="51"/>
  <c r="E492" i="51"/>
  <c r="E491" i="51"/>
  <c r="E490" i="51"/>
  <c r="E489" i="51"/>
  <c r="E488" i="51"/>
  <c r="E487" i="51"/>
  <c r="E486" i="51"/>
  <c r="E485" i="51"/>
  <c r="E484" i="51"/>
  <c r="E483" i="51"/>
  <c r="E482" i="51"/>
  <c r="E481" i="51"/>
  <c r="E480" i="51"/>
  <c r="E479" i="51"/>
  <c r="E478" i="51"/>
  <c r="E477" i="51"/>
  <c r="E476" i="51"/>
  <c r="E475" i="51"/>
  <c r="E474" i="51"/>
  <c r="E473" i="51"/>
  <c r="E472" i="51"/>
  <c r="E471" i="51"/>
  <c r="E470" i="51"/>
  <c r="E469" i="51"/>
  <c r="E468" i="51"/>
  <c r="E467" i="51"/>
  <c r="E466" i="51"/>
  <c r="E465" i="51"/>
  <c r="E464" i="51"/>
  <c r="E463" i="51"/>
  <c r="E462" i="51"/>
  <c r="E461" i="51"/>
  <c r="E460" i="51"/>
  <c r="E459" i="51"/>
  <c r="E458" i="51"/>
  <c r="E457" i="51"/>
  <c r="E456" i="51"/>
  <c r="E455" i="51"/>
  <c r="E454" i="51"/>
  <c r="E395" i="51"/>
  <c r="E394" i="51"/>
  <c r="E393" i="51"/>
  <c r="E392" i="51"/>
  <c r="E391" i="51"/>
  <c r="E390" i="51"/>
  <c r="E389" i="51"/>
  <c r="E388" i="51"/>
  <c r="E387" i="51"/>
  <c r="E386" i="51"/>
  <c r="E385" i="51"/>
  <c r="E384" i="51"/>
  <c r="E383" i="51"/>
  <c r="E382" i="51"/>
  <c r="E381" i="51"/>
  <c r="E380" i="51"/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L1513" i="51"/>
  <c r="N1513" i="51" s="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L1508" i="51"/>
  <c r="N1508" i="51" s="1"/>
  <c r="E1508" i="51"/>
  <c r="L1507" i="51"/>
  <c r="N1507" i="51" s="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L1502" i="51"/>
  <c r="N1502" i="51" s="1"/>
  <c r="E1502" i="51"/>
  <c r="L1501" i="51"/>
  <c r="N1501" i="51" s="1"/>
  <c r="E1501" i="51"/>
  <c r="L1500" i="51"/>
  <c r="N1500" i="51" s="1"/>
  <c r="E1500" i="51"/>
  <c r="L1499" i="51"/>
  <c r="N1499" i="51" s="1"/>
  <c r="E1499" i="51"/>
  <c r="L1498" i="51"/>
  <c r="N1498" i="51" s="1"/>
  <c r="E1498" i="51"/>
  <c r="M1497" i="51"/>
  <c r="O1497" i="51" s="1"/>
  <c r="L1497" i="51"/>
  <c r="N1497" i="51" s="1"/>
  <c r="E1497" i="51"/>
  <c r="M1496" i="51"/>
  <c r="O1496" i="51" s="1"/>
  <c r="L1496" i="51"/>
  <c r="N1496" i="51" s="1"/>
  <c r="E1496" i="51"/>
  <c r="M1495" i="51"/>
  <c r="O1495" i="51" s="1"/>
  <c r="L1495" i="51"/>
  <c r="N1495" i="51" s="1"/>
  <c r="E1495" i="51"/>
  <c r="M1494" i="51"/>
  <c r="O1494" i="51" s="1"/>
  <c r="L1494" i="51"/>
  <c r="N1494" i="51" s="1"/>
  <c r="E1494" i="51"/>
  <c r="M1493" i="51"/>
  <c r="O1493" i="51" s="1"/>
  <c r="L1493" i="51"/>
  <c r="N1493" i="51" s="1"/>
  <c r="E1493" i="51"/>
  <c r="M1492" i="51"/>
  <c r="O1492" i="51" s="1"/>
  <c r="L1492" i="51"/>
  <c r="N1492" i="51" s="1"/>
  <c r="E1492" i="51"/>
  <c r="M1491" i="51"/>
  <c r="O1491" i="51" s="1"/>
  <c r="L1491" i="51"/>
  <c r="N1491" i="51" s="1"/>
  <c r="E1491" i="51"/>
  <c r="M1490" i="51"/>
  <c r="O1490" i="51" s="1"/>
  <c r="L1490" i="51"/>
  <c r="N1490" i="51" s="1"/>
  <c r="E1490" i="51"/>
  <c r="M1489" i="51"/>
  <c r="O1489" i="51" s="1"/>
  <c r="L1489" i="51"/>
  <c r="N1489" i="51" s="1"/>
  <c r="E1489" i="51"/>
  <c r="M1488" i="51"/>
  <c r="O1488" i="51" s="1"/>
  <c r="L1488" i="51"/>
  <c r="N1488" i="51" s="1"/>
  <c r="E1488" i="51"/>
  <c r="M1487" i="51"/>
  <c r="O1487" i="51" s="1"/>
  <c r="L1487" i="51"/>
  <c r="N1487" i="51" s="1"/>
  <c r="E1487" i="51"/>
  <c r="M1486" i="51"/>
  <c r="O1486" i="51" s="1"/>
  <c r="L1486" i="51"/>
  <c r="N1486" i="51" s="1"/>
  <c r="E1486" i="51"/>
  <c r="M1485" i="51"/>
  <c r="O1485" i="51" s="1"/>
  <c r="L1485" i="51"/>
  <c r="N1485" i="51" s="1"/>
  <c r="E1485" i="51"/>
  <c r="M1484" i="51"/>
  <c r="O1484" i="51" s="1"/>
  <c r="L1484" i="51"/>
  <c r="N1484" i="51" s="1"/>
  <c r="E1484" i="51"/>
  <c r="M1483" i="51"/>
  <c r="O1483" i="51" s="1"/>
  <c r="L1483" i="51"/>
  <c r="N1483" i="51" s="1"/>
  <c r="E1483" i="51"/>
  <c r="M1482" i="51"/>
  <c r="O1482" i="51" s="1"/>
  <c r="L1482" i="51"/>
  <c r="N1482" i="51" s="1"/>
  <c r="E1482" i="51"/>
  <c r="M1481" i="51"/>
  <c r="O1481" i="51" s="1"/>
  <c r="L1481" i="51"/>
  <c r="N1481" i="51" s="1"/>
  <c r="E1481" i="51"/>
  <c r="M1480" i="51"/>
  <c r="O1480" i="51" s="1"/>
  <c r="L1480" i="51"/>
  <c r="N1480" i="51" s="1"/>
  <c r="E1480" i="51"/>
  <c r="M1479" i="51"/>
  <c r="O1479" i="51" s="1"/>
  <c r="L1479" i="51"/>
  <c r="N1479" i="51" s="1"/>
  <c r="E1479" i="51"/>
  <c r="L1478" i="51"/>
  <c r="N1478" i="51" s="1"/>
  <c r="E1478" i="51"/>
  <c r="L1477" i="51"/>
  <c r="N1477" i="51" s="1"/>
  <c r="E1477" i="51"/>
  <c r="M1476" i="51"/>
  <c r="O1476" i="51" s="1"/>
  <c r="L1476" i="51"/>
  <c r="N1476" i="51" s="1"/>
  <c r="E1476" i="51"/>
  <c r="M1475" i="51"/>
  <c r="O1475" i="51" s="1"/>
  <c r="L1475" i="51"/>
  <c r="N1475" i="51" s="1"/>
  <c r="E1475" i="51"/>
  <c r="M1474" i="51"/>
  <c r="O1474" i="51" s="1"/>
  <c r="L1474" i="51"/>
  <c r="N1474" i="51" s="1"/>
  <c r="E1474" i="51"/>
  <c r="M1473" i="51"/>
  <c r="O1473" i="51" s="1"/>
  <c r="L1473" i="51"/>
  <c r="N1473" i="51" s="1"/>
  <c r="E1473" i="51"/>
  <c r="M1472" i="51"/>
  <c r="O1472" i="51" s="1"/>
  <c r="L1472" i="51"/>
  <c r="N1472" i="51" s="1"/>
  <c r="E1472" i="51"/>
  <c r="M1471" i="51"/>
  <c r="O1471" i="51" s="1"/>
  <c r="L1471" i="51"/>
  <c r="N1471" i="51" s="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M1435" i="51"/>
  <c r="O1435" i="51" s="1"/>
  <c r="L1435" i="51"/>
  <c r="N1435" i="51" s="1"/>
  <c r="E1435" i="51"/>
  <c r="M1434" i="51"/>
  <c r="O1434" i="51" s="1"/>
  <c r="L1434" i="51"/>
  <c r="N1434" i="51" s="1"/>
  <c r="E1434" i="51"/>
  <c r="M1433" i="51"/>
  <c r="O1433" i="51" s="1"/>
  <c r="L1433" i="51"/>
  <c r="N1433" i="51" s="1"/>
  <c r="E1433" i="51"/>
  <c r="M1432" i="51"/>
  <c r="O1432" i="51" s="1"/>
  <c r="L1432" i="51"/>
  <c r="N1432" i="51" s="1"/>
  <c r="E1432" i="51"/>
  <c r="M1431" i="51"/>
  <c r="O1431" i="51" s="1"/>
  <c r="L1431" i="51"/>
  <c r="N1431" i="51" s="1"/>
  <c r="E1431" i="51"/>
  <c r="M1430" i="51"/>
  <c r="O1430" i="51" s="1"/>
  <c r="L1430" i="51"/>
  <c r="N1430" i="51" s="1"/>
  <c r="E1430" i="51"/>
  <c r="M1429" i="51"/>
  <c r="O1429" i="51" s="1"/>
  <c r="L1429" i="51"/>
  <c r="N1429" i="51" s="1"/>
  <c r="E1429" i="51"/>
  <c r="M1428" i="51"/>
  <c r="O1428" i="51" s="1"/>
  <c r="L1428" i="51"/>
  <c r="N1428" i="51" s="1"/>
  <c r="E1428" i="51"/>
  <c r="M1427" i="51"/>
  <c r="O1427" i="51" s="1"/>
  <c r="L1427" i="51"/>
  <c r="N1427" i="51" s="1"/>
  <c r="E1427" i="51"/>
  <c r="M1426" i="51"/>
  <c r="O1426" i="51" s="1"/>
  <c r="L1426" i="51"/>
  <c r="N1426" i="51" s="1"/>
  <c r="E1426" i="51"/>
  <c r="M1425" i="51"/>
  <c r="O1425" i="51" s="1"/>
  <c r="L1425" i="51"/>
  <c r="N1425" i="51" s="1"/>
  <c r="E1425" i="51"/>
  <c r="M1424" i="51"/>
  <c r="O1424" i="51" s="1"/>
  <c r="L1424" i="51"/>
  <c r="N1424" i="51" s="1"/>
  <c r="E1424" i="51"/>
  <c r="M1423" i="51"/>
  <c r="O1423" i="51" s="1"/>
  <c r="L1423" i="51"/>
  <c r="N1423" i="51" s="1"/>
  <c r="E1423" i="51"/>
  <c r="M1422" i="51"/>
  <c r="O1422" i="51" s="1"/>
  <c r="L1422" i="51"/>
  <c r="N1422" i="51" s="1"/>
  <c r="E1422" i="51"/>
  <c r="M1421" i="51"/>
  <c r="O1421" i="51" s="1"/>
  <c r="L1421" i="51"/>
  <c r="N1421" i="51" s="1"/>
  <c r="E1421" i="51"/>
  <c r="M1420" i="51"/>
  <c r="O1420" i="51" s="1"/>
  <c r="L1420" i="51"/>
  <c r="N1420" i="51" s="1"/>
  <c r="E1420" i="51"/>
  <c r="M1419" i="51"/>
  <c r="O1419" i="51" s="1"/>
  <c r="L1419" i="51"/>
  <c r="N1419" i="51" s="1"/>
  <c r="E1419" i="51"/>
  <c r="M1418" i="51"/>
  <c r="O1418" i="51" s="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M1415" i="51"/>
  <c r="O1415" i="51" s="1"/>
  <c r="L1415" i="51"/>
  <c r="N1415" i="51" s="1"/>
  <c r="E1415" i="51"/>
  <c r="M1414" i="51"/>
  <c r="O1414" i="51" s="1"/>
  <c r="L1414" i="51"/>
  <c r="N1414" i="51" s="1"/>
  <c r="E1414" i="51"/>
  <c r="M1413" i="51"/>
  <c r="O1413" i="51" s="1"/>
  <c r="L1413" i="51"/>
  <c r="N1413" i="51" s="1"/>
  <c r="E1413" i="51"/>
  <c r="M1412" i="51"/>
  <c r="O1412" i="51" s="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M1409" i="51"/>
  <c r="O1409" i="51" s="1"/>
  <c r="L1409" i="51"/>
  <c r="N1409" i="51" s="1"/>
  <c r="E1409" i="51"/>
  <c r="M1408" i="51"/>
  <c r="O1408" i="51" s="1"/>
  <c r="L1408" i="51"/>
  <c r="N1408" i="51" s="1"/>
  <c r="E1408" i="51"/>
  <c r="M1407" i="51"/>
  <c r="O1407" i="51" s="1"/>
  <c r="L1407" i="51"/>
  <c r="N1407" i="51" s="1"/>
  <c r="E1407" i="51"/>
  <c r="M1406" i="51"/>
  <c r="O1406" i="51" s="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M1403" i="51"/>
  <c r="O1403" i="51" s="1"/>
  <c r="L1403" i="51"/>
  <c r="N1403" i="51" s="1"/>
  <c r="E1403" i="51"/>
  <c r="M1402" i="51"/>
  <c r="O1402" i="51" s="1"/>
  <c r="L1402" i="51"/>
  <c r="N1402" i="51" s="1"/>
  <c r="E1402" i="51"/>
  <c r="M1401" i="51"/>
  <c r="O1401" i="51" s="1"/>
  <c r="L1401" i="51"/>
  <c r="N1401" i="51" s="1"/>
  <c r="E1401" i="51"/>
  <c r="M1400" i="51"/>
  <c r="O1400" i="51" s="1"/>
  <c r="L1400" i="51"/>
  <c r="N1400" i="51" s="1"/>
  <c r="E1400" i="51"/>
  <c r="M1399" i="51"/>
  <c r="O1399" i="51" s="1"/>
  <c r="L1399" i="51"/>
  <c r="N1399" i="51" s="1"/>
  <c r="E1399" i="51"/>
  <c r="M1398" i="51"/>
  <c r="O1398" i="51" s="1"/>
  <c r="L1398" i="51"/>
  <c r="N1398" i="51" s="1"/>
  <c r="E1398" i="51"/>
  <c r="M1397" i="51"/>
  <c r="O1397" i="51" s="1"/>
  <c r="L1397" i="51"/>
  <c r="N1397" i="51" s="1"/>
  <c r="E1397" i="51"/>
  <c r="M1396" i="51"/>
  <c r="O1396" i="51" s="1"/>
  <c r="L1396" i="51"/>
  <c r="N1396" i="51" s="1"/>
  <c r="E1396" i="51"/>
  <c r="M1395" i="51"/>
  <c r="O1395" i="51" s="1"/>
  <c r="L1395" i="51"/>
  <c r="N1395" i="51" s="1"/>
  <c r="E1395" i="51"/>
  <c r="M1394" i="51"/>
  <c r="O1394" i="51" s="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M1391" i="51"/>
  <c r="O1391" i="51" s="1"/>
  <c r="L1391" i="51"/>
  <c r="N1391" i="51" s="1"/>
  <c r="E1391" i="51"/>
  <c r="M1390" i="51"/>
  <c r="O1390" i="51" s="1"/>
  <c r="L1390" i="51"/>
  <c r="N1390" i="51" s="1"/>
  <c r="E1390" i="51"/>
  <c r="M1389" i="51"/>
  <c r="O1389" i="51" s="1"/>
  <c r="L1389" i="51"/>
  <c r="N1389" i="51" s="1"/>
  <c r="E1389" i="51"/>
  <c r="M1388" i="51"/>
  <c r="O1388" i="51" s="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M1385" i="51"/>
  <c r="O1385" i="51" s="1"/>
  <c r="L1385" i="51"/>
  <c r="N1385" i="51" s="1"/>
  <c r="E1385" i="51"/>
  <c r="M1384" i="51"/>
  <c r="O1384" i="51" s="1"/>
  <c r="L1384" i="51"/>
  <c r="N1384" i="51" s="1"/>
  <c r="E1384" i="51"/>
  <c r="M1383" i="51"/>
  <c r="O1383" i="51" s="1"/>
  <c r="L1383" i="51"/>
  <c r="N1383" i="51" s="1"/>
  <c r="E1383" i="51"/>
  <c r="M1382" i="51"/>
  <c r="O1382" i="51" s="1"/>
  <c r="L1382" i="51"/>
  <c r="N1382" i="51" s="1"/>
  <c r="E1382" i="51"/>
  <c r="M1381" i="51"/>
  <c r="O1381" i="51" s="1"/>
  <c r="L1381" i="51"/>
  <c r="N1381" i="51" s="1"/>
  <c r="E1381" i="51"/>
  <c r="M1380" i="51"/>
  <c r="O1380" i="51" s="1"/>
  <c r="L1380" i="51"/>
  <c r="N1380" i="51" s="1"/>
  <c r="E1380" i="51"/>
  <c r="M1379" i="51"/>
  <c r="O1379" i="51" s="1"/>
  <c r="L1379" i="51"/>
  <c r="N1379" i="51" s="1"/>
  <c r="E1379" i="51"/>
  <c r="M1378" i="51"/>
  <c r="O1378" i="51" s="1"/>
  <c r="L1378" i="51"/>
  <c r="N1378" i="51" s="1"/>
  <c r="E1378" i="51"/>
  <c r="M1377" i="51"/>
  <c r="O1377" i="51" s="1"/>
  <c r="L1377" i="51"/>
  <c r="N1377" i="51" s="1"/>
  <c r="E1377" i="51"/>
  <c r="M1376" i="51"/>
  <c r="O1376" i="51" s="1"/>
  <c r="L1376" i="51"/>
  <c r="N1376" i="51" s="1"/>
  <c r="E1376" i="51"/>
  <c r="M1375" i="51"/>
  <c r="O1375" i="51" s="1"/>
  <c r="L1375" i="51"/>
  <c r="N1375" i="51" s="1"/>
  <c r="E1375" i="51"/>
  <c r="M1374" i="51"/>
  <c r="O1374" i="51" s="1"/>
  <c r="L1374" i="51"/>
  <c r="N1374" i="51" s="1"/>
  <c r="E1374" i="51"/>
  <c r="M1373" i="51"/>
  <c r="O1373" i="51" s="1"/>
  <c r="L1373" i="51"/>
  <c r="N1373" i="51" s="1"/>
  <c r="E1373" i="51"/>
  <c r="M1372" i="51"/>
  <c r="O1372" i="51" s="1"/>
  <c r="L1372" i="51"/>
  <c r="N1372" i="51" s="1"/>
  <c r="E1372" i="51"/>
  <c r="M1371" i="51"/>
  <c r="O1371" i="51" s="1"/>
  <c r="L1371" i="51"/>
  <c r="N1371" i="51" s="1"/>
  <c r="E1371" i="51"/>
  <c r="M1370" i="51"/>
  <c r="O1370" i="51" s="1"/>
  <c r="L1370" i="51"/>
  <c r="N1370" i="51" s="1"/>
  <c r="E1370" i="51"/>
  <c r="M1369" i="51"/>
  <c r="O1369" i="51" s="1"/>
  <c r="L1369" i="51"/>
  <c r="N1369" i="51" s="1"/>
  <c r="E1369" i="51"/>
  <c r="M1368" i="51"/>
  <c r="O1368" i="51" s="1"/>
  <c r="L1368" i="51"/>
  <c r="N1368" i="51" s="1"/>
  <c r="E1368" i="51"/>
  <c r="M1367" i="51"/>
  <c r="O1367" i="51" s="1"/>
  <c r="L1367" i="51"/>
  <c r="N1367" i="51" s="1"/>
  <c r="E1367" i="51"/>
  <c r="M1366" i="51"/>
  <c r="O1366" i="51" s="1"/>
  <c r="L1366" i="51"/>
  <c r="N1366" i="51" s="1"/>
  <c r="E1366" i="51"/>
  <c r="M1365" i="51"/>
  <c r="O1365" i="51" s="1"/>
  <c r="L1365" i="51"/>
  <c r="N1365" i="51" s="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M1362" i="51"/>
  <c r="O1362" i="51" s="1"/>
  <c r="L1362" i="51"/>
  <c r="N1362" i="51" s="1"/>
  <c r="E1362" i="51"/>
  <c r="M1361" i="51"/>
  <c r="O1361" i="51" s="1"/>
  <c r="L1361" i="51"/>
  <c r="N1361" i="51" s="1"/>
  <c r="E1361" i="51"/>
  <c r="M1360" i="51"/>
  <c r="O1360" i="51" s="1"/>
  <c r="L1360" i="51"/>
  <c r="N1360" i="51" s="1"/>
  <c r="E1360" i="51"/>
  <c r="M1359" i="51"/>
  <c r="O1359" i="51" s="1"/>
  <c r="L1359" i="51"/>
  <c r="N1359" i="51" s="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M1356" i="51"/>
  <c r="O1356" i="51" s="1"/>
  <c r="L1356" i="51"/>
  <c r="N1356" i="51" s="1"/>
  <c r="E1356" i="51"/>
  <c r="M1355" i="51"/>
  <c r="O1355" i="51" s="1"/>
  <c r="L1355" i="51"/>
  <c r="N1355" i="51" s="1"/>
  <c r="E1355" i="51"/>
  <c r="M1354" i="51"/>
  <c r="O1354" i="51" s="1"/>
  <c r="L1354" i="51"/>
  <c r="N1354" i="51" s="1"/>
  <c r="E1354" i="51"/>
  <c r="M1353" i="51"/>
  <c r="O1353" i="51" s="1"/>
  <c r="L1353" i="51"/>
  <c r="N1353" i="51" s="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M1350" i="51"/>
  <c r="O1350" i="51" s="1"/>
  <c r="L1350" i="51"/>
  <c r="N1350" i="51" s="1"/>
  <c r="E1350" i="51"/>
  <c r="M1349" i="51"/>
  <c r="O1349" i="51" s="1"/>
  <c r="L1349" i="51"/>
  <c r="N1349" i="51" s="1"/>
  <c r="E1349" i="51"/>
  <c r="M1348" i="51"/>
  <c r="O1348" i="51" s="1"/>
  <c r="L1348" i="51"/>
  <c r="N1348" i="51" s="1"/>
  <c r="E1348" i="51"/>
  <c r="M1347" i="51"/>
  <c r="O1347" i="51" s="1"/>
  <c r="L1347" i="51"/>
  <c r="N1347" i="51" s="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M1344" i="51"/>
  <c r="O1344" i="51" s="1"/>
  <c r="L1344" i="51"/>
  <c r="N1344" i="51" s="1"/>
  <c r="E1344" i="51"/>
  <c r="M1343" i="51"/>
  <c r="O1343" i="51" s="1"/>
  <c r="L1343" i="51"/>
  <c r="N1343" i="51" s="1"/>
  <c r="E1343" i="51"/>
  <c r="M1342" i="51"/>
  <c r="O1342" i="51" s="1"/>
  <c r="L1342" i="51"/>
  <c r="N1342" i="51" s="1"/>
  <c r="E1342" i="51"/>
  <c r="M1341" i="51"/>
  <c r="O1341" i="51" s="1"/>
  <c r="L1341" i="51"/>
  <c r="N1341" i="51" s="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M1338" i="51"/>
  <c r="O1338" i="51" s="1"/>
  <c r="L1338" i="51"/>
  <c r="N1338" i="51" s="1"/>
  <c r="E1338" i="51"/>
  <c r="M1337" i="51"/>
  <c r="O1337" i="51" s="1"/>
  <c r="L1337" i="51"/>
  <c r="N1337" i="51" s="1"/>
  <c r="E1337" i="51"/>
  <c r="M1336" i="51"/>
  <c r="O1336" i="51" s="1"/>
  <c r="L1336" i="51"/>
  <c r="N1336" i="51" s="1"/>
  <c r="E1336" i="51"/>
  <c r="M1335" i="51"/>
  <c r="O1335" i="51" s="1"/>
  <c r="L1335" i="51"/>
  <c r="N1335" i="51" s="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M1332" i="51"/>
  <c r="O1332" i="51" s="1"/>
  <c r="L1332" i="51"/>
  <c r="N1332" i="51" s="1"/>
  <c r="E1332" i="51"/>
  <c r="M1331" i="51"/>
  <c r="O1331" i="51" s="1"/>
  <c r="L1331" i="51"/>
  <c r="N1331" i="51" s="1"/>
  <c r="E1331" i="51"/>
  <c r="M1330" i="51"/>
  <c r="O1330" i="51" s="1"/>
  <c r="L1330" i="51"/>
  <c r="N1330" i="51" s="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M1326" i="51"/>
  <c r="O1326" i="51" s="1"/>
  <c r="L1326" i="51"/>
  <c r="N1326" i="51" s="1"/>
  <c r="E1326" i="51"/>
  <c r="M1325" i="51"/>
  <c r="O1325" i="51" s="1"/>
  <c r="L1325" i="51"/>
  <c r="N1325" i="51" s="1"/>
  <c r="E1325" i="51"/>
  <c r="M1324" i="51"/>
  <c r="O1324" i="51" s="1"/>
  <c r="L1324" i="51"/>
  <c r="N1324" i="51" s="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M1320" i="51"/>
  <c r="O1320" i="51" s="1"/>
  <c r="L1320" i="51"/>
  <c r="N1320" i="51" s="1"/>
  <c r="E1320" i="51"/>
  <c r="M1319" i="51"/>
  <c r="O1319" i="51" s="1"/>
  <c r="L1319" i="51"/>
  <c r="N1319" i="51" s="1"/>
  <c r="E1319" i="51"/>
  <c r="M1318" i="51"/>
  <c r="O1318" i="51" s="1"/>
  <c r="L1318" i="51"/>
  <c r="N1318" i="51" s="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M1314" i="51"/>
  <c r="O1314" i="51" s="1"/>
  <c r="L1314" i="51"/>
  <c r="N1314" i="51" s="1"/>
  <c r="E1314" i="51"/>
  <c r="M1313" i="51"/>
  <c r="O1313" i="51" s="1"/>
  <c r="L1313" i="51"/>
  <c r="N1313" i="51" s="1"/>
  <c r="E1313" i="51"/>
  <c r="M1312" i="51"/>
  <c r="O1312" i="51" s="1"/>
  <c r="L1312" i="51"/>
  <c r="N1312" i="51" s="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M1270" i="51"/>
  <c r="O1270" i="51" s="1"/>
  <c r="L1270" i="51"/>
  <c r="N1270" i="51" s="1"/>
  <c r="E1270" i="51"/>
  <c r="M1269" i="51"/>
  <c r="O1269" i="51" s="1"/>
  <c r="L1269" i="51"/>
  <c r="N1269" i="51" s="1"/>
  <c r="E1269" i="51"/>
  <c r="M1268" i="51"/>
  <c r="O1268" i="51" s="1"/>
  <c r="L1268" i="51"/>
  <c r="N1268" i="51" s="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M1264" i="51"/>
  <c r="O1264" i="51" s="1"/>
  <c r="L1264" i="51"/>
  <c r="N1264" i="51" s="1"/>
  <c r="E1264" i="51"/>
  <c r="M1263" i="51"/>
  <c r="O1263" i="51" s="1"/>
  <c r="L1263" i="51"/>
  <c r="N1263" i="51" s="1"/>
  <c r="E1263" i="51"/>
  <c r="M1262" i="51"/>
  <c r="O1262" i="51" s="1"/>
  <c r="L1262" i="51"/>
  <c r="N1262" i="51" s="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M1258" i="51"/>
  <c r="O1258" i="51" s="1"/>
  <c r="L1258" i="51"/>
  <c r="N1258" i="51" s="1"/>
  <c r="E1258" i="51"/>
  <c r="M1257" i="51"/>
  <c r="O1257" i="51" s="1"/>
  <c r="L1257" i="51"/>
  <c r="N1257" i="51" s="1"/>
  <c r="E1257" i="51"/>
  <c r="M1256" i="51"/>
  <c r="O1256" i="51" s="1"/>
  <c r="L1256" i="51"/>
  <c r="N1256" i="51" s="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M1252" i="51"/>
  <c r="O1252" i="51" s="1"/>
  <c r="L1252" i="51"/>
  <c r="N1252" i="51" s="1"/>
  <c r="E1252" i="51"/>
  <c r="M1251" i="51"/>
  <c r="O1251" i="51" s="1"/>
  <c r="L1251" i="51"/>
  <c r="N1251" i="51" s="1"/>
  <c r="E1251" i="51"/>
  <c r="M1250" i="51"/>
  <c r="O1250" i="51" s="1"/>
  <c r="L1250" i="51"/>
  <c r="N1250" i="51" s="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M1246" i="51"/>
  <c r="O1246" i="51" s="1"/>
  <c r="L1246" i="51"/>
  <c r="N1246" i="51" s="1"/>
  <c r="E1246" i="51"/>
  <c r="M1245" i="51"/>
  <c r="O1245" i="51" s="1"/>
  <c r="L1245" i="51"/>
  <c r="N1245" i="51" s="1"/>
  <c r="E1245" i="51"/>
  <c r="M1244" i="51"/>
  <c r="O1244" i="51" s="1"/>
  <c r="L1244" i="51"/>
  <c r="N1244" i="51" s="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M1240" i="51"/>
  <c r="O1240" i="51" s="1"/>
  <c r="L1240" i="51"/>
  <c r="N1240" i="51" s="1"/>
  <c r="E1240" i="51"/>
  <c r="M1239" i="51"/>
  <c r="O1239" i="51" s="1"/>
  <c r="L1239" i="51"/>
  <c r="N1239" i="51" s="1"/>
  <c r="E1239" i="51"/>
  <c r="M1238" i="51"/>
  <c r="O1238" i="51" s="1"/>
  <c r="L1238" i="51"/>
  <c r="N1238" i="51" s="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M1234" i="51"/>
  <c r="O1234" i="51" s="1"/>
  <c r="L1234" i="51"/>
  <c r="N1234" i="51" s="1"/>
  <c r="E1234" i="51"/>
  <c r="M1233" i="51"/>
  <c r="O1233" i="51" s="1"/>
  <c r="L1233" i="51"/>
  <c r="N1233" i="51" s="1"/>
  <c r="E1233" i="51"/>
  <c r="M1232" i="51"/>
  <c r="O1232" i="51" s="1"/>
  <c r="L1232" i="51"/>
  <c r="N1232" i="51" s="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M1228" i="51"/>
  <c r="O1228" i="51" s="1"/>
  <c r="L1228" i="51"/>
  <c r="N1228" i="51" s="1"/>
  <c r="E1228" i="51"/>
  <c r="M1227" i="51"/>
  <c r="O1227" i="51" s="1"/>
  <c r="L1227" i="51"/>
  <c r="N1227" i="51" s="1"/>
  <c r="E1227" i="51"/>
  <c r="M1226" i="51"/>
  <c r="O1226" i="51" s="1"/>
  <c r="L1226" i="51"/>
  <c r="N1226" i="51" s="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M1222" i="51"/>
  <c r="O1222" i="51" s="1"/>
  <c r="L1222" i="51"/>
  <c r="N1222" i="51" s="1"/>
  <c r="E1222" i="51"/>
  <c r="M1221" i="51"/>
  <c r="O1221" i="51" s="1"/>
  <c r="L1221" i="51"/>
  <c r="N1221" i="51" s="1"/>
  <c r="E1221" i="51"/>
  <c r="M1220" i="51"/>
  <c r="O1220" i="51" s="1"/>
  <c r="L1220" i="51"/>
  <c r="N1220" i="51" s="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M1216" i="51"/>
  <c r="O1216" i="51" s="1"/>
  <c r="L1216" i="51"/>
  <c r="N1216" i="51" s="1"/>
  <c r="E1216" i="51"/>
  <c r="M1215" i="51"/>
  <c r="O1215" i="51" s="1"/>
  <c r="L1215" i="51"/>
  <c r="N1215" i="51" s="1"/>
  <c r="E1215" i="51"/>
  <c r="M1214" i="51"/>
  <c r="O1214" i="51" s="1"/>
  <c r="L1214" i="51"/>
  <c r="N1214" i="51" s="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M1210" i="51"/>
  <c r="O1210" i="51" s="1"/>
  <c r="L1210" i="51"/>
  <c r="N1210" i="51" s="1"/>
  <c r="E1210" i="51"/>
  <c r="M1209" i="51"/>
  <c r="O1209" i="51" s="1"/>
  <c r="L1209" i="51"/>
  <c r="N1209" i="51" s="1"/>
  <c r="E1209" i="51"/>
  <c r="M1208" i="51"/>
  <c r="O1208" i="51" s="1"/>
  <c r="L1208" i="51"/>
  <c r="N1208" i="51" s="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M1204" i="51"/>
  <c r="O1204" i="51" s="1"/>
  <c r="L1204" i="51"/>
  <c r="N1204" i="51" s="1"/>
  <c r="E1204" i="51"/>
  <c r="M1203" i="51"/>
  <c r="O1203" i="51" s="1"/>
  <c r="L1203" i="51"/>
  <c r="N1203" i="51" s="1"/>
  <c r="E1203" i="51"/>
  <c r="M1202" i="51"/>
  <c r="O1202" i="51" s="1"/>
  <c r="L1202" i="51"/>
  <c r="N1202" i="51" s="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M1198" i="51"/>
  <c r="O1198" i="51" s="1"/>
  <c r="L1198" i="51"/>
  <c r="N1198" i="51" s="1"/>
  <c r="E1198" i="51"/>
  <c r="M1197" i="51"/>
  <c r="O1197" i="51" s="1"/>
  <c r="L1197" i="51"/>
  <c r="N1197" i="51" s="1"/>
  <c r="E1197" i="51"/>
  <c r="M1196" i="51"/>
  <c r="O1196" i="51" s="1"/>
  <c r="L1196" i="51"/>
  <c r="N1196" i="51" s="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M1192" i="51"/>
  <c r="O1192" i="51" s="1"/>
  <c r="L1192" i="51"/>
  <c r="N1192" i="51" s="1"/>
  <c r="E1192" i="51"/>
  <c r="M1191" i="51"/>
  <c r="O1191" i="51" s="1"/>
  <c r="L1191" i="51"/>
  <c r="N1191" i="51" s="1"/>
  <c r="E1191" i="51"/>
  <c r="M1190" i="51"/>
  <c r="O1190" i="51" s="1"/>
  <c r="L1190" i="51"/>
  <c r="N1190" i="51" s="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M1186" i="51"/>
  <c r="O1186" i="51" s="1"/>
  <c r="L1186" i="51"/>
  <c r="N1186" i="51" s="1"/>
  <c r="E1186" i="51"/>
  <c r="M1185" i="51"/>
  <c r="O1185" i="51" s="1"/>
  <c r="L1185" i="51"/>
  <c r="N1185" i="51" s="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M1180" i="51"/>
  <c r="O1180" i="51" s="1"/>
  <c r="L1180" i="51"/>
  <c r="N1180" i="51" s="1"/>
  <c r="E1180" i="51"/>
  <c r="M1179" i="51"/>
  <c r="O1179" i="51" s="1"/>
  <c r="L1179" i="51"/>
  <c r="N1179" i="51" s="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M1174" i="51"/>
  <c r="O1174" i="51" s="1"/>
  <c r="L1174" i="51"/>
  <c r="N1174" i="51" s="1"/>
  <c r="E1174" i="51"/>
  <c r="M1173" i="51"/>
  <c r="O1173" i="51" s="1"/>
  <c r="L1173" i="51"/>
  <c r="N1173" i="51" s="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M1168" i="51"/>
  <c r="O1168" i="51" s="1"/>
  <c r="L1168" i="51"/>
  <c r="N1168" i="51" s="1"/>
  <c r="E1168" i="51"/>
  <c r="M1167" i="51"/>
  <c r="O1167" i="51" s="1"/>
  <c r="L1167" i="51"/>
  <c r="N1167" i="51" s="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M1162" i="51"/>
  <c r="O1162" i="51" s="1"/>
  <c r="L1162" i="51"/>
  <c r="N1162" i="51" s="1"/>
  <c r="E1162" i="51"/>
  <c r="M1161" i="51"/>
  <c r="O1161" i="51" s="1"/>
  <c r="L1161" i="51"/>
  <c r="N1161" i="51" s="1"/>
  <c r="E1161" i="51"/>
  <c r="M1160" i="51"/>
  <c r="O1160" i="51" s="1"/>
  <c r="L1160" i="51"/>
  <c r="N1160" i="51" s="1"/>
  <c r="E1160" i="51"/>
  <c r="M1159" i="51"/>
  <c r="O1159" i="51" s="1"/>
  <c r="L1159" i="51"/>
  <c r="N1159" i="51" s="1"/>
  <c r="E1159" i="51"/>
  <c r="M1158" i="51"/>
  <c r="O1158" i="51" s="1"/>
  <c r="L1158" i="51"/>
  <c r="N1158" i="51" s="1"/>
  <c r="E1158" i="51"/>
  <c r="M1157" i="51"/>
  <c r="O1157" i="51" s="1"/>
  <c r="L1157" i="51"/>
  <c r="N1157" i="51" s="1"/>
  <c r="E1157" i="51"/>
  <c r="M1156" i="51"/>
  <c r="O1156" i="51" s="1"/>
  <c r="L1156" i="51"/>
  <c r="N1156" i="51" s="1"/>
  <c r="E1156" i="51"/>
  <c r="M1155" i="51"/>
  <c r="O1155" i="51" s="1"/>
  <c r="L1155" i="51"/>
  <c r="N1155" i="51" s="1"/>
  <c r="E1155" i="51"/>
  <c r="M1154" i="51"/>
  <c r="O1154" i="51" s="1"/>
  <c r="L1154" i="51"/>
  <c r="N1154" i="51" s="1"/>
  <c r="E1154" i="51"/>
  <c r="M1153" i="51"/>
  <c r="O1153" i="51" s="1"/>
  <c r="L1153" i="51"/>
  <c r="N1153" i="51" s="1"/>
  <c r="E1153" i="51"/>
  <c r="M1152" i="51"/>
  <c r="O1152" i="51" s="1"/>
  <c r="L1152" i="51"/>
  <c r="N1152" i="51" s="1"/>
  <c r="E1152" i="51"/>
  <c r="M1151" i="51"/>
  <c r="O1151" i="51" s="1"/>
  <c r="L1151" i="51"/>
  <c r="N1151" i="51" s="1"/>
  <c r="E1151" i="51"/>
  <c r="M1150" i="51"/>
  <c r="O1150" i="51" s="1"/>
  <c r="L1150" i="51"/>
  <c r="N1150" i="51" s="1"/>
  <c r="E1150" i="51"/>
  <c r="M1149" i="51"/>
  <c r="O1149" i="51" s="1"/>
  <c r="L1149" i="51"/>
  <c r="N1149" i="51" s="1"/>
  <c r="E1149" i="51"/>
  <c r="M1148" i="51"/>
  <c r="O1148" i="51" s="1"/>
  <c r="L1148" i="51"/>
  <c r="N1148" i="51" s="1"/>
  <c r="E1148" i="51"/>
  <c r="M1147" i="51"/>
  <c r="O1147" i="51" s="1"/>
  <c r="L1147" i="51"/>
  <c r="N1147" i="51" s="1"/>
  <c r="E1147" i="51"/>
  <c r="M1146" i="51"/>
  <c r="O1146" i="51" s="1"/>
  <c r="L1146" i="51"/>
  <c r="N1146" i="51" s="1"/>
  <c r="E1146" i="51"/>
  <c r="M1145" i="51"/>
  <c r="O1145" i="51" s="1"/>
  <c r="L1145" i="51"/>
  <c r="N1145" i="51" s="1"/>
  <c r="E1145" i="51"/>
  <c r="M1144" i="51"/>
  <c r="O1144" i="51" s="1"/>
  <c r="L1144" i="51"/>
  <c r="N1144" i="51" s="1"/>
  <c r="E1144" i="51"/>
  <c r="M1143" i="51"/>
  <c r="O1143" i="51" s="1"/>
  <c r="L1143" i="51"/>
  <c r="N1143" i="51" s="1"/>
  <c r="E1143" i="51"/>
  <c r="M1142" i="51"/>
  <c r="O1142" i="51" s="1"/>
  <c r="L1142" i="51"/>
  <c r="N1142" i="51" s="1"/>
  <c r="E1142" i="51"/>
  <c r="M1141" i="51"/>
  <c r="O1141" i="51" s="1"/>
  <c r="L1141" i="51"/>
  <c r="N1141" i="51" s="1"/>
  <c r="E1141" i="51"/>
  <c r="M1140" i="51"/>
  <c r="O1140" i="51" s="1"/>
  <c r="L1140" i="51"/>
  <c r="N1140" i="51" s="1"/>
  <c r="E1140" i="51"/>
  <c r="M1139" i="51"/>
  <c r="O1139" i="51" s="1"/>
  <c r="L1139" i="51"/>
  <c r="N1139" i="51" s="1"/>
  <c r="E1139" i="51"/>
  <c r="M1138" i="51"/>
  <c r="O1138" i="51" s="1"/>
  <c r="L1138" i="51"/>
  <c r="N1138" i="51" s="1"/>
  <c r="E1138" i="51"/>
  <c r="M1137" i="51"/>
  <c r="O1137" i="51" s="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M1127" i="51"/>
  <c r="O1127" i="51" s="1"/>
  <c r="L1127" i="51"/>
  <c r="N1127" i="51" s="1"/>
  <c r="E1127" i="51"/>
  <c r="M1126" i="51"/>
  <c r="O1126" i="51" s="1"/>
  <c r="L1126" i="51"/>
  <c r="N1126" i="51" s="1"/>
  <c r="E1126" i="51"/>
  <c r="M1125" i="51"/>
  <c r="O1125" i="51" s="1"/>
  <c r="L1125" i="51"/>
  <c r="N1125" i="51" s="1"/>
  <c r="E1125" i="51"/>
  <c r="M1124" i="51"/>
  <c r="O1124" i="51" s="1"/>
  <c r="L1124" i="51"/>
  <c r="N1124" i="51" s="1"/>
  <c r="E1124" i="51"/>
  <c r="M1123" i="51"/>
  <c r="O1123" i="51" s="1"/>
  <c r="L1123" i="51"/>
  <c r="N1123" i="51" s="1"/>
  <c r="E1123" i="51"/>
  <c r="M1122" i="51"/>
  <c r="O1122" i="51" s="1"/>
  <c r="L1122" i="51"/>
  <c r="N1122" i="51" s="1"/>
  <c r="E1122" i="51"/>
  <c r="M1121" i="51"/>
  <c r="O1121" i="51" s="1"/>
  <c r="L1121" i="51"/>
  <c r="N1121" i="51" s="1"/>
  <c r="E1121" i="51"/>
  <c r="M1120" i="51"/>
  <c r="O1120" i="51" s="1"/>
  <c r="L1120" i="51"/>
  <c r="N1120" i="51" s="1"/>
  <c r="E1120" i="51"/>
  <c r="M1119" i="51"/>
  <c r="O1119" i="51" s="1"/>
  <c r="L1119" i="51"/>
  <c r="N1119" i="51" s="1"/>
  <c r="E1119" i="51"/>
  <c r="M1118" i="51"/>
  <c r="O1118" i="51" s="1"/>
  <c r="L1118" i="51"/>
  <c r="N1118" i="51" s="1"/>
  <c r="E1118" i="51"/>
  <c r="M1117" i="51"/>
  <c r="O1117" i="51" s="1"/>
  <c r="L1117" i="51"/>
  <c r="N1117" i="51" s="1"/>
  <c r="E1117" i="51"/>
  <c r="M1116" i="51"/>
  <c r="O1116" i="51" s="1"/>
  <c r="L1116" i="51"/>
  <c r="N1116" i="51" s="1"/>
  <c r="E1116" i="51"/>
  <c r="L1115" i="51"/>
  <c r="N1115" i="51" s="1"/>
  <c r="E1115" i="51"/>
  <c r="L1114" i="51"/>
  <c r="N1114" i="51" s="1"/>
  <c r="E1114" i="51"/>
  <c r="M1113" i="51"/>
  <c r="O1113" i="51" s="1"/>
  <c r="L1113" i="51"/>
  <c r="N1113" i="51" s="1"/>
  <c r="E1113" i="51"/>
  <c r="M1112" i="51"/>
  <c r="O1112" i="51" s="1"/>
  <c r="L1112" i="51"/>
  <c r="N1112" i="51" s="1"/>
  <c r="E1112" i="51"/>
  <c r="M1111" i="51"/>
  <c r="O1111" i="51" s="1"/>
  <c r="L1111" i="51"/>
  <c r="N1111" i="51" s="1"/>
  <c r="E1111" i="51"/>
  <c r="M1110" i="51"/>
  <c r="O1110" i="51" s="1"/>
  <c r="L1110" i="51"/>
  <c r="N1110" i="51" s="1"/>
  <c r="E1110" i="51"/>
  <c r="M1109" i="51"/>
  <c r="O1109" i="51" s="1"/>
  <c r="L1109" i="51"/>
  <c r="N1109" i="51" s="1"/>
  <c r="E1109" i="51"/>
  <c r="M1108" i="51"/>
  <c r="O1108" i="51" s="1"/>
  <c r="L1108" i="51"/>
  <c r="N1108" i="51" s="1"/>
  <c r="E1108" i="51"/>
  <c r="M1107" i="51"/>
  <c r="O1107" i="51" s="1"/>
  <c r="L1107" i="51"/>
  <c r="N1107" i="51" s="1"/>
  <c r="E1107" i="51"/>
  <c r="M1106" i="51"/>
  <c r="O1106" i="51" s="1"/>
  <c r="L1106" i="51"/>
  <c r="N1106" i="51" s="1"/>
  <c r="E1106" i="51"/>
  <c r="M1105" i="51"/>
  <c r="O1105" i="51" s="1"/>
  <c r="L1105" i="51"/>
  <c r="N1105" i="51" s="1"/>
  <c r="E1105" i="51"/>
  <c r="M1104" i="51"/>
  <c r="O1104" i="51" s="1"/>
  <c r="L1104" i="51"/>
  <c r="N1104" i="51" s="1"/>
  <c r="E1104" i="51"/>
  <c r="M1103" i="51"/>
  <c r="O1103" i="51" s="1"/>
  <c r="L1103" i="51"/>
  <c r="N1103" i="51" s="1"/>
  <c r="E1103" i="51"/>
  <c r="M1102" i="51"/>
  <c r="O1102" i="51" s="1"/>
  <c r="L1102" i="51"/>
  <c r="N1102" i="51" s="1"/>
  <c r="E1102" i="51"/>
  <c r="M1101" i="51"/>
  <c r="O1101" i="51" s="1"/>
  <c r="L1101" i="51"/>
  <c r="N1101" i="51" s="1"/>
  <c r="E1101" i="51"/>
  <c r="M1100" i="51"/>
  <c r="O1100" i="51" s="1"/>
  <c r="L1100" i="51"/>
  <c r="N1100" i="51" s="1"/>
  <c r="E1100" i="51"/>
  <c r="M1099" i="51"/>
  <c r="O1099" i="51" s="1"/>
  <c r="L1099" i="51"/>
  <c r="N1099" i="51" s="1"/>
  <c r="E1099" i="51"/>
  <c r="M1098" i="51"/>
  <c r="O1098" i="51" s="1"/>
  <c r="L1098" i="51"/>
  <c r="N1098" i="51" s="1"/>
  <c r="E1098" i="51"/>
  <c r="M1097" i="51"/>
  <c r="O1097" i="51" s="1"/>
  <c r="L1097" i="51"/>
  <c r="N1097" i="51" s="1"/>
  <c r="E1097" i="51"/>
  <c r="M1096" i="51"/>
  <c r="O1096" i="51" s="1"/>
  <c r="L1096" i="51"/>
  <c r="N1096" i="51" s="1"/>
  <c r="E1096" i="51"/>
  <c r="M1095" i="51"/>
  <c r="O1095" i="51" s="1"/>
  <c r="L1095" i="51"/>
  <c r="N1095" i="51" s="1"/>
  <c r="E1095" i="51"/>
  <c r="M1094" i="51"/>
  <c r="O1094" i="51" s="1"/>
  <c r="L1094" i="51"/>
  <c r="N1094" i="51" s="1"/>
  <c r="E1094" i="51"/>
  <c r="M1093" i="51"/>
  <c r="O1093" i="51" s="1"/>
  <c r="L1093" i="51"/>
  <c r="N1093" i="51" s="1"/>
  <c r="E1093" i="51"/>
  <c r="M1092" i="51"/>
  <c r="O1092" i="51" s="1"/>
  <c r="L1092" i="51"/>
  <c r="N1092" i="51" s="1"/>
  <c r="E1092" i="51"/>
  <c r="M1091" i="51"/>
  <c r="O1091" i="51" s="1"/>
  <c r="L1091" i="51"/>
  <c r="N1091" i="51" s="1"/>
  <c r="E1091" i="51"/>
  <c r="M1090" i="51"/>
  <c r="O1090" i="51" s="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M1074" i="51"/>
  <c r="O1074" i="51" s="1"/>
  <c r="L1074" i="51"/>
  <c r="N1074" i="51" s="1"/>
  <c r="E1074" i="51"/>
  <c r="M1073" i="51"/>
  <c r="O1073" i="51" s="1"/>
  <c r="L1073" i="51"/>
  <c r="N1073" i="51" s="1"/>
  <c r="E1073" i="51"/>
  <c r="M1072" i="51"/>
  <c r="O1072" i="51" s="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M1068" i="51"/>
  <c r="O1068" i="51" s="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M1002" i="51"/>
  <c r="O1002" i="51" s="1"/>
  <c r="L1002" i="51"/>
  <c r="N1002" i="51" s="1"/>
  <c r="E1002" i="51"/>
  <c r="M1001" i="51"/>
  <c r="O1001" i="51" s="1"/>
  <c r="L1001" i="51"/>
  <c r="N1001" i="51" s="1"/>
  <c r="E1001" i="51"/>
  <c r="M1000" i="51"/>
  <c r="O1000" i="51" s="1"/>
  <c r="L1000" i="51"/>
  <c r="N1000" i="51" s="1"/>
  <c r="E1000" i="51"/>
  <c r="M999" i="51"/>
  <c r="O999" i="51" s="1"/>
  <c r="L999" i="51"/>
  <c r="N999" i="51" s="1"/>
  <c r="E999" i="51"/>
  <c r="M998" i="51"/>
  <c r="O998" i="51" s="1"/>
  <c r="L998" i="51"/>
  <c r="N998" i="51" s="1"/>
  <c r="E998" i="51"/>
  <c r="D882" i="51"/>
  <c r="M980" i="51"/>
  <c r="O980" i="51" s="1"/>
  <c r="L980" i="51"/>
  <c r="N980" i="51" s="1"/>
  <c r="M979" i="51"/>
  <c r="O979" i="51" s="1"/>
  <c r="L979" i="51"/>
  <c r="N979" i="51" s="1"/>
  <c r="M978" i="51"/>
  <c r="O978" i="51" s="1"/>
  <c r="L978" i="51"/>
  <c r="N978" i="51" s="1"/>
  <c r="M977" i="51"/>
  <c r="O977" i="51" s="1"/>
  <c r="L977" i="51"/>
  <c r="N977" i="51" s="1"/>
  <c r="M976" i="51"/>
  <c r="O976" i="51" s="1"/>
  <c r="L976" i="51"/>
  <c r="N976" i="51" s="1"/>
  <c r="M975" i="51"/>
  <c r="O975" i="51" s="1"/>
  <c r="L975" i="51"/>
  <c r="N975" i="51" s="1"/>
  <c r="M974" i="51"/>
  <c r="O974" i="51" s="1"/>
  <c r="L974" i="51"/>
  <c r="N974" i="51" s="1"/>
  <c r="M973" i="51"/>
  <c r="O973" i="51" s="1"/>
  <c r="L973" i="51"/>
  <c r="N973" i="51" s="1"/>
  <c r="M972" i="51"/>
  <c r="O972" i="51" s="1"/>
  <c r="L972" i="51"/>
  <c r="N972" i="51" s="1"/>
  <c r="M971" i="51"/>
  <c r="O971" i="51" s="1"/>
  <c r="L971" i="51"/>
  <c r="N971" i="51" s="1"/>
  <c r="M970" i="51"/>
  <c r="O970" i="51" s="1"/>
  <c r="L970" i="51"/>
  <c r="N970" i="51" s="1"/>
  <c r="M969" i="51"/>
  <c r="O969" i="51" s="1"/>
  <c r="L969" i="51"/>
  <c r="N969" i="51" s="1"/>
  <c r="M968" i="51"/>
  <c r="O968" i="51" s="1"/>
  <c r="L968" i="51"/>
  <c r="N968" i="51" s="1"/>
  <c r="M967" i="51"/>
  <c r="O967" i="51" s="1"/>
  <c r="L967" i="51"/>
  <c r="N967" i="51" s="1"/>
  <c r="M966" i="51"/>
  <c r="O966" i="51" s="1"/>
  <c r="L966" i="51"/>
  <c r="N966" i="51" s="1"/>
  <c r="M965" i="51"/>
  <c r="O965" i="51" s="1"/>
  <c r="L965" i="51"/>
  <c r="N965" i="51" s="1"/>
  <c r="M964" i="51"/>
  <c r="O964" i="51" s="1"/>
  <c r="L964" i="51"/>
  <c r="N964" i="51" s="1"/>
  <c r="M963" i="51"/>
  <c r="O963" i="51" s="1"/>
  <c r="L963" i="51"/>
  <c r="N963" i="51" s="1"/>
  <c r="M962" i="51"/>
  <c r="O962" i="51" s="1"/>
  <c r="L962" i="51"/>
  <c r="N962" i="51" s="1"/>
  <c r="M961" i="51"/>
  <c r="O961" i="51" s="1"/>
  <c r="L961" i="51"/>
  <c r="N961" i="51" s="1"/>
  <c r="M960" i="51"/>
  <c r="O960" i="51" s="1"/>
  <c r="L960" i="51"/>
  <c r="N960" i="51" s="1"/>
  <c r="M959" i="51"/>
  <c r="O959" i="51" s="1"/>
  <c r="L959" i="51"/>
  <c r="N959" i="51" s="1"/>
  <c r="M958" i="51"/>
  <c r="O958" i="51" s="1"/>
  <c r="L958" i="51"/>
  <c r="N958" i="51" s="1"/>
  <c r="M957" i="51"/>
  <c r="O957" i="51" s="1"/>
  <c r="L957" i="51"/>
  <c r="N957" i="51" s="1"/>
  <c r="M956" i="51"/>
  <c r="O956" i="51" s="1"/>
  <c r="L956" i="51"/>
  <c r="N956" i="51" s="1"/>
  <c r="M955" i="51"/>
  <c r="O955" i="51" s="1"/>
  <c r="L955" i="51"/>
  <c r="N955" i="51" s="1"/>
  <c r="M954" i="51"/>
  <c r="O954" i="51" s="1"/>
  <c r="L954" i="51"/>
  <c r="N954" i="51" s="1"/>
  <c r="M953" i="51"/>
  <c r="O953" i="51" s="1"/>
  <c r="L953" i="51"/>
  <c r="N953" i="51" s="1"/>
  <c r="M952" i="51"/>
  <c r="O952" i="51" s="1"/>
  <c r="L952" i="51"/>
  <c r="N952" i="51" s="1"/>
  <c r="M951" i="51"/>
  <c r="O951" i="51" s="1"/>
  <c r="L951" i="51"/>
  <c r="N951" i="51" s="1"/>
  <c r="M950" i="51"/>
  <c r="O950" i="51" s="1"/>
  <c r="L950" i="51"/>
  <c r="N950" i="51" s="1"/>
  <c r="M949" i="51"/>
  <c r="O949" i="51" s="1"/>
  <c r="L949" i="51"/>
  <c r="N949" i="51" s="1"/>
  <c r="M948" i="51"/>
  <c r="O948" i="51" s="1"/>
  <c r="L948" i="51"/>
  <c r="N948" i="51" s="1"/>
  <c r="M947" i="51"/>
  <c r="O947" i="51" s="1"/>
  <c r="L947" i="51"/>
  <c r="N947" i="51" s="1"/>
  <c r="M946" i="51"/>
  <c r="O946" i="51" s="1"/>
  <c r="L946" i="51"/>
  <c r="N946" i="51" s="1"/>
  <c r="M945" i="51"/>
  <c r="O945" i="51" s="1"/>
  <c r="L945" i="51"/>
  <c r="N945" i="51" s="1"/>
  <c r="M944" i="51"/>
  <c r="O944" i="51" s="1"/>
  <c r="L944" i="51"/>
  <c r="N944" i="51" s="1"/>
  <c r="M943" i="51"/>
  <c r="O943" i="51" s="1"/>
  <c r="L943" i="51"/>
  <c r="N943" i="51" s="1"/>
  <c r="M942" i="51"/>
  <c r="O942" i="51" s="1"/>
  <c r="L942" i="51"/>
  <c r="N942" i="51" s="1"/>
  <c r="M941" i="51"/>
  <c r="O941" i="51" s="1"/>
  <c r="L941" i="51"/>
  <c r="N941" i="51" s="1"/>
  <c r="L940" i="51"/>
  <c r="N940" i="51" s="1"/>
  <c r="L939" i="51"/>
  <c r="N939" i="51" s="1"/>
  <c r="L938" i="51"/>
  <c r="N938" i="51" s="1"/>
  <c r="L937" i="51"/>
  <c r="N937" i="51" s="1"/>
  <c r="L936" i="51"/>
  <c r="N936" i="51" s="1"/>
  <c r="L935" i="51"/>
  <c r="N935" i="51" s="1"/>
  <c r="L934" i="51"/>
  <c r="N934" i="51" s="1"/>
  <c r="L933" i="51"/>
  <c r="N933" i="51" s="1"/>
  <c r="L932" i="51"/>
  <c r="N932" i="51" s="1"/>
  <c r="M931" i="51"/>
  <c r="O931" i="51" s="1"/>
  <c r="L931" i="51"/>
  <c r="N931" i="51" s="1"/>
  <c r="M930" i="51"/>
  <c r="O930" i="51" s="1"/>
  <c r="L930" i="51"/>
  <c r="N930" i="51" s="1"/>
  <c r="M929" i="51"/>
  <c r="O929" i="51" s="1"/>
  <c r="L929" i="51"/>
  <c r="N929" i="51" s="1"/>
  <c r="M928" i="51"/>
  <c r="O928" i="51" s="1"/>
  <c r="L928" i="51"/>
  <c r="N928" i="51" s="1"/>
  <c r="M927" i="51"/>
  <c r="O927" i="51" s="1"/>
  <c r="L927" i="51"/>
  <c r="N927" i="51" s="1"/>
  <c r="M926" i="51"/>
  <c r="O926" i="51" s="1"/>
  <c r="L926" i="51"/>
  <c r="N926" i="51" s="1"/>
  <c r="M925" i="51"/>
  <c r="O925" i="51" s="1"/>
  <c r="L925" i="51"/>
  <c r="N925" i="51" s="1"/>
  <c r="M924" i="51"/>
  <c r="O924" i="51" s="1"/>
  <c r="L924" i="51"/>
  <c r="N924" i="51" s="1"/>
  <c r="M923" i="51"/>
  <c r="O923" i="51" s="1"/>
  <c r="L923" i="51"/>
  <c r="N923" i="51" s="1"/>
  <c r="M922" i="51"/>
  <c r="O922" i="51" s="1"/>
  <c r="L922" i="51"/>
  <c r="N922" i="51" s="1"/>
  <c r="M921" i="51"/>
  <c r="O921" i="51" s="1"/>
  <c r="L921" i="51"/>
  <c r="N921" i="51" s="1"/>
  <c r="M920" i="51"/>
  <c r="O920" i="51" s="1"/>
  <c r="L920" i="51"/>
  <c r="N920" i="51" s="1"/>
  <c r="M919" i="51"/>
  <c r="O919" i="51" s="1"/>
  <c r="L919" i="51"/>
  <c r="N919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O911" i="51" s="1"/>
  <c r="L911" i="51"/>
  <c r="N911" i="51" s="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6" i="51"/>
  <c r="O896" i="51" s="1"/>
  <c r="L896" i="51"/>
  <c r="N896" i="51" s="1"/>
  <c r="M895" i="51"/>
  <c r="O895" i="51" s="1"/>
  <c r="L895" i="51"/>
  <c r="N895" i="51" s="1"/>
  <c r="M894" i="51"/>
  <c r="O894" i="51" s="1"/>
  <c r="L894" i="51"/>
  <c r="N894" i="51" s="1"/>
  <c r="M893" i="51"/>
  <c r="O893" i="51" s="1"/>
  <c r="L893" i="51"/>
  <c r="N893" i="51" s="1"/>
  <c r="M892" i="51"/>
  <c r="O892" i="51" s="1"/>
  <c r="L892" i="51"/>
  <c r="N892" i="51" s="1"/>
  <c r="M891" i="51"/>
  <c r="O891" i="51" s="1"/>
  <c r="L891" i="51"/>
  <c r="N891" i="51" s="1"/>
  <c r="M890" i="51"/>
  <c r="O890" i="51" s="1"/>
  <c r="L890" i="51"/>
  <c r="N890" i="51" s="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E881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L716" i="51"/>
  <c r="N716" i="51" s="1"/>
  <c r="E716" i="51"/>
  <c r="L715" i="51"/>
  <c r="N715" i="51" s="1"/>
  <c r="E715" i="51"/>
  <c r="L714" i="51"/>
  <c r="N714" i="51" s="1"/>
  <c r="E714" i="51"/>
  <c r="M713" i="51"/>
  <c r="O713" i="51" s="1"/>
  <c r="L713" i="51"/>
  <c r="N713" i="51" s="1"/>
  <c r="E713" i="51"/>
  <c r="L712" i="51"/>
  <c r="N712" i="51" s="1"/>
  <c r="E712" i="51"/>
  <c r="L711" i="51"/>
  <c r="N711" i="51" s="1"/>
  <c r="E711" i="51"/>
  <c r="L710" i="51"/>
  <c r="N710" i="51" s="1"/>
  <c r="E710" i="51"/>
  <c r="L709" i="51"/>
  <c r="N709" i="51" s="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L705" i="51"/>
  <c r="N705" i="51" s="1"/>
  <c r="E705" i="51"/>
  <c r="L704" i="51"/>
  <c r="N704" i="51" s="1"/>
  <c r="E704" i="51"/>
  <c r="L703" i="51"/>
  <c r="N703" i="51" s="1"/>
  <c r="E703" i="51"/>
  <c r="L702" i="51"/>
  <c r="N702" i="51" s="1"/>
  <c r="E702" i="51"/>
  <c r="L701" i="51"/>
  <c r="N701" i="51" s="1"/>
  <c r="E701" i="51"/>
  <c r="L700" i="51"/>
  <c r="N700" i="51" s="1"/>
  <c r="E700" i="51"/>
  <c r="L699" i="51"/>
  <c r="N699" i="51" s="1"/>
  <c r="E699" i="5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M668" i="51"/>
  <c r="O668" i="51" s="1"/>
  <c r="L668" i="51"/>
  <c r="N668" i="51" s="1"/>
  <c r="E668" i="51"/>
  <c r="M667" i="51"/>
  <c r="O667" i="51" s="1"/>
  <c r="L667" i="51"/>
  <c r="N667" i="51" s="1"/>
  <c r="E667" i="51"/>
  <c r="M666" i="51"/>
  <c r="O666" i="51" s="1"/>
  <c r="L666" i="51"/>
  <c r="N666" i="51" s="1"/>
  <c r="E666" i="51"/>
  <c r="M665" i="51"/>
  <c r="O665" i="51" s="1"/>
  <c r="L665" i="51"/>
  <c r="N665" i="51" s="1"/>
  <c r="E665" i="51"/>
  <c r="M664" i="51"/>
  <c r="O664" i="51" s="1"/>
  <c r="L664" i="51"/>
  <c r="N664" i="51" s="1"/>
  <c r="E664" i="51"/>
  <c r="M663" i="51"/>
  <c r="O663" i="51" s="1"/>
  <c r="L663" i="51"/>
  <c r="N663" i="51" s="1"/>
  <c r="E663" i="51"/>
  <c r="M662" i="51"/>
  <c r="O662" i="51" s="1"/>
  <c r="L662" i="51"/>
  <c r="N662" i="51" s="1"/>
  <c r="E662" i="51"/>
  <c r="M661" i="51"/>
  <c r="O661" i="51" s="1"/>
  <c r="L661" i="51"/>
  <c r="N661" i="51" s="1"/>
  <c r="E661" i="5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M453" i="51"/>
  <c r="O453" i="51" s="1"/>
  <c r="L453" i="51"/>
  <c r="N453" i="51" s="1"/>
  <c r="M452" i="51"/>
  <c r="O452" i="51" s="1"/>
  <c r="L452" i="51"/>
  <c r="N452" i="51" s="1"/>
  <c r="M451" i="51"/>
  <c r="O451" i="51" s="1"/>
  <c r="L451" i="51"/>
  <c r="N451" i="51" s="1"/>
  <c r="M450" i="51"/>
  <c r="O450" i="51" s="1"/>
  <c r="L450" i="51"/>
  <c r="N450" i="51" s="1"/>
  <c r="M449" i="51"/>
  <c r="O449" i="51" s="1"/>
  <c r="L449" i="51"/>
  <c r="N449" i="51" s="1"/>
  <c r="M448" i="51"/>
  <c r="O448" i="51" s="1"/>
  <c r="L448" i="51"/>
  <c r="N448" i="51" s="1"/>
  <c r="M447" i="51"/>
  <c r="O447" i="51" s="1"/>
  <c r="L447" i="51"/>
  <c r="N447" i="51" s="1"/>
  <c r="M446" i="51"/>
  <c r="O446" i="51" s="1"/>
  <c r="L446" i="51"/>
  <c r="N446" i="51" s="1"/>
  <c r="M445" i="51"/>
  <c r="O445" i="51" s="1"/>
  <c r="L445" i="51"/>
  <c r="N445" i="51" s="1"/>
  <c r="M444" i="51"/>
  <c r="O444" i="51" s="1"/>
  <c r="L444" i="51"/>
  <c r="N444" i="51" s="1"/>
  <c r="M443" i="51"/>
  <c r="O443" i="51" s="1"/>
  <c r="L443" i="51"/>
  <c r="N443" i="51" s="1"/>
  <c r="M442" i="51"/>
  <c r="O442" i="51" s="1"/>
  <c r="L442" i="51"/>
  <c r="N442" i="51" s="1"/>
  <c r="M441" i="51"/>
  <c r="O441" i="51" s="1"/>
  <c r="L441" i="51"/>
  <c r="N441" i="51" s="1"/>
  <c r="M440" i="51"/>
  <c r="O440" i="51" s="1"/>
  <c r="L440" i="51"/>
  <c r="N440" i="51" s="1"/>
  <c r="M439" i="51"/>
  <c r="O439" i="51" s="1"/>
  <c r="L439" i="51"/>
  <c r="N439" i="51" s="1"/>
  <c r="M438" i="51"/>
  <c r="O438" i="51" s="1"/>
  <c r="L438" i="51"/>
  <c r="N438" i="51" s="1"/>
  <c r="L437" i="51"/>
  <c r="N437" i="51" s="1"/>
  <c r="M436" i="51"/>
  <c r="O436" i="51" s="1"/>
  <c r="L436" i="51"/>
  <c r="N436" i="51" s="1"/>
  <c r="M435" i="51"/>
  <c r="O435" i="51" s="1"/>
  <c r="L435" i="51"/>
  <c r="N435" i="51" s="1"/>
  <c r="M434" i="51"/>
  <c r="O434" i="51" s="1"/>
  <c r="L434" i="51"/>
  <c r="N434" i="51" s="1"/>
  <c r="M433" i="51"/>
  <c r="O433" i="51" s="1"/>
  <c r="L433" i="51"/>
  <c r="N433" i="51" s="1"/>
  <c r="M432" i="51"/>
  <c r="O432" i="51" s="1"/>
  <c r="L432" i="51"/>
  <c r="N432" i="51" s="1"/>
  <c r="M431" i="51"/>
  <c r="O431" i="51" s="1"/>
  <c r="L431" i="51"/>
  <c r="N431" i="51" s="1"/>
  <c r="M430" i="51"/>
  <c r="O430" i="51" s="1"/>
  <c r="L430" i="51"/>
  <c r="N430" i="51" s="1"/>
  <c r="M429" i="51"/>
  <c r="O429" i="51" s="1"/>
  <c r="L429" i="51"/>
  <c r="N429" i="51" s="1"/>
  <c r="M428" i="51"/>
  <c r="O428" i="51" s="1"/>
  <c r="L428" i="51"/>
  <c r="N428" i="51" s="1"/>
  <c r="M427" i="51"/>
  <c r="O427" i="51" s="1"/>
  <c r="L427" i="51"/>
  <c r="N427" i="51" s="1"/>
  <c r="M426" i="51"/>
  <c r="O426" i="51" s="1"/>
  <c r="L426" i="51"/>
  <c r="N426" i="51" s="1"/>
  <c r="M425" i="51"/>
  <c r="O425" i="51" s="1"/>
  <c r="L425" i="51"/>
  <c r="N425" i="51" s="1"/>
  <c r="L424" i="51"/>
  <c r="N424" i="51" s="1"/>
  <c r="L423" i="51"/>
  <c r="N423" i="51" s="1"/>
  <c r="L422" i="51"/>
  <c r="N422" i="51" s="1"/>
  <c r="L421" i="51"/>
  <c r="N421" i="51" s="1"/>
  <c r="M420" i="51"/>
  <c r="O420" i="51" s="1"/>
  <c r="L420" i="51"/>
  <c r="N420" i="51" s="1"/>
  <c r="M419" i="51"/>
  <c r="O419" i="51" s="1"/>
  <c r="L419" i="51"/>
  <c r="N419" i="51" s="1"/>
  <c r="L418" i="51"/>
  <c r="N418" i="51" s="1"/>
  <c r="M417" i="51"/>
  <c r="O417" i="51" s="1"/>
  <c r="L417" i="51"/>
  <c r="N417" i="51" s="1"/>
  <c r="M416" i="51"/>
  <c r="O416" i="51" s="1"/>
  <c r="L416" i="51"/>
  <c r="N416" i="51" s="1"/>
  <c r="M415" i="51"/>
  <c r="O415" i="51" s="1"/>
  <c r="L415" i="51"/>
  <c r="N415" i="51" s="1"/>
  <c r="M414" i="51"/>
  <c r="O414" i="51" s="1"/>
  <c r="L414" i="51"/>
  <c r="N414" i="51" s="1"/>
  <c r="M413" i="51"/>
  <c r="O413" i="51" s="1"/>
  <c r="L413" i="51"/>
  <c r="N413" i="51" s="1"/>
  <c r="M412" i="51"/>
  <c r="O412" i="51" s="1"/>
  <c r="L412" i="51"/>
  <c r="N412" i="51" s="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L402" i="51"/>
  <c r="N402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393" i="51"/>
  <c r="O393" i="51" s="1"/>
  <c r="L393" i="51"/>
  <c r="N393" i="51" s="1"/>
  <c r="M392" i="51"/>
  <c r="O392" i="51" s="1"/>
  <c r="L392" i="51"/>
  <c r="N392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M386" i="51"/>
  <c r="O386" i="51" s="1"/>
  <c r="L386" i="51"/>
  <c r="N386" i="51" s="1"/>
  <c r="M385" i="51"/>
  <c r="O385" i="51" s="1"/>
  <c r="L385" i="51"/>
  <c r="N385" i="51" s="1"/>
  <c r="M384" i="51"/>
  <c r="O384" i="51" s="1"/>
  <c r="L384" i="51"/>
  <c r="N384" i="51" s="1"/>
  <c r="M383" i="51"/>
  <c r="O383" i="51" s="1"/>
  <c r="L383" i="51"/>
  <c r="N383" i="51" s="1"/>
  <c r="M382" i="51"/>
  <c r="O382" i="51" s="1"/>
  <c r="L382" i="51"/>
  <c r="N382" i="51" s="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M379" i="51"/>
  <c r="O379" i="51" s="1"/>
  <c r="L379" i="51"/>
  <c r="N379" i="51" s="1"/>
  <c r="E379" i="51"/>
  <c r="M378" i="51"/>
  <c r="O378" i="51" s="1"/>
  <c r="L378" i="51"/>
  <c r="N378" i="51" s="1"/>
  <c r="E378" i="5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E375" i="51"/>
  <c r="M374" i="51"/>
  <c r="O374" i="51" s="1"/>
  <c r="L374" i="51"/>
  <c r="N374" i="51" s="1"/>
  <c r="E374" i="51"/>
  <c r="M373" i="51"/>
  <c r="O373" i="51" s="1"/>
  <c r="L373" i="51"/>
  <c r="N373" i="51" s="1"/>
  <c r="E373" i="51"/>
  <c r="M372" i="51"/>
  <c r="O372" i="51" s="1"/>
  <c r="L372" i="51"/>
  <c r="N372" i="51" s="1"/>
  <c r="E372" i="51"/>
  <c r="M371" i="51"/>
  <c r="O371" i="51" s="1"/>
  <c r="L371" i="51"/>
  <c r="N371" i="51" s="1"/>
  <c r="E371" i="51"/>
  <c r="M370" i="51"/>
  <c r="O370" i="51" s="1"/>
  <c r="L370" i="51"/>
  <c r="N370" i="51" s="1"/>
  <c r="E370" i="51"/>
  <c r="M369" i="51"/>
  <c r="O369" i="51" s="1"/>
  <c r="L369" i="51"/>
  <c r="N369" i="51" s="1"/>
  <c r="E369" i="51"/>
  <c r="M368" i="51"/>
  <c r="O368" i="51" s="1"/>
  <c r="L368" i="51"/>
  <c r="N368" i="51" s="1"/>
  <c r="E368" i="51"/>
  <c r="M367" i="51"/>
  <c r="O367" i="51" s="1"/>
  <c r="L367" i="51"/>
  <c r="N367" i="51" s="1"/>
  <c r="E367" i="51"/>
  <c r="L366" i="51"/>
  <c r="N366" i="51" s="1"/>
  <c r="E366" i="51"/>
  <c r="L365" i="51"/>
  <c r="N365" i="51" s="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L360" i="51"/>
  <c r="N360" i="51" s="1"/>
  <c r="E360" i="51"/>
  <c r="L359" i="51"/>
  <c r="N359" i="51" s="1"/>
  <c r="E359" i="51"/>
  <c r="L358" i="51"/>
  <c r="N358" i="51" s="1"/>
  <c r="E358" i="51"/>
  <c r="M357" i="51"/>
  <c r="O357" i="51" s="1"/>
  <c r="L357" i="51"/>
  <c r="N357" i="51" s="1"/>
  <c r="E357" i="51"/>
  <c r="L356" i="51"/>
  <c r="N356" i="51" s="1"/>
  <c r="E356" i="51"/>
  <c r="M355" i="51"/>
  <c r="O355" i="51" s="1"/>
  <c r="L355" i="51"/>
  <c r="N355" i="51" s="1"/>
  <c r="E355" i="51"/>
  <c r="M354" i="51"/>
  <c r="O354" i="51" s="1"/>
  <c r="L354" i="51"/>
  <c r="N354" i="51" s="1"/>
  <c r="E354" i="51"/>
  <c r="M353" i="51"/>
  <c r="O353" i="51" s="1"/>
  <c r="L353" i="51"/>
  <c r="N353" i="51" s="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M349" i="51"/>
  <c r="O349" i="51" s="1"/>
  <c r="L349" i="51"/>
  <c r="N349" i="51" s="1"/>
  <c r="E349" i="51"/>
  <c r="M348" i="51"/>
  <c r="O348" i="51" s="1"/>
  <c r="L348" i="51"/>
  <c r="N348" i="51" s="1"/>
  <c r="E348" i="51"/>
  <c r="M347" i="51"/>
  <c r="O347" i="51" s="1"/>
  <c r="L347" i="51"/>
  <c r="N347" i="51" s="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M291" i="51"/>
  <c r="O291" i="51" s="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D397" i="51" l="1"/>
  <c r="E396" i="51"/>
  <c r="E883" i="51"/>
  <c r="D884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M234" i="51"/>
  <c r="O234" i="51" s="1"/>
  <c r="L234" i="51"/>
  <c r="N234" i="51" s="1"/>
  <c r="E234" i="5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M221" i="51"/>
  <c r="O221" i="51" s="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M190" i="51"/>
  <c r="O190" i="51" s="1"/>
  <c r="L190" i="51"/>
  <c r="N190" i="51" s="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M175" i="51"/>
  <c r="O175" i="51" s="1"/>
  <c r="L175" i="51"/>
  <c r="N175" i="51" s="1"/>
  <c r="E175" i="51"/>
  <c r="M174" i="51"/>
  <c r="O174" i="51" s="1"/>
  <c r="L174" i="51"/>
  <c r="N174" i="51" s="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M164" i="51"/>
  <c r="O164" i="51" s="1"/>
  <c r="L164" i="51"/>
  <c r="N164" i="51" s="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M146" i="51"/>
  <c r="O146" i="51" s="1"/>
  <c r="L146" i="51"/>
  <c r="N146" i="51" s="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O130" i="51" s="1"/>
  <c r="L130" i="51"/>
  <c r="N130" i="51" s="1"/>
  <c r="E130" i="51"/>
  <c r="M129" i="51"/>
  <c r="O129" i="51" s="1"/>
  <c r="L129" i="51"/>
  <c r="N129" i="51" s="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E112" i="51"/>
  <c r="M111" i="51"/>
  <c r="O111" i="51" s="1"/>
  <c r="L111" i="51"/>
  <c r="N111" i="51" s="1"/>
  <c r="N110" i="51" s="1"/>
  <c r="E111" i="51"/>
  <c r="E110" i="51"/>
  <c r="D398" i="51" l="1"/>
  <c r="E397" i="51"/>
  <c r="E884" i="51"/>
  <c r="D885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N640" i="51"/>
  <c r="E640" i="51"/>
  <c r="N621" i="51"/>
  <c r="I621" i="51" s="1"/>
  <c r="E621" i="51"/>
  <c r="O594" i="51"/>
  <c r="N594" i="51"/>
  <c r="I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D399" i="51" l="1"/>
  <c r="E398" i="51"/>
  <c r="N742" i="51"/>
  <c r="I742" i="51" s="1"/>
  <c r="N733" i="51"/>
  <c r="I733" i="51" s="1"/>
  <c r="O581" i="51"/>
  <c r="O739" i="51"/>
  <c r="N574" i="51"/>
  <c r="I574" i="51" s="1"/>
  <c r="N581" i="51"/>
  <c r="I581" i="51" s="1"/>
  <c r="O742" i="51"/>
  <c r="D886" i="51"/>
  <c r="E885" i="51"/>
  <c r="O574" i="51"/>
  <c r="O621" i="51"/>
  <c r="I640" i="51"/>
  <c r="O733" i="51"/>
  <c r="N739" i="51"/>
  <c r="I739" i="51" s="1"/>
  <c r="N394" i="51"/>
  <c r="I394" i="51" s="1"/>
  <c r="O381" i="51"/>
  <c r="N381" i="51"/>
  <c r="N344" i="51"/>
  <c r="D400" i="51" l="1"/>
  <c r="E399" i="51"/>
  <c r="I573" i="51"/>
  <c r="N639" i="51"/>
  <c r="N573" i="51"/>
  <c r="N380" i="51"/>
  <c r="I380" i="51" s="1"/>
  <c r="D887" i="51"/>
  <c r="E886" i="51"/>
  <c r="I381" i="51"/>
  <c r="I639" i="51"/>
  <c r="O573" i="51"/>
  <c r="I344" i="51"/>
  <c r="O539" i="51"/>
  <c r="N539" i="51"/>
  <c r="I539" i="51" s="1"/>
  <c r="E539" i="51"/>
  <c r="L538" i="51"/>
  <c r="N538" i="51" s="1"/>
  <c r="E538" i="51"/>
  <c r="L537" i="51"/>
  <c r="N537" i="51" s="1"/>
  <c r="E537" i="51"/>
  <c r="L536" i="51"/>
  <c r="N536" i="51" s="1"/>
  <c r="E536" i="51"/>
  <c r="M535" i="51"/>
  <c r="O535" i="51" s="1"/>
  <c r="L535" i="51"/>
  <c r="N535" i="51" s="1"/>
  <c r="E535" i="51"/>
  <c r="L534" i="51"/>
  <c r="N534" i="51" s="1"/>
  <c r="E534" i="51"/>
  <c r="L533" i="51"/>
  <c r="N533" i="51" s="1"/>
  <c r="E533" i="51"/>
  <c r="L532" i="51"/>
  <c r="N532" i="51" s="1"/>
  <c r="E532" i="51"/>
  <c r="L531" i="51"/>
  <c r="N531" i="51" s="1"/>
  <c r="E531" i="51"/>
  <c r="L530" i="51"/>
  <c r="N530" i="51" s="1"/>
  <c r="E530" i="51"/>
  <c r="M529" i="51"/>
  <c r="O529" i="51" s="1"/>
  <c r="L529" i="51"/>
  <c r="N529" i="51" s="1"/>
  <c r="E529" i="51"/>
  <c r="M528" i="51"/>
  <c r="O528" i="51" s="1"/>
  <c r="L528" i="51"/>
  <c r="N528" i="51" s="1"/>
  <c r="E528" i="51"/>
  <c r="M527" i="51"/>
  <c r="O527" i="51" s="1"/>
  <c r="L527" i="51"/>
  <c r="N527" i="51" s="1"/>
  <c r="E527" i="51"/>
  <c r="M526" i="51"/>
  <c r="O526" i="51" s="1"/>
  <c r="L526" i="51"/>
  <c r="N526" i="51" s="1"/>
  <c r="E526" i="51"/>
  <c r="M525" i="51"/>
  <c r="O525" i="51" s="1"/>
  <c r="L525" i="51"/>
  <c r="N525" i="51" s="1"/>
  <c r="E525" i="51"/>
  <c r="M524" i="51"/>
  <c r="O524" i="51" s="1"/>
  <c r="L524" i="51"/>
  <c r="N524" i="51" s="1"/>
  <c r="E524" i="51"/>
  <c r="L523" i="51"/>
  <c r="N523" i="51" s="1"/>
  <c r="E523" i="51"/>
  <c r="L522" i="51"/>
  <c r="N522" i="51" s="1"/>
  <c r="E522" i="51"/>
  <c r="L521" i="51"/>
  <c r="N521" i="51" s="1"/>
  <c r="E521" i="51"/>
  <c r="L520" i="51"/>
  <c r="N520" i="51" s="1"/>
  <c r="E520" i="51"/>
  <c r="E519" i="51"/>
  <c r="O499" i="5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L494" i="51"/>
  <c r="N494" i="51" s="1"/>
  <c r="M493" i="51"/>
  <c r="O493" i="51" s="1"/>
  <c r="L493" i="51"/>
  <c r="N493" i="51" s="1"/>
  <c r="L492" i="51"/>
  <c r="N492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L473" i="51"/>
  <c r="N473" i="51" s="1"/>
  <c r="L472" i="51"/>
  <c r="N472" i="51" s="1"/>
  <c r="L471" i="51"/>
  <c r="N471" i="51" s="1"/>
  <c r="L470" i="51"/>
  <c r="N470" i="51" s="1"/>
  <c r="L468" i="51"/>
  <c r="N468" i="51" s="1"/>
  <c r="L467" i="51"/>
  <c r="N467" i="51" s="1"/>
  <c r="L466" i="51"/>
  <c r="N466" i="51" s="1"/>
  <c r="M464" i="51"/>
  <c r="O464" i="51" s="1"/>
  <c r="L464" i="51"/>
  <c r="N464" i="51" s="1"/>
  <c r="L463" i="51"/>
  <c r="N463" i="51" s="1"/>
  <c r="L462" i="51"/>
  <c r="N462" i="51" s="1"/>
  <c r="M461" i="51"/>
  <c r="O461" i="51" s="1"/>
  <c r="L461" i="51"/>
  <c r="N461" i="51" s="1"/>
  <c r="L459" i="51"/>
  <c r="N459" i="51" s="1"/>
  <c r="L458" i="51"/>
  <c r="N458" i="51" s="1"/>
  <c r="L457" i="51"/>
  <c r="N457" i="51" s="1"/>
  <c r="L456" i="51"/>
  <c r="N456" i="51" s="1"/>
  <c r="E344" i="51"/>
  <c r="N310" i="51"/>
  <c r="I310" i="51" s="1"/>
  <c r="E310" i="51"/>
  <c r="L309" i="51"/>
  <c r="N309" i="51" s="1"/>
  <c r="E309" i="51"/>
  <c r="L308" i="51"/>
  <c r="N308" i="51" s="1"/>
  <c r="E308" i="51"/>
  <c r="L307" i="51"/>
  <c r="N307" i="51" s="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M302" i="51"/>
  <c r="O302" i="51" s="1"/>
  <c r="L302" i="51"/>
  <c r="N302" i="51" s="1"/>
  <c r="E302" i="51"/>
  <c r="M301" i="51"/>
  <c r="O301" i="51" s="1"/>
  <c r="L301" i="51"/>
  <c r="N301" i="51" s="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E297" i="51"/>
  <c r="L296" i="51"/>
  <c r="N296" i="51" s="1"/>
  <c r="E296" i="51"/>
  <c r="E295" i="51"/>
  <c r="N254" i="51"/>
  <c r="E254" i="51"/>
  <c r="D401" i="51" l="1"/>
  <c r="E400" i="51"/>
  <c r="N460" i="51"/>
  <c r="I460" i="51" s="1"/>
  <c r="O475" i="51"/>
  <c r="N519" i="51"/>
  <c r="I519" i="51" s="1"/>
  <c r="N486" i="51"/>
  <c r="I486" i="51" s="1"/>
  <c r="N455" i="51"/>
  <c r="I455" i="51" s="1"/>
  <c r="N465" i="51"/>
  <c r="I465" i="51" s="1"/>
  <c r="N295" i="51"/>
  <c r="I295" i="51" s="1"/>
  <c r="D888" i="51"/>
  <c r="E887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O110" i="51"/>
  <c r="I110" i="51"/>
  <c r="D402" i="51" l="1"/>
  <c r="E401" i="51"/>
  <c r="D889" i="51"/>
  <c r="E888" i="51"/>
  <c r="I499" i="51"/>
  <c r="N136" i="51"/>
  <c r="O112" i="51"/>
  <c r="N122" i="51"/>
  <c r="O158" i="51"/>
  <c r="I109" i="51"/>
  <c r="N112" i="5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M75" i="51"/>
  <c r="O75" i="51" s="1"/>
  <c r="L75" i="51"/>
  <c r="N75" i="51" s="1"/>
  <c r="E75" i="51"/>
  <c r="M74" i="51"/>
  <c r="O74" i="51" s="1"/>
  <c r="L74" i="51"/>
  <c r="N74" i="51" s="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E60" i="51"/>
  <c r="M59" i="51"/>
  <c r="O59" i="51" s="1"/>
  <c r="E59" i="51"/>
  <c r="M58" i="51"/>
  <c r="O58" i="51" s="1"/>
  <c r="E58" i="51"/>
  <c r="M57" i="51"/>
  <c r="O57" i="51" s="1"/>
  <c r="E57" i="51"/>
  <c r="M33" i="51"/>
  <c r="O33" i="51" s="1"/>
  <c r="L33" i="51"/>
  <c r="N33" i="51" s="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M28" i="51"/>
  <c r="O28" i="51" s="1"/>
  <c r="L28" i="51"/>
  <c r="N28" i="51" s="1"/>
  <c r="E28" i="51"/>
  <c r="M27" i="51"/>
  <c r="O27" i="51" s="1"/>
  <c r="L27" i="51"/>
  <c r="N27" i="51" s="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E23" i="51"/>
  <c r="M22" i="51"/>
  <c r="O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L60" i="51" s="1"/>
  <c r="N60" i="51" s="1"/>
  <c r="J58" i="51"/>
  <c r="L58" i="51" s="1"/>
  <c r="N58" i="51" s="1"/>
  <c r="J95" i="51"/>
  <c r="L95" i="51" s="1"/>
  <c r="N95" i="51" s="1"/>
  <c r="J94" i="51"/>
  <c r="L94" i="51" s="1"/>
  <c r="N94" i="51" s="1"/>
  <c r="J93" i="51"/>
  <c r="L93" i="51" s="1"/>
  <c r="N93" i="51" s="1"/>
  <c r="J92" i="51"/>
  <c r="L92" i="51" s="1"/>
  <c r="N92" i="51" s="1"/>
  <c r="J91" i="51"/>
  <c r="L91" i="51" s="1"/>
  <c r="N91" i="51" s="1"/>
  <c r="J90" i="51"/>
  <c r="L90" i="51" s="1"/>
  <c r="N90" i="51" s="1"/>
  <c r="J89" i="51"/>
  <c r="L89" i="51" s="1"/>
  <c r="N89" i="51" s="1"/>
  <c r="J88" i="51"/>
  <c r="L88" i="51" s="1"/>
  <c r="N88" i="51" s="1"/>
  <c r="J87" i="51"/>
  <c r="L87" i="51" s="1"/>
  <c r="N87" i="51" s="1"/>
  <c r="J86" i="51"/>
  <c r="L86" i="51" s="1"/>
  <c r="N86" i="51" s="1"/>
  <c r="J105" i="51"/>
  <c r="L105" i="51" s="1"/>
  <c r="N105" i="51" s="1"/>
  <c r="J104" i="51"/>
  <c r="L104" i="51" s="1"/>
  <c r="N104" i="51" s="1"/>
  <c r="J103" i="51"/>
  <c r="L103" i="51" s="1"/>
  <c r="N103" i="51" s="1"/>
  <c r="J102" i="51"/>
  <c r="L102" i="51" s="1"/>
  <c r="N102" i="51" s="1"/>
  <c r="J101" i="51"/>
  <c r="L101" i="51" s="1"/>
  <c r="N101" i="51" s="1"/>
  <c r="J100" i="51"/>
  <c r="L100" i="51" s="1"/>
  <c r="N100" i="51" s="1"/>
  <c r="J99" i="51"/>
  <c r="L99" i="51" s="1"/>
  <c r="N99" i="51" s="1"/>
  <c r="J98" i="51"/>
  <c r="L98" i="51" s="1"/>
  <c r="N98" i="51" s="1"/>
  <c r="J97" i="51"/>
  <c r="L97" i="51" s="1"/>
  <c r="N97" i="51" s="1"/>
  <c r="J96" i="51"/>
  <c r="L96" i="51" s="1"/>
  <c r="N96" i="51" s="1"/>
  <c r="J43" i="51"/>
  <c r="L43" i="51" s="1"/>
  <c r="N43" i="51" s="1"/>
  <c r="J42" i="51"/>
  <c r="L42" i="51" s="1"/>
  <c r="N42" i="51" s="1"/>
  <c r="J41" i="51"/>
  <c r="L41" i="51" s="1"/>
  <c r="N41" i="51" s="1"/>
  <c r="J40" i="51"/>
  <c r="L40" i="51" s="1"/>
  <c r="N40" i="51" s="1"/>
  <c r="J37" i="51"/>
  <c r="L37" i="51" s="1"/>
  <c r="N37" i="51" s="1"/>
  <c r="J39" i="51"/>
  <c r="L39" i="51" s="1"/>
  <c r="N39" i="51" s="1"/>
  <c r="J38" i="51"/>
  <c r="L38" i="51" s="1"/>
  <c r="N38" i="51" s="1"/>
  <c r="J36" i="51"/>
  <c r="L36" i="51" s="1"/>
  <c r="N36" i="51" s="1"/>
  <c r="J35" i="51"/>
  <c r="L35" i="51" s="1"/>
  <c r="N35" i="51" s="1"/>
  <c r="J34" i="51"/>
  <c r="L34" i="51" s="1"/>
  <c r="N34" i="51" s="1"/>
  <c r="J23" i="51"/>
  <c r="L23" i="51" s="1"/>
  <c r="N23" i="51" s="1"/>
  <c r="J20" i="51"/>
  <c r="L20" i="51" s="1"/>
  <c r="N20" i="51" s="1"/>
  <c r="J72" i="51"/>
  <c r="L72" i="51" s="1"/>
  <c r="N72" i="51" s="1"/>
  <c r="J70" i="51"/>
  <c r="L70" i="51" s="1"/>
  <c r="N70" i="51" s="1"/>
  <c r="J68" i="51"/>
  <c r="L68" i="51" s="1"/>
  <c r="N68" i="51" s="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3" i="51"/>
  <c r="L53" i="51" s="1"/>
  <c r="N53" i="51" s="1"/>
  <c r="J52" i="51"/>
  <c r="L52" i="51" s="1"/>
  <c r="N52" i="51" s="1"/>
  <c r="J51" i="51"/>
  <c r="L51" i="51" s="1"/>
  <c r="N51" i="51" s="1"/>
  <c r="J50" i="51"/>
  <c r="L50" i="51" s="1"/>
  <c r="N50" i="51" s="1"/>
  <c r="J47" i="51"/>
  <c r="L47" i="51" s="1"/>
  <c r="N47" i="51" s="1"/>
  <c r="J49" i="51"/>
  <c r="L49" i="51" s="1"/>
  <c r="N49" i="51" s="1"/>
  <c r="J48" i="51"/>
  <c r="L48" i="51" s="1"/>
  <c r="N48" i="51" s="1"/>
  <c r="J46" i="51"/>
  <c r="L46" i="51" s="1"/>
  <c r="N46" i="51" s="1"/>
  <c r="J45" i="51"/>
  <c r="L45" i="51" s="1"/>
  <c r="N45" i="51" s="1"/>
  <c r="J44" i="51"/>
  <c r="L44" i="51" s="1"/>
  <c r="N44" i="51" s="1"/>
  <c r="J22" i="51"/>
  <c r="L22" i="51" s="1"/>
  <c r="N22" i="51" s="1"/>
  <c r="J19" i="51"/>
  <c r="L19" i="51" s="1"/>
  <c r="N19" i="51" s="1"/>
  <c r="D403" i="51" l="1"/>
  <c r="E402" i="51"/>
  <c r="N109" i="51"/>
  <c r="D890" i="51"/>
  <c r="E889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404" i="51" l="1"/>
  <c r="E403" i="51"/>
  <c r="D891" i="51"/>
  <c r="E890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D405" i="51" l="1"/>
  <c r="E404" i="51"/>
  <c r="M706" i="51"/>
  <c r="O706" i="51" s="1"/>
  <c r="O640" i="51" s="1"/>
  <c r="O639" i="51" s="1"/>
  <c r="E891" i="51"/>
  <c r="D892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406" i="51" l="1"/>
  <c r="E405" i="51"/>
  <c r="D893" i="51"/>
  <c r="E892" i="51"/>
  <c r="E761" i="51"/>
  <c r="E760" i="51"/>
  <c r="E762" i="51"/>
  <c r="D407" i="51" l="1"/>
  <c r="E406" i="51"/>
  <c r="D894" i="51"/>
  <c r="E893" i="51"/>
  <c r="E763" i="51"/>
  <c r="D408" i="51" l="1"/>
  <c r="E407" i="51"/>
  <c r="D895" i="51"/>
  <c r="E894" i="51"/>
  <c r="E764" i="51"/>
  <c r="M995" i="51"/>
  <c r="O995" i="51" s="1"/>
  <c r="L995" i="51"/>
  <c r="N995" i="51" s="1"/>
  <c r="D409" i="51" l="1"/>
  <c r="E408" i="51"/>
  <c r="E895" i="51"/>
  <c r="D896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409" i="51" l="1"/>
  <c r="D410" i="51"/>
  <c r="D897" i="51"/>
  <c r="E896" i="51"/>
  <c r="E766" i="51"/>
  <c r="E410" i="51" l="1"/>
  <c r="D411" i="51"/>
  <c r="D898" i="51"/>
  <c r="E897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411" i="51" l="1"/>
  <c r="D412" i="51"/>
  <c r="D899" i="51"/>
  <c r="E898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E412" i="51" l="1"/>
  <c r="D413" i="51"/>
  <c r="D900" i="51"/>
  <c r="E899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E413" i="51" l="1"/>
  <c r="D414" i="51"/>
  <c r="D901" i="51"/>
  <c r="E900" i="51"/>
  <c r="E770" i="51"/>
  <c r="L778" i="51"/>
  <c r="N778" i="51" s="1"/>
  <c r="L779" i="51"/>
  <c r="N779" i="51" s="1"/>
  <c r="L777" i="51"/>
  <c r="N777" i="51" s="1"/>
  <c r="BC194" i="54"/>
  <c r="K779" i="51" s="1"/>
  <c r="BC192" i="54"/>
  <c r="K777" i="51" s="1"/>
  <c r="BC193" i="54"/>
  <c r="K778" i="51" s="1"/>
  <c r="L776" i="51"/>
  <c r="J812" i="51"/>
  <c r="J811" i="51"/>
  <c r="J810" i="51"/>
  <c r="E414" i="51" l="1"/>
  <c r="D415" i="51"/>
  <c r="M778" i="51"/>
  <c r="O778" i="51" s="1"/>
  <c r="M777" i="51"/>
  <c r="O777" i="51" s="1"/>
  <c r="M779" i="51"/>
  <c r="O779" i="51" s="1"/>
  <c r="D902" i="51"/>
  <c r="E901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415" i="51" l="1"/>
  <c r="D416" i="51"/>
  <c r="M776" i="51"/>
  <c r="O776" i="51" s="1"/>
  <c r="D903" i="51"/>
  <c r="E902" i="51"/>
  <c r="E772" i="51"/>
  <c r="BC190" i="54"/>
  <c r="K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BC173" i="54"/>
  <c r="K760" i="51" s="1"/>
  <c r="BC174" i="54"/>
  <c r="K761" i="51" s="1"/>
  <c r="BC175" i="54"/>
  <c r="K762" i="51" s="1"/>
  <c r="BC176" i="54"/>
  <c r="K763" i="51" s="1"/>
  <c r="BC177" i="54"/>
  <c r="K764" i="51" s="1"/>
  <c r="BC178" i="54"/>
  <c r="K765" i="51" s="1"/>
  <c r="M765" i="51" s="1"/>
  <c r="BC179" i="54"/>
  <c r="K766" i="51" s="1"/>
  <c r="BC180" i="54"/>
  <c r="K767" i="51" s="1"/>
  <c r="BC181" i="54"/>
  <c r="K768" i="51" s="1"/>
  <c r="BC182" i="54"/>
  <c r="K769" i="51" s="1"/>
  <c r="BC183" i="54"/>
  <c r="K770" i="51" s="1"/>
  <c r="BC184" i="54"/>
  <c r="K771" i="51" s="1"/>
  <c r="BC185" i="54"/>
  <c r="K772" i="51" s="1"/>
  <c r="BC186" i="54"/>
  <c r="K773" i="51" s="1"/>
  <c r="BC187" i="54"/>
  <c r="K774" i="51" s="1"/>
  <c r="M774" i="51" s="1"/>
  <c r="BC141" i="54"/>
  <c r="BC125" i="54"/>
  <c r="K802" i="51" s="1"/>
  <c r="BC126" i="54"/>
  <c r="K803" i="51" s="1"/>
  <c r="BC127" i="54"/>
  <c r="K804" i="51" s="1"/>
  <c r="BC128" i="54"/>
  <c r="K805" i="51" s="1"/>
  <c r="BC129" i="54"/>
  <c r="K806" i="51" s="1"/>
  <c r="BC130" i="54"/>
  <c r="K807" i="51" s="1"/>
  <c r="BC131" i="54"/>
  <c r="K808" i="51" s="1"/>
  <c r="BC132" i="54"/>
  <c r="K809" i="51" s="1"/>
  <c r="BC133" i="54"/>
  <c r="K810" i="51" s="1"/>
  <c r="BC134" i="54"/>
  <c r="K811" i="51" s="1"/>
  <c r="BC135" i="54"/>
  <c r="K812" i="51" s="1"/>
  <c r="BC136" i="54"/>
  <c r="BC137" i="54"/>
  <c r="BC138" i="54"/>
  <c r="BC124" i="54"/>
  <c r="K801" i="51" s="1"/>
  <c r="BC123" i="54"/>
  <c r="K800" i="51" s="1"/>
  <c r="BC122" i="54"/>
  <c r="K799" i="51" s="1"/>
  <c r="BC121" i="54"/>
  <c r="K798" i="51" s="1"/>
  <c r="BC120" i="54"/>
  <c r="K797" i="51" s="1"/>
  <c r="BC119" i="54"/>
  <c r="K796" i="51" s="1"/>
  <c r="BC118" i="54"/>
  <c r="K795" i="51" s="1"/>
  <c r="BC117" i="54"/>
  <c r="K794" i="51" s="1"/>
  <c r="BC116" i="54"/>
  <c r="K793" i="51" s="1"/>
  <c r="BC115" i="54"/>
  <c r="K792" i="51" s="1"/>
  <c r="BC114" i="54"/>
  <c r="K791" i="51" s="1"/>
  <c r="BC113" i="54"/>
  <c r="K790" i="51" s="1"/>
  <c r="BC112" i="54"/>
  <c r="K789" i="51" s="1"/>
  <c r="BC111" i="54"/>
  <c r="K788" i="51" s="1"/>
  <c r="BC110" i="54"/>
  <c r="K787" i="51" s="1"/>
  <c r="BC109" i="54"/>
  <c r="K786" i="51" s="1"/>
  <c r="BC108" i="54"/>
  <c r="K785" i="51" s="1"/>
  <c r="BC107" i="54"/>
  <c r="K784" i="51" s="1"/>
  <c r="BC106" i="54"/>
  <c r="K783" i="51" s="1"/>
  <c r="BC105" i="54"/>
  <c r="K782" i="51" s="1"/>
  <c r="BC104" i="54"/>
  <c r="K781" i="51" s="1"/>
  <c r="BC103" i="54"/>
  <c r="K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M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M755" i="51" s="1"/>
  <c r="E416" i="51" l="1"/>
  <c r="D417" i="51"/>
  <c r="M786" i="51"/>
  <c r="O786" i="51" s="1"/>
  <c r="M781" i="51"/>
  <c r="O781" i="51" s="1"/>
  <c r="M787" i="51"/>
  <c r="O787" i="51" s="1"/>
  <c r="M793" i="51"/>
  <c r="O793" i="51" s="1"/>
  <c r="M799" i="51"/>
  <c r="O799" i="51" s="1"/>
  <c r="M812" i="51"/>
  <c r="O812" i="51" s="1"/>
  <c r="M806" i="51"/>
  <c r="O806" i="51" s="1"/>
  <c r="M768" i="51"/>
  <c r="O768" i="51" s="1"/>
  <c r="M762" i="51"/>
  <c r="O762" i="51" s="1"/>
  <c r="M782" i="51"/>
  <c r="O782" i="51" s="1"/>
  <c r="M800" i="51"/>
  <c r="O800" i="51" s="1"/>
  <c r="M811" i="51"/>
  <c r="O811" i="51" s="1"/>
  <c r="M805" i="51"/>
  <c r="O805" i="51" s="1"/>
  <c r="M773" i="51"/>
  <c r="O773" i="51" s="1"/>
  <c r="M767" i="51"/>
  <c r="O767" i="51" s="1"/>
  <c r="M761" i="51"/>
  <c r="O761" i="51" s="1"/>
  <c r="M788" i="51"/>
  <c r="O788" i="51" s="1"/>
  <c r="M783" i="51"/>
  <c r="O783" i="51" s="1"/>
  <c r="M789" i="51"/>
  <c r="O789" i="51" s="1"/>
  <c r="M795" i="51"/>
  <c r="O795" i="51" s="1"/>
  <c r="M801" i="51"/>
  <c r="O801" i="51" s="1"/>
  <c r="M810" i="51"/>
  <c r="O810" i="51" s="1"/>
  <c r="M804" i="51"/>
  <c r="O804" i="51" s="1"/>
  <c r="M772" i="51"/>
  <c r="O772" i="51" s="1"/>
  <c r="M766" i="51"/>
  <c r="O766" i="51" s="1"/>
  <c r="M760" i="51"/>
  <c r="O760" i="51" s="1"/>
  <c r="M794" i="51"/>
  <c r="O794" i="51" s="1"/>
  <c r="M784" i="51"/>
  <c r="O784" i="51" s="1"/>
  <c r="M790" i="51"/>
  <c r="O790" i="51" s="1"/>
  <c r="M796" i="51"/>
  <c r="O796" i="51" s="1"/>
  <c r="M809" i="51"/>
  <c r="O809" i="51" s="1"/>
  <c r="M803" i="51"/>
  <c r="O803" i="51" s="1"/>
  <c r="M771" i="51"/>
  <c r="O771" i="51" s="1"/>
  <c r="M759" i="51"/>
  <c r="O759" i="51" s="1"/>
  <c r="M785" i="51"/>
  <c r="O785" i="51" s="1"/>
  <c r="M791" i="51"/>
  <c r="O791" i="51" s="1"/>
  <c r="M797" i="51"/>
  <c r="O797" i="51" s="1"/>
  <c r="M808" i="51"/>
  <c r="O808" i="51" s="1"/>
  <c r="M802" i="51"/>
  <c r="O802" i="51" s="1"/>
  <c r="M770" i="51"/>
  <c r="O770" i="51" s="1"/>
  <c r="M764" i="51"/>
  <c r="O764" i="51" s="1"/>
  <c r="M775" i="51"/>
  <c r="O775" i="51" s="1"/>
  <c r="M780" i="51"/>
  <c r="O780" i="51" s="1"/>
  <c r="M792" i="51"/>
  <c r="O792" i="51" s="1"/>
  <c r="M798" i="51"/>
  <c r="O798" i="51" s="1"/>
  <c r="M807" i="51"/>
  <c r="O807" i="51" s="1"/>
  <c r="M769" i="51"/>
  <c r="O769" i="51" s="1"/>
  <c r="M763" i="51"/>
  <c r="O763" i="51" s="1"/>
  <c r="E903" i="51"/>
  <c r="D904" i="51"/>
  <c r="K757" i="51"/>
  <c r="M757" i="51" s="1"/>
  <c r="E773" i="51"/>
  <c r="E417" i="51" l="1"/>
  <c r="D418" i="51"/>
  <c r="D905" i="51"/>
  <c r="E904" i="51"/>
  <c r="E774" i="51"/>
  <c r="E418" i="51" l="1"/>
  <c r="D419" i="51"/>
  <c r="D906" i="51"/>
  <c r="E905" i="51"/>
  <c r="E775" i="51"/>
  <c r="I774" i="51"/>
  <c r="N774" i="51" s="1"/>
  <c r="I765" i="51"/>
  <c r="I758" i="51"/>
  <c r="E419" i="51" l="1"/>
  <c r="D420" i="51"/>
  <c r="D907" i="51"/>
  <c r="E906" i="51"/>
  <c r="E776" i="51"/>
  <c r="O774" i="51"/>
  <c r="O765" i="51"/>
  <c r="N765" i="51"/>
  <c r="N758" i="51"/>
  <c r="O758" i="51"/>
  <c r="E420" i="51" l="1"/>
  <c r="D421" i="51"/>
  <c r="D908" i="51"/>
  <c r="E907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421" i="51" l="1"/>
  <c r="D422" i="51"/>
  <c r="E908" i="51"/>
  <c r="D909" i="51"/>
  <c r="E778" i="51"/>
  <c r="D8" i="77"/>
  <c r="D9" i="77"/>
  <c r="D7" i="77"/>
  <c r="D6" i="77"/>
  <c r="U869" i="77"/>
  <c r="D5" i="77"/>
  <c r="D3" i="77"/>
  <c r="U874" i="77"/>
  <c r="E422" i="51" l="1"/>
  <c r="D423" i="51"/>
  <c r="E909" i="51"/>
  <c r="D910" i="51"/>
  <c r="E779" i="51"/>
  <c r="G14" i="79"/>
  <c r="G15" i="79" s="1"/>
  <c r="K1618" i="51" s="1"/>
  <c r="M1618" i="51" s="1"/>
  <c r="O1618" i="51" s="1"/>
  <c r="H7" i="79"/>
  <c r="E423" i="51" l="1"/>
  <c r="D424" i="51"/>
  <c r="D911" i="51"/>
  <c r="E910" i="51"/>
  <c r="E780" i="51"/>
  <c r="H9" i="79"/>
  <c r="H11" i="79" s="1"/>
  <c r="E424" i="51" l="1"/>
  <c r="D425" i="51"/>
  <c r="E911" i="51"/>
  <c r="D912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E425" i="51" l="1"/>
  <c r="D426" i="51"/>
  <c r="D913" i="51"/>
  <c r="E912" i="51"/>
  <c r="O310" i="51"/>
  <c r="E782" i="51"/>
  <c r="AJ2" i="77"/>
  <c r="E426" i="51" l="1"/>
  <c r="D427" i="51"/>
  <c r="D914" i="51"/>
  <c r="E913" i="51"/>
  <c r="E783" i="51"/>
  <c r="C2" i="20"/>
  <c r="E427" i="51" l="1"/>
  <c r="D428" i="51"/>
  <c r="D915" i="51"/>
  <c r="E914" i="51"/>
  <c r="E784" i="51"/>
  <c r="E428" i="51" l="1"/>
  <c r="D429" i="51"/>
  <c r="D916" i="51"/>
  <c r="E915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429" i="51" l="1"/>
  <c r="D430" i="51"/>
  <c r="E916" i="51"/>
  <c r="D917" i="51"/>
  <c r="E786" i="51"/>
  <c r="AE2" i="77"/>
  <c r="AE3" i="77" s="1"/>
  <c r="AE6" i="77"/>
  <c r="AE5" i="77"/>
  <c r="AE4" i="77"/>
  <c r="E430" i="51" l="1"/>
  <c r="D431" i="51"/>
  <c r="D918" i="51"/>
  <c r="E917" i="51"/>
  <c r="E787" i="51"/>
  <c r="AE11" i="77"/>
  <c r="AE12" i="77" s="1"/>
  <c r="E8" i="77" s="1"/>
  <c r="K365" i="51" s="1"/>
  <c r="M365" i="51" s="1"/>
  <c r="O365" i="51" s="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K1523" i="51" s="1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K1535" i="51" s="1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K1558" i="51" s="1"/>
  <c r="M1558" i="51" s="1"/>
  <c r="O1558" i="51" s="1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K1447" i="51" s="1"/>
  <c r="M1447" i="51" s="1"/>
  <c r="O1447" i="51" s="1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K1455" i="51" s="1"/>
  <c r="M1455" i="51" s="1"/>
  <c r="O1455" i="51" s="1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K1604" i="51" s="1"/>
  <c r="M1604" i="51" s="1"/>
  <c r="O1604" i="51" s="1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K1514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E431" i="51" l="1"/>
  <c r="D432" i="51"/>
  <c r="J1597" i="5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432" i="51" l="1"/>
  <c r="D433" i="51"/>
  <c r="E919" i="51"/>
  <c r="D920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E433" i="51" l="1"/>
  <c r="D434" i="51"/>
  <c r="D921" i="51"/>
  <c r="E920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E434" i="51" l="1"/>
  <c r="D435" i="51"/>
  <c r="D922" i="51"/>
  <c r="E921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E435" i="51" l="1"/>
  <c r="D436" i="51"/>
  <c r="H32" i="68"/>
  <c r="H33" i="68" s="1"/>
  <c r="D923" i="51"/>
  <c r="E922" i="51"/>
  <c r="H17" i="68"/>
  <c r="H18" i="68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E436" i="51" l="1"/>
  <c r="D437" i="51"/>
  <c r="J31" i="68"/>
  <c r="K402" i="51" s="1"/>
  <c r="M402" i="51" s="1"/>
  <c r="O402" i="51" s="1"/>
  <c r="D924" i="51"/>
  <c r="E923" i="51"/>
  <c r="E793" i="51"/>
  <c r="K360" i="51"/>
  <c r="M360" i="51" s="1"/>
  <c r="O360" i="51" s="1"/>
  <c r="E17" i="65"/>
  <c r="D13" i="67"/>
  <c r="F14" i="67" s="1"/>
  <c r="H11" i="64"/>
  <c r="E437" i="51" l="1"/>
  <c r="D438" i="51"/>
  <c r="D925" i="51"/>
  <c r="E924" i="51"/>
  <c r="E794" i="51"/>
  <c r="E438" i="51" l="1"/>
  <c r="D439" i="51"/>
  <c r="E925" i="51"/>
  <c r="D926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439" i="51" l="1"/>
  <c r="D440" i="51"/>
  <c r="D927" i="51"/>
  <c r="E926" i="51"/>
  <c r="E796" i="51"/>
  <c r="F21" i="43"/>
  <c r="F24" i="43"/>
  <c r="F23" i="43"/>
  <c r="F22" i="43"/>
  <c r="F6" i="43"/>
  <c r="F5" i="43"/>
  <c r="F4" i="43"/>
  <c r="E440" i="51" l="1"/>
  <c r="D441" i="51"/>
  <c r="E927" i="51"/>
  <c r="D928" i="51"/>
  <c r="E797" i="51"/>
  <c r="F18" i="65"/>
  <c r="E441" i="51" l="1"/>
  <c r="D442" i="51"/>
  <c r="D929" i="51"/>
  <c r="E928" i="51"/>
  <c r="E798" i="51"/>
  <c r="E442" i="51" l="1"/>
  <c r="D443" i="51"/>
  <c r="D930" i="51"/>
  <c r="E929" i="51"/>
  <c r="E799" i="51"/>
  <c r="E443" i="51" l="1"/>
  <c r="D444" i="51"/>
  <c r="D931" i="5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E444" i="51" l="1"/>
  <c r="D445" i="51"/>
  <c r="D932" i="5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E445" i="51" l="1"/>
  <c r="D446" i="51"/>
  <c r="D933" i="51"/>
  <c r="E932" i="51"/>
  <c r="E802" i="51"/>
  <c r="E446" i="51" l="1"/>
  <c r="D447" i="51"/>
  <c r="E933" i="51"/>
  <c r="D934" i="51"/>
  <c r="E803" i="51"/>
  <c r="E447" i="51" l="1"/>
  <c r="D448" i="51"/>
  <c r="E934" i="51"/>
  <c r="D935" i="51"/>
  <c r="E804" i="51"/>
  <c r="E448" i="51" l="1"/>
  <c r="D449" i="51"/>
  <c r="D936" i="51"/>
  <c r="E935" i="51"/>
  <c r="E805" i="51"/>
  <c r="E449" i="51" l="1"/>
  <c r="D450" i="51"/>
  <c r="D937" i="51"/>
  <c r="E936" i="51"/>
  <c r="E806" i="51"/>
  <c r="E450" i="51" l="1"/>
  <c r="D451" i="51"/>
  <c r="D938" i="5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451" i="51" l="1"/>
  <c r="D452" i="51"/>
  <c r="E938" i="51"/>
  <c r="D939" i="51"/>
  <c r="E808" i="51"/>
  <c r="O1649" i="51"/>
  <c r="O1650" i="51"/>
  <c r="O1651" i="51"/>
  <c r="N1651" i="51"/>
  <c r="N1649" i="51"/>
  <c r="N1650" i="51"/>
  <c r="E452" i="51" l="1"/>
  <c r="D453" i="51"/>
  <c r="E453" i="51" s="1"/>
  <c r="D940" i="5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H8" i="61"/>
  <c r="H8" i="60"/>
  <c r="K300" i="51"/>
  <c r="M300" i="51" s="1"/>
  <c r="O300" i="51" s="1"/>
  <c r="H8" i="59"/>
  <c r="I469" i="51" l="1"/>
  <c r="N454" i="51"/>
  <c r="E11" i="57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I454" i="51" l="1"/>
  <c r="I253" i="51" s="1"/>
  <c r="N253" i="51"/>
  <c r="O469" i="51"/>
  <c r="O455" i="51"/>
  <c r="K468" i="51"/>
  <c r="M468" i="51" s="1"/>
  <c r="O468" i="51" s="1"/>
  <c r="K467" i="51"/>
  <c r="M467" i="51" s="1"/>
  <c r="O467" i="51" s="1"/>
  <c r="K466" i="51"/>
  <c r="M466" i="51" s="1"/>
  <c r="O466" i="51" s="1"/>
  <c r="E12" i="57"/>
  <c r="O465" i="51" l="1"/>
  <c r="K359" i="51"/>
  <c r="M359" i="51" s="1"/>
  <c r="O359" i="51" s="1"/>
  <c r="F4" i="23" l="1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F34" i="51" l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N1625" i="5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86" i="51" l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109" i="51" s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F253" i="51" s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N1077" i="51"/>
  <c r="I1077" i="51" s="1"/>
  <c r="O1077" i="51"/>
  <c r="I1661" i="51"/>
  <c r="I1648" i="51" s="1"/>
  <c r="I997" i="51"/>
  <c r="I1088" i="51"/>
  <c r="I988" i="51"/>
  <c r="I880" i="51"/>
  <c r="I879" i="51"/>
  <c r="F879" i="51" l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D10" i="29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454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7" i="51" l="1"/>
  <c r="N1688" i="51"/>
  <c r="N1689" i="51" s="1"/>
  <c r="N1690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Кузнецов Сергей Петрович</author>
  </authors>
  <commentList>
    <comment ref="R110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<sst xmlns="http://schemas.openxmlformats.org/spreadsheetml/2006/main" count="19586" uniqueCount="6230">
  <si>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</si>
  <si>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</si>
  <si>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</si>
  <si>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</si>
  <si>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</si>
  <si>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</si>
  <si>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</si>
  <si>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</si>
  <si>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</si>
  <si>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</si>
  <si>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</si>
  <si>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</si>
  <si>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</si>
  <si>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</si>
  <si>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</si>
  <si>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</si>
  <si>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</si>
  <si>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</si>
  <si>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</si>
  <si>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</si>
  <si>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</si>
  <si>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</si>
  <si>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</si>
  <si>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</si>
  <si>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</si>
  <si>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</si>
  <si>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</si>
  <si>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</si>
  <si>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</si>
  <si>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</si>
  <si>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</si>
  <si>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</si>
  <si>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</si>
  <si>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</si>
  <si>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</si>
  <si>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</si>
  <si>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</si>
  <si>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</si>
  <si>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</si>
  <si>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</si>
  <si>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</si>
  <si>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</si>
  <si>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</si>
  <si>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</si>
  <si>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</si>
  <si>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</si>
  <si>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</si>
  <si>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</si>
  <si>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</si>
  <si>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</si>
  <si>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</si>
  <si>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</si>
  <si>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</si>
  <si>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</si>
  <si>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</si>
  <si>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</si>
  <si>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</si>
  <si>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</si>
  <si>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</si>
  <si>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</si>
  <si>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</si>
  <si>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</si>
  <si>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</si>
  <si>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</si>
  <si>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</si>
  <si>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</si>
  <si>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</si>
  <si>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</si>
  <si>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</si>
  <si>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</si>
  <si>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</si>
  <si>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</si>
  <si>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</si>
  <si>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</si>
  <si>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</si>
  <si>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</si>
  <si>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</si>
  <si>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</si>
  <si>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</si>
  <si>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</si>
  <si>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</si>
  <si>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</si>
  <si>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</si>
  <si>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</si>
  <si>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</si>
  <si>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</si>
  <si>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</si>
  <si>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</si>
  <si>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</si>
  <si>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</si>
  <si>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</si>
  <si>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</si>
  <si>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</si>
  <si>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</si>
  <si>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</si>
  <si>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</si>
  <si>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</si>
  <si>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</si>
  <si>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</si>
  <si>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</si>
  <si>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</si>
  <si>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</si>
  <si>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</si>
  <si>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</si>
  <si>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</si>
  <si>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</si>
  <si>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</si>
  <si>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</si>
  <si>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</si>
  <si>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</si>
  <si>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</si>
  <si>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</si>
  <si>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</si>
  <si>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</si>
  <si>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</si>
  <si>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</si>
  <si>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</si>
  <si>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</si>
  <si>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</si>
  <si>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</si>
  <si>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</si>
  <si>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</si>
  <si>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</si>
  <si>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</si>
  <si>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</si>
  <si>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</si>
  <si>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</si>
  <si>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</si>
  <si>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</si>
  <si>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</si>
  <si>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</si>
  <si>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</si>
  <si>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</si>
  <si>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</si>
  <si>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</si>
  <si>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</si>
  <si>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</si>
  <si>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</si>
  <si>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</si>
  <si>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</si>
  <si>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</si>
  <si>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</si>
  <si>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</si>
  <si>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</si>
  <si>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</si>
  <si>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</si>
  <si>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</si>
  <si>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</si>
  <si>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</si>
  <si>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</si>
  <si>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</si>
  <si>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</si>
  <si>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</si>
  <si>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</si>
  <si>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</si>
  <si>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</si>
  <si>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</si>
  <si>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</si>
  <si>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</si>
  <si>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</si>
  <si>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</si>
  <si>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</si>
  <si>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</si>
  <si>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</si>
  <si>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</si>
  <si>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</si>
  <si>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</si>
  <si>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</si>
  <si>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</si>
  <si>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</si>
  <si>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</si>
  <si>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</si>
  <si>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</si>
  <si>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</si>
  <si>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</si>
  <si>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</si>
  <si>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</si>
  <si>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</si>
  <si>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</si>
  <si>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</si>
  <si>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</si>
  <si>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</si>
  <si>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</si>
  <si>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</si>
  <si>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</si>
  <si>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</si>
  <si>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</si>
  <si>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</si>
  <si>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</si>
  <si>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</si>
  <si>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</si>
  <si>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</si>
  <si>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</si>
  <si>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</si>
  <si>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</si>
  <si>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</si>
  <si>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</si>
  <si>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</si>
  <si>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</si>
  <si>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</si>
  <si>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</si>
  <si>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</si>
  <si>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</si>
  <si>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</si>
  <si>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</si>
  <si>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</si>
  <si>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</si>
  <si>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</si>
  <si>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</si>
  <si>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</si>
  <si>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</si>
  <si>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</si>
  <si>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</si>
  <si>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</si>
  <si>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</si>
  <si>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</si>
  <si>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</si>
  <si>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</si>
  <si>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</si>
  <si>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</si>
  <si>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</si>
  <si>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</si>
  <si>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</si>
  <si>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</si>
  <si>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</si>
  <si>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</si>
  <si>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</si>
  <si>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</si>
  <si>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</si>
  <si>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</si>
  <si>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</si>
  <si>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</si>
  <si>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</si>
  <si>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</si>
  <si>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</si>
  <si>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</si>
  <si>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</si>
  <si>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</si>
  <si>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</si>
  <si>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</si>
  <si>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</si>
  <si>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</si>
  <si>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</si>
  <si>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</si>
  <si>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</si>
  <si>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</si>
  <si>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</si>
  <si>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</si>
  <si>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</si>
  <si>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</si>
  <si>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</si>
  <si>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</si>
  <si>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</si>
  <si>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</si>
  <si>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</si>
  <si>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</si>
  <si>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</si>
  <si>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</si>
  <si>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</si>
  <si>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</si>
  <si>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</si>
  <si>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</si>
  <si>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</si>
  <si>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</si>
  <si>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</si>
  <si>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</si>
  <si>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</si>
  <si>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</si>
  <si>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</si>
  <si>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</si>
  <si>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</si>
  <si>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</si>
  <si>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</si>
  <si>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</si>
  <si>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</si>
  <si>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</si>
  <si>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</si>
  <si>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</si>
  <si>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</si>
  <si>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</si>
  <si>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</si>
  <si>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</si>
  <si>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</si>
  <si>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</si>
  <si>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</si>
  <si>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</si>
  <si>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</si>
  <si>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</si>
  <si>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</si>
  <si>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</si>
  <si>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</si>
  <si>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</si>
  <si>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</si>
  <si>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</si>
  <si>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</si>
  <si>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</si>
  <si>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</si>
  <si>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</si>
  <si>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</si>
  <si>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</si>
  <si>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</si>
  <si>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</si>
  <si>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</si>
  <si>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</si>
  <si>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</si>
  <si>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</si>
  <si>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</si>
  <si>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</si>
  <si>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</si>
  <si>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</si>
  <si>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</si>
  <si>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</si>
  <si>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</si>
  <si>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</si>
  <si>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</si>
  <si>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</si>
  <si>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</si>
  <si>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</si>
  <si>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</si>
  <si>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</si>
  <si>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</si>
  <si>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</si>
  <si>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</si>
  <si>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</si>
  <si>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</si>
  <si>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</si>
  <si>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</si>
  <si>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</si>
  <si>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</si>
  <si>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</si>
  <si>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</si>
  <si>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</si>
  <si>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</si>
  <si>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</si>
  <si>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</si>
  <si>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</si>
  <si>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</si>
  <si>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</si>
  <si>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</si>
  <si>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</si>
  <si>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</si>
  <si>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</si>
  <si>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</si>
  <si>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</si>
  <si>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</si>
  <si>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</si>
  <si>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</si>
  <si>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</si>
  <si>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</si>
  <si>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</si>
  <si>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</si>
  <si>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</si>
  <si>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</si>
  <si>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</si>
  <si>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</si>
  <si>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</si>
  <si>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</si>
  <si>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</si>
  <si>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</si>
  <si>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</si>
  <si>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</si>
  <si>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</si>
  <si>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</si>
  <si>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</si>
  <si>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</si>
  <si>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</si>
  <si>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</si>
  <si>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</si>
  <si>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</si>
  <si>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</si>
  <si>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</si>
  <si>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</si>
  <si>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</si>
  <si>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</si>
  <si>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</si>
  <si>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</si>
  <si>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</si>
  <si>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</si>
  <si>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</si>
  <si>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</si>
  <si>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</si>
  <si>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</si>
  <si>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</si>
  <si>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</si>
  <si>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</si>
  <si>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</si>
  <si>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</si>
  <si>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</si>
  <si>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</si>
  <si>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</si>
  <si>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</si>
  <si>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</si>
  <si>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</si>
  <si>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</si>
  <si>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</si>
  <si>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</si>
  <si>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</si>
  <si>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</si>
  <si>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</si>
  <si>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</si>
  <si>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</si>
  <si>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</si>
  <si>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</si>
  <si>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</si>
  <si>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</si>
  <si>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</si>
  <si>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</si>
  <si>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</si>
  <si>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</si>
  <si>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</si>
  <si>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</si>
  <si>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</si>
  <si>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</si>
  <si>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</si>
  <si>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</si>
  <si>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</si>
  <si>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</si>
  <si>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</si>
  <si>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</si>
  <si>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</si>
  <si>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</si>
  <si>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</si>
  <si>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</si>
  <si>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</si>
  <si>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</si>
  <si>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</si>
  <si>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</si>
  <si>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</si>
  <si>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</si>
  <si>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</si>
  <si>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</si>
  <si>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</si>
  <si>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</si>
  <si>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</si>
  <si>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</si>
  <si>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</si>
  <si>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</si>
  <si>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</si>
  <si>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</si>
  <si>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</si>
  <si>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</si>
  <si>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</si>
  <si>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</si>
  <si>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</si>
  <si>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</si>
  <si>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</si>
  <si>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</si>
  <si>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</si>
  <si>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</si>
  <si>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</si>
  <si>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</si>
  <si>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</si>
  <si>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</si>
  <si>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</si>
  <si>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</si>
  <si>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</si>
  <si>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</si>
  <si>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</si>
  <si>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</si>
  <si>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</si>
  <si>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</si>
  <si>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</si>
  <si>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</si>
  <si>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</si>
  <si>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</si>
  <si>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</si>
  <si>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</si>
  <si>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</si>
  <si>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</si>
  <si>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</si>
  <si>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</si>
  <si>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</si>
  <si>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</si>
  <si>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</si>
  <si>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</si>
  <si>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</si>
  <si>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</si>
  <si>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</si>
  <si>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</si>
  <si>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</si>
  <si>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</si>
  <si>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</si>
  <si>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</si>
  <si>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</si>
  <si>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</si>
  <si>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</si>
  <si>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</si>
  <si>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</si>
  <si>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</si>
  <si>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</si>
  <si>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</si>
  <si>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</si>
  <si>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</si>
  <si>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</si>
  <si>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</si>
  <si>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</si>
  <si>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</si>
  <si>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</si>
  <si>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</si>
  <si>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</si>
  <si>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</si>
  <si>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</si>
  <si>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</si>
  <si>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</si>
  <si>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</si>
  <si>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</si>
  <si>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</si>
  <si>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</si>
  <si>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</si>
  <si>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</si>
  <si>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</si>
  <si>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</si>
  <si>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</si>
  <si>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</si>
  <si>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</si>
  <si>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</si>
  <si>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</si>
  <si>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</si>
  <si>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</si>
  <si>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</si>
  <si>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</si>
  <si>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</si>
  <si>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</si>
  <si>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</si>
  <si>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</si>
  <si>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</si>
  <si>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</si>
  <si>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</si>
  <si>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</si>
  <si>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</si>
  <si>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</si>
  <si>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</si>
  <si>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</si>
  <si>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</si>
  <si>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</si>
  <si>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</si>
  <si>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</si>
  <si>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</si>
  <si>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</si>
  <si>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</si>
  <si>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</si>
  <si>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</si>
  <si>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</si>
  <si>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</si>
  <si>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</si>
  <si>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</si>
  <si>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</si>
  <si>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</si>
  <si>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</si>
  <si>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</si>
  <si>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</si>
  <si>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</si>
  <si>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</si>
  <si>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</si>
  <si>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</si>
  <si>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</si>
  <si>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</si>
  <si>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</si>
  <si>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</si>
  <si>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</si>
  <si>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</si>
  <si>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</si>
  <si>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</si>
  <si>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</si>
  <si>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</si>
  <si>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</si>
  <si>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</si>
  <si>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</si>
  <si>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</si>
  <si>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</si>
  <si>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</si>
  <si>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</si>
  <si>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</si>
  <si>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</si>
  <si>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</si>
  <si>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</si>
  <si>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</si>
  <si>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</si>
  <si>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</si>
  <si>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</si>
  <si>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</si>
  <si>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</si>
  <si>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</si>
  <si>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</si>
  <si>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</si>
  <si>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</si>
  <si>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</si>
  <si>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</si>
  <si>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</si>
  <si>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</si>
  <si>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</si>
  <si>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</si>
  <si>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</si>
  <si>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</si>
  <si>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</si>
  <si>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</si>
  <si>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</si>
  <si>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</si>
  <si>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</si>
  <si>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</si>
  <si>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</si>
  <si>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</si>
  <si>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</si>
  <si>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</si>
  <si>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</si>
  <si>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</si>
  <si>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</si>
  <si>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</si>
  <si>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</si>
  <si>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</si>
  <si>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</si>
  <si>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</si>
  <si>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</si>
  <si>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</si>
  <si>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</si>
  <si>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</si>
  <si>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</si>
  <si>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</si>
  <si>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</si>
  <si>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</si>
  <si>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</si>
  <si>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</si>
  <si>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</si>
  <si>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</si>
  <si>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</si>
  <si>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</si>
  <si>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</si>
  <si>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</si>
  <si>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</si>
  <si>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</si>
  <si>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</si>
  <si>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</si>
  <si>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</si>
  <si>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</si>
  <si>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</si>
  <si>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</si>
  <si>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</si>
  <si>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</si>
  <si>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</si>
  <si>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</si>
  <si>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</si>
  <si>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</si>
  <si>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</si>
  <si>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</si>
  <si>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</si>
  <si>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</si>
  <si>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</si>
  <si>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</si>
  <si>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</si>
  <si>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</si>
  <si>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</si>
  <si>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</si>
  <si>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</si>
  <si>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</si>
  <si>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</si>
  <si>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</si>
  <si>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</si>
  <si>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</si>
  <si>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</si>
  <si>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</si>
  <si>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</si>
  <si>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</si>
  <si>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</si>
  <si>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</si>
  <si>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</si>
  <si>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</si>
  <si>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</si>
  <si>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</si>
  <si>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</si>
  <si>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</si>
  <si>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</si>
  <si>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</si>
  <si>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</si>
  <si>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</si>
  <si>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</si>
  <si>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</si>
  <si>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</si>
  <si>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</si>
  <si>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</si>
  <si>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</si>
  <si>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</si>
  <si>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</si>
  <si>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</si>
  <si>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</si>
  <si>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</si>
  <si>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</si>
  <si>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</si>
  <si>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</si>
  <si>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</si>
  <si>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</si>
  <si>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</si>
  <si>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</si>
  <si>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</si>
  <si>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</si>
  <si>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</si>
  <si>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</si>
  <si>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</si>
  <si>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</si>
  <si>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</si>
  <si>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</si>
  <si>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</si>
  <si>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</si>
  <si>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</si>
  <si>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</si>
  <si>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</si>
  <si>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</si>
  <si>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</si>
  <si>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</si>
  <si>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</si>
  <si>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</si>
  <si>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</si>
  <si>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</si>
  <si>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</si>
  <si>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</si>
  <si>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</si>
  <si>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</si>
  <si>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</si>
  <si>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</si>
  <si>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</si>
  <si>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</si>
  <si>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</si>
  <si>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</si>
  <si>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</si>
  <si>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</si>
  <si>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</si>
  <si>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</si>
  <si>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</si>
  <si>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</si>
  <si>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</si>
  <si>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</si>
  <si>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</si>
  <si>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</si>
  <si>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</si>
  <si>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</si>
  <si>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</si>
  <si>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</si>
  <si>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</si>
  <si>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</si>
  <si>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</si>
  <si>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</si>
  <si>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</si>
  <si>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</si>
  <si>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</si>
  <si>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</si>
  <si>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</si>
  <si>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</si>
  <si>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</si>
  <si>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</si>
  <si>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</si>
  <si>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</si>
  <si>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</si>
  <si>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</si>
  <si>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</si>
  <si>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</si>
  <si>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</si>
  <si>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</si>
  <si>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</si>
  <si>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</si>
  <si>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</si>
  <si>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</si>
  <si>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</si>
  <si>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</si>
  <si>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</si>
  <si>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</si>
  <si>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</si>
  <si>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</si>
  <si>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</si>
  <si>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</si>
  <si>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</si>
  <si>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</si>
  <si>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</si>
  <si>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</si>
  <si>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</si>
  <si>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</si>
  <si>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</si>
  <si>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</si>
  <si>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</si>
  <si>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</si>
  <si>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</si>
  <si>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</si>
  <si>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</si>
  <si>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</si>
  <si>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</si>
  <si>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</si>
  <si>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</si>
  <si>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</si>
  <si>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</si>
  <si>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</si>
  <si>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</si>
  <si>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</si>
  <si>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</si>
  <si>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</si>
  <si>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</si>
  <si>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</si>
  <si>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</si>
  <si>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</si>
  <si>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</si>
  <si>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</si>
  <si>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</si>
  <si>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</si>
  <si>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</si>
  <si>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</si>
  <si>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</si>
  <si>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</si>
  <si>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</si>
  <si>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</si>
  <si>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</si>
  <si>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</si>
  <si>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</si>
  <si>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</si>
  <si>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</si>
  <si>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</si>
  <si>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</si>
  <si>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</si>
  <si>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</si>
  <si>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</si>
  <si>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</si>
  <si>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</si>
  <si>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</si>
  <si>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</si>
  <si>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</si>
  <si>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</si>
  <si>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</si>
  <si>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</si>
  <si>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</si>
  <si>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</si>
  <si>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</si>
  <si>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</si>
  <si>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</si>
  <si>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</si>
  <si>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</si>
  <si>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</si>
  <si>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</si>
  <si>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</si>
  <si>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</si>
  <si>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</si>
  <si>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</si>
  <si>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</si>
  <si>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</si>
  <si>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</si>
  <si>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</si>
  <si>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</si>
  <si>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</si>
  <si>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</si>
  <si>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</si>
  <si>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</si>
  <si>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</si>
  <si>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</si>
  <si>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</si>
  <si>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</si>
  <si>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</si>
  <si>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</si>
  <si>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</si>
  <si>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</si>
  <si>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</si>
  <si>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</si>
  <si>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</si>
  <si>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</si>
  <si>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</si>
  <si>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</si>
  <si>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</si>
  <si>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</si>
  <si>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</si>
  <si>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</si>
  <si>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</si>
  <si>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</si>
  <si>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</si>
  <si>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</si>
  <si>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</si>
  <si>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</si>
  <si>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</si>
  <si>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</si>
  <si>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</si>
  <si>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</si>
  <si>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</si>
  <si>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</si>
  <si>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</si>
  <si>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</si>
  <si>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</si>
  <si>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</si>
  <si>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</si>
  <si>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</si>
  <si>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</si>
  <si>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</si>
  <si>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</si>
  <si>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</si>
  <si>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</si>
  <si>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</si>
  <si>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</si>
  <si>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</si>
  <si>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</si>
  <si>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</si>
  <si>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</si>
  <si>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</si>
  <si>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</si>
  <si>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</si>
  <si>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</si>
  <si>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</si>
  <si>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</si>
  <si>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</si>
  <si>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</si>
  <si>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</si>
  <si>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</si>
  <si>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</si>
  <si>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</si>
  <si>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</si>
  <si>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</si>
  <si>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</si>
  <si>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</si>
  <si>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</si>
  <si>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</si>
  <si>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</si>
  <si>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</si>
  <si>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</si>
  <si>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</si>
  <si>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</si>
  <si>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</si>
  <si>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</si>
  <si>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</si>
  <si>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</si>
  <si>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</si>
  <si>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</si>
  <si>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</si>
  <si>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</si>
  <si>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</si>
  <si>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</si>
  <si>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</si>
  <si>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</si>
  <si>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</si>
  <si>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</si>
  <si>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</si>
  <si>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</si>
  <si>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</si>
  <si>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</si>
  <si>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</si>
  <si>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</si>
  <si>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</si>
  <si>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</si>
  <si>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</si>
  <si>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</si>
  <si>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</si>
  <si>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</si>
  <si>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</si>
  <si>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</si>
  <si>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</si>
  <si>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</si>
  <si>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</si>
  <si>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</si>
  <si>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</si>
  <si>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</si>
  <si>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</si>
  <si>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</si>
  <si>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</si>
  <si>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</si>
  <si>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</si>
  <si>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</si>
  <si>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</si>
  <si>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</si>
  <si>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</si>
  <si>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</si>
  <si>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</si>
  <si>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</si>
  <si>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</si>
  <si>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</si>
  <si>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</si>
  <si>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</si>
  <si>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</si>
  <si>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</si>
  <si>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</si>
  <si>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</si>
  <si>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</si>
  <si>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</si>
  <si>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</si>
  <si>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</si>
  <si>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</si>
  <si>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</si>
  <si>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</si>
  <si>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</si>
  <si>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</si>
  <si>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</si>
  <si>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</si>
  <si>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</si>
  <si>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</si>
  <si>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</si>
  <si>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</si>
  <si>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</si>
  <si>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</si>
  <si>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</si>
  <si>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</si>
  <si>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</si>
  <si>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</si>
  <si>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</si>
  <si>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</si>
  <si>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</si>
  <si>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</si>
  <si>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</si>
  <si>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</si>
  <si>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</si>
  <si>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</si>
  <si>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</si>
  <si>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</si>
  <si>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</si>
  <si>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</si>
  <si>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</si>
  <si>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</si>
  <si>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</si>
  <si>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</si>
  <si>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</si>
  <si>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</si>
  <si>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</si>
  <si>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</si>
  <si>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</si>
  <si>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</si>
  <si>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</si>
  <si>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</si>
  <si>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</si>
  <si>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</si>
  <si>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</si>
  <si>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</si>
  <si>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</si>
  <si>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</si>
  <si>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</si>
  <si>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</si>
  <si>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</si>
  <si>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</si>
  <si>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</si>
  <si>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</si>
  <si>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</si>
  <si>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</si>
  <si>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</si>
  <si>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</si>
  <si>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</si>
  <si>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</si>
  <si>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</si>
  <si>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</si>
  <si>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</si>
  <si>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</si>
  <si>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</si>
  <si>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</si>
  <si>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</si>
  <si>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</si>
  <si>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</si>
  <si>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</si>
  <si>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</si>
  <si>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</si>
  <si>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</si>
  <si>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</si>
  <si>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</si>
  <si>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</si>
  <si>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</si>
  <si>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</si>
  <si>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</si>
  <si>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</si>
  <si>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</si>
  <si>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</si>
  <si>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</si>
  <si>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</si>
  <si>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</si>
  <si>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</si>
  <si>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</si>
  <si>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</si>
  <si>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</si>
  <si>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</si>
  <si>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</si>
  <si>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</si>
  <si>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</si>
  <si>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</si>
  <si>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</si>
  <si>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</si>
  <si>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</si>
  <si>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</si>
  <si>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</si>
  <si>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</si>
  <si>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</si>
  <si>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</si>
  <si>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</si>
  <si>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</si>
  <si>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</si>
  <si>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</si>
  <si>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</si>
  <si>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</si>
  <si>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</si>
  <si>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</si>
  <si>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</si>
  <si>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</si>
  <si>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</si>
  <si>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</si>
  <si>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</si>
  <si>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</si>
  <si>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</si>
  <si>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</si>
  <si>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</si>
  <si>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</si>
  <si>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</si>
  <si>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</si>
  <si>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</si>
  <si>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</si>
  <si>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</si>
  <si>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</si>
  <si>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</si>
  <si>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</si>
  <si>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</si>
  <si>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</si>
  <si>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</si>
  <si>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</si>
  <si>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</si>
  <si>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</si>
  <si>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</si>
  <si>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</si>
  <si>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</si>
  <si>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</si>
  <si>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</si>
  <si>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</si>
  <si>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</si>
  <si>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</si>
  <si>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</si>
  <si>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</si>
  <si>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</si>
  <si>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</si>
  <si>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</si>
  <si>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</si>
  <si>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</si>
  <si>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</si>
  <si>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</si>
  <si>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</si>
  <si>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</si>
  <si>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</si>
  <si>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</si>
  <si>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</si>
  <si>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</si>
  <si>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</si>
  <si>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</si>
  <si>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</si>
  <si>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</si>
  <si>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</si>
  <si>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</si>
  <si>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</si>
  <si>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</si>
  <si>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</si>
  <si>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</si>
  <si>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</si>
  <si>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</si>
  <si>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</si>
  <si>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</si>
  <si>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</si>
  <si>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</si>
  <si>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</si>
  <si>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</si>
  <si>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</si>
  <si>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</si>
  <si>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</si>
  <si>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</si>
  <si>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</si>
  <si>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</si>
  <si>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</si>
  <si>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</si>
  <si>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</si>
  <si>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</si>
  <si>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</si>
  <si>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</si>
  <si>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</si>
  <si>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</si>
  <si>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</si>
  <si>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</si>
  <si>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</si>
  <si>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</si>
  <si>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</si>
  <si>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</si>
  <si>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</si>
  <si>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</si>
  <si>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</si>
  <si>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</si>
  <si>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</si>
  <si>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</si>
  <si>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</si>
  <si>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</si>
  <si>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</si>
  <si>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</si>
  <si>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</si>
  <si>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</si>
  <si>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</si>
  <si>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</si>
  <si>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</si>
  <si>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</si>
  <si>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</si>
  <si>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</si>
  <si>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</si>
  <si>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</si>
  <si>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</si>
  <si>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</si>
  <si>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</si>
  <si>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</si>
  <si>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</si>
  <si>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</si>
  <si>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</si>
  <si>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</si>
  <si>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</si>
  <si>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</si>
  <si>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</si>
  <si>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</si>
  <si>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</si>
  <si>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</si>
  <si>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</si>
  <si>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</si>
  <si>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</si>
  <si>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</si>
  <si>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</si>
  <si>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</si>
  <si>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</si>
  <si>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</si>
  <si>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</si>
  <si>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</si>
  <si>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</si>
  <si>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</si>
  <si>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</si>
  <si>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</si>
  <si>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</si>
  <si>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</si>
  <si>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</si>
  <si>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</si>
  <si>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</si>
  <si>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</si>
  <si>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</si>
  <si>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</si>
  <si>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</si>
  <si>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</si>
  <si>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</si>
  <si>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</si>
  <si>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</si>
  <si>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</si>
  <si>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</si>
  <si>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</si>
  <si>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</si>
  <si>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</si>
  <si>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</si>
  <si>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</si>
  <si>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</si>
  <si>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</si>
  <si>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</si>
  <si>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</si>
  <si>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</si>
  <si>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</si>
  <si>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</si>
  <si>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</si>
  <si>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</si>
  <si>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</si>
  <si>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</si>
  <si>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</si>
  <si>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</si>
  <si>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</si>
  <si>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</si>
  <si>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</si>
  <si>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</si>
  <si>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</si>
  <si>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</si>
  <si>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</si>
  <si>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</si>
  <si>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</si>
  <si>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</si>
  <si>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</si>
  <si>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</si>
  <si>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</si>
  <si>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</si>
  <si>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</si>
  <si>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</si>
  <si>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</si>
  <si>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</si>
  <si>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</si>
  <si>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</si>
  <si>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</si>
  <si>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</si>
  <si>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</si>
  <si>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</si>
  <si>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</si>
  <si>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</si>
  <si>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</si>
  <si>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</si>
  <si>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</si>
  <si>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</si>
  <si>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</si>
  <si>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</si>
  <si>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</si>
  <si>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</si>
  <si>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</si>
  <si>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</si>
  <si>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</si>
  <si>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</si>
  <si>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</si>
  <si>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</si>
  <si>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</si>
  <si>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</si>
  <si>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</si>
  <si>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</si>
  <si>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</si>
  <si>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</si>
  <si>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</si>
  <si>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</si>
  <si>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</si>
  <si>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</si>
  <si>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</si>
  <si>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</si>
  <si>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</si>
  <si>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</si>
  <si>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</si>
  <si>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</si>
  <si>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</si>
  <si>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</si>
  <si>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</si>
  <si>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</si>
  <si>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</si>
  <si>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</si>
  <si>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</si>
  <si>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</si>
  <si>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</si>
  <si>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</si>
  <si>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</si>
  <si>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</si>
  <si>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</si>
  <si>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</si>
  <si>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</si>
  <si>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</si>
  <si>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</si>
  <si>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</si>
  <si>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</si>
  <si>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</si>
  <si>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</si>
  <si>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</si>
  <si>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</si>
  <si>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</si>
  <si>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</si>
  <si>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</si>
  <si>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</si>
  <si>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</si>
  <si>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</si>
  <si>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</si>
  <si>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</si>
  <si>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</si>
  <si>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</si>
  <si>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</si>
  <si>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</si>
  <si>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</si>
  <si>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</si>
  <si>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</si>
  <si>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</si>
  <si>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</si>
  <si>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</si>
  <si>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</si>
  <si>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</si>
  <si>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</si>
  <si>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</si>
  <si>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</si>
  <si>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</si>
  <si>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</si>
  <si>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</si>
  <si>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</si>
  <si>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</si>
  <si>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</si>
  <si>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</si>
  <si>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</si>
  <si>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</si>
  <si>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</si>
  <si>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</si>
  <si>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</si>
  <si>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</si>
  <si>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</si>
  <si>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</si>
  <si>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</si>
  <si>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</si>
  <si>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</si>
  <si>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</si>
  <si>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</si>
  <si>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</si>
  <si>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</si>
  <si>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</si>
  <si>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</si>
  <si>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</si>
  <si>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</si>
  <si>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</si>
  <si>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</si>
  <si>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</si>
  <si>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</si>
  <si>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</si>
  <si>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</si>
  <si>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</si>
  <si>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</si>
  <si>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</si>
  <si>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</si>
  <si>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</si>
  <si>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</si>
  <si>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</si>
  <si>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</si>
  <si>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</si>
  <si>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</si>
  <si>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</si>
  <si>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</si>
  <si>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</si>
  <si>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</si>
  <si>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</si>
  <si>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</si>
  <si>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</si>
  <si>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</si>
  <si>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</si>
  <si>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</si>
  <si>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</si>
  <si>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</si>
  <si>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</si>
  <si>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</si>
  <si>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</si>
  <si>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</si>
  <si>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</si>
  <si>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</si>
  <si>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</si>
  <si>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</si>
  <si>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</si>
  <si>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</si>
  <si>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</si>
  <si>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</si>
  <si>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</si>
  <si>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</si>
  <si>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</si>
  <si>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</si>
  <si>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</si>
  <si>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</si>
  <si>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</si>
  <si>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</si>
  <si>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</si>
  <si>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</si>
  <si>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</si>
  <si>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</si>
  <si>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</si>
  <si>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</si>
  <si>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</si>
  <si>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</si>
  <si>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</si>
  <si>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</si>
  <si>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</si>
  <si>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</si>
  <si>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</si>
  <si>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</si>
  <si>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</si>
  <si>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</si>
  <si>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</si>
  <si>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</si>
  <si>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</si>
  <si>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</si>
  <si>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</si>
  <si>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</si>
  <si>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</si>
  <si>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</si>
  <si>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</si>
  <si>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</si>
  <si>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</si>
  <si>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</si>
  <si>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</si>
  <si>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</si>
  <si>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</si>
  <si>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</si>
  <si>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</si>
  <si>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</si>
  <si>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</si>
  <si>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</si>
  <si>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</si>
  <si>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</si>
  <si>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</si>
  <si>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</si>
  <si>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</si>
  <si>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</si>
  <si>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</si>
  <si>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</si>
  <si>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</si>
  <si>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</si>
  <si>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</si>
  <si>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</si>
  <si>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</si>
  <si>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</si>
  <si>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</si>
  <si>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</si>
  <si>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</si>
  <si>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</si>
  <si>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</si>
  <si>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</si>
  <si>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</si>
  <si>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</si>
  <si>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</si>
  <si>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</si>
  <si>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</si>
  <si>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</si>
  <si>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</si>
  <si>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</si>
  <si>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</si>
  <si>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</si>
  <si>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</si>
  <si>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</si>
  <si>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</si>
  <si>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</si>
  <si>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</si>
  <si>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</si>
  <si>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</si>
  <si>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</si>
  <si>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</si>
  <si>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</si>
  <si>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</si>
  <si>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</si>
  <si>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</si>
  <si>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</si>
  <si>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</si>
  <si>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</si>
  <si>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</si>
  <si>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</si>
  <si>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</si>
  <si>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</si>
  <si>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</si>
  <si>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</si>
  <si>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</si>
  <si>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</si>
  <si>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</si>
  <si>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</si>
  <si>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</si>
  <si>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</si>
  <si>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</si>
  <si>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</si>
  <si>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</si>
  <si>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</si>
  <si>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</si>
  <si>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</si>
  <si>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</si>
  <si>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</si>
  <si>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</si>
  <si>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</si>
  <si>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</si>
  <si>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</si>
  <si>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</si>
  <si>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</si>
  <si>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</si>
  <si>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</si>
  <si>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</si>
  <si>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</si>
  <si>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</si>
  <si>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</si>
  <si>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Поставщик: Шихов Сергей 
тел.89250883555 
E-mail: 17935@mail.ru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</si>
  <si>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</si>
  <si>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</si>
  <si>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</si>
  <si>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</si>
  <si>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</si>
  <si>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</si>
  <si>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</si>
  <si>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</si>
  <si>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</si>
  <si>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</si>
  <si>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</si>
  <si>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</si>
  <si>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</si>
  <si>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</si>
  <si>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</si>
  <si>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</si>
  <si>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</si>
  <si>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</si>
  <si>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</si>
  <si>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</si>
  <si>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</si>
  <si>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</si>
  <si>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</si>
  <si>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</si>
  <si>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</si>
  <si>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</si>
  <si>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</si>
  <si>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</si>
  <si>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</si>
  <si>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</si>
  <si>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</si>
  <si>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</si>
  <si>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</si>
  <si>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</si>
  <si>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</si>
  <si>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</si>
  <si>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</si>
  <si>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</si>
  <si>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</si>
  <si>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</si>
  <si>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</si>
  <si>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</si>
  <si>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</si>
  <si>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</si>
  <si>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</si>
  <si>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</si>
  <si>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</si>
  <si>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</si>
  <si>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</si>
  <si>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</si>
  <si>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</si>
  <si>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</si>
  <si>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</si>
  <si>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</si>
  <si>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</si>
  <si>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</si>
  <si>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</si>
  <si>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</si>
  <si>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</si>
  <si>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</si>
  <si>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</si>
  <si>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</si>
  <si>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</si>
  <si>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</si>
  <si>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</si>
  <si>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</si>
  <si>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</si>
  <si>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</si>
  <si>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</si>
  <si>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</si>
  <si>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</si>
  <si>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</si>
  <si>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</si>
  <si>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</si>
  <si>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</si>
  <si>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</si>
  <si>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</si>
  <si>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</si>
  <si>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</si>
  <si>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</si>
  <si>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</si>
  <si>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</si>
  <si>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</si>
  <si>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</si>
  <si>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</si>
  <si>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</si>
  <si>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</si>
  <si>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</si>
  <si>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</si>
  <si>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</si>
  <si>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</si>
  <si>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</si>
  <si>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</si>
  <si>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</si>
  <si>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</si>
  <si>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</si>
  <si>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</si>
  <si>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</si>
  <si>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</si>
  <si>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</si>
  <si>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</si>
  <si>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</si>
  <si>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</si>
  <si>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</si>
  <si>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</si>
  <si>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</si>
  <si>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</si>
  <si>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</si>
  <si>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</si>
  <si>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</si>
  <si>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</si>
  <si>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</si>
  <si>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</si>
  <si>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</si>
  <si>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</si>
  <si>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</si>
  <si>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</si>
  <si>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</si>
  <si>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</si>
  <si>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</si>
  <si>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</si>
  <si>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</si>
  <si>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</si>
  <si>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</si>
  <si>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</si>
  <si>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</si>
  <si>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</si>
  <si>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</si>
  <si>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</si>
  <si>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</si>
  <si>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</si>
  <si>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</si>
  <si>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</si>
  <si>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</si>
  <si>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</si>
  <si>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</si>
  <si>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</si>
  <si>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</si>
  <si>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</si>
  <si>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</si>
  <si>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</si>
  <si>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</si>
  <si>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</si>
  <si>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</si>
  <si>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</si>
  <si>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</si>
  <si>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</si>
  <si>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</si>
  <si>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</si>
  <si>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</si>
  <si>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</si>
  <si>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</si>
  <si>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</si>
  <si>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</si>
  <si>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</si>
  <si>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</si>
  <si>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</si>
  <si>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</si>
  <si>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</si>
  <si>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</si>
  <si>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</si>
  <si>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</si>
  <si>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</si>
  <si>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</si>
  <si>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</si>
  <si>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</si>
  <si>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</si>
  <si>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</si>
  <si>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</si>
  <si>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</si>
  <si>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</si>
  <si>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</si>
  <si>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</si>
  <si>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</si>
  <si>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</si>
  <si>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</si>
  <si>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</si>
  <si>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</si>
  <si>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</si>
  <si>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</si>
  <si>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</si>
  <si>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</si>
  <si>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</si>
  <si>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</si>
  <si>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</si>
  <si>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</si>
  <si>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</si>
  <si>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</si>
  <si>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</si>
  <si>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</si>
  <si>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</si>
  <si>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</si>
  <si>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</si>
  <si>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</si>
  <si>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</si>
  <si>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</si>
  <si>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</si>
  <si>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</si>
  <si>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</si>
  <si>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</si>
  <si>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</si>
  <si>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</si>
  <si>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</si>
  <si>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</si>
  <si>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</si>
  <si>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</si>
  <si>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</si>
  <si>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</si>
  <si>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</si>
  <si>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</si>
  <si>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</si>
  <si>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</si>
  <si>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</si>
  <si>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</si>
  <si>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</si>
  <si>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</si>
  <si>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</si>
  <si>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</si>
  <si>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</si>
  <si>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</si>
  <si>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</si>
  <si>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</si>
  <si>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</si>
  <si>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</si>
  <si>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</si>
  <si>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</si>
  <si>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</si>
  <si>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</si>
  <si>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</si>
  <si>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</si>
  <si>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</si>
  <si>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</si>
  <si>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</si>
  <si>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</si>
  <si>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</si>
  <si>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</si>
  <si>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</si>
  <si>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</si>
  <si>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</si>
  <si>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</si>
  <si>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</si>
  <si>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</si>
  <si>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</si>
  <si>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</si>
  <si>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</si>
  <si>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</si>
  <si>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</si>
  <si>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</si>
  <si>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</si>
  <si>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</si>
  <si>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</si>
  <si>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</si>
  <si>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</si>
  <si>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</si>
  <si>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</si>
  <si>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</si>
  <si>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</si>
  <si>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</si>
  <si>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</si>
  <si>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</si>
  <si>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</si>
  <si>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</si>
  <si>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</si>
  <si>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</si>
  <si>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</si>
  <si>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</si>
  <si>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</si>
  <si>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</si>
  <si>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</si>
  <si>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</si>
  <si>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</si>
  <si>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</si>
  <si>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</si>
  <si>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</si>
  <si>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</si>
  <si>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</si>
  <si>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</si>
  <si>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</si>
  <si>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</si>
  <si>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</si>
  <si>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</si>
  <si>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</si>
  <si>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</si>
  <si>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</si>
  <si>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</si>
  <si>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</si>
  <si>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</si>
  <si>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</si>
  <si>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</si>
  <si>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</si>
  <si>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</si>
  <si>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</si>
  <si>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</si>
  <si>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</si>
  <si>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</si>
  <si>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</si>
  <si>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</si>
  <si>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</si>
  <si>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</si>
  <si>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</si>
  <si>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</si>
  <si>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</si>
  <si>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</si>
  <si>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</si>
  <si>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</si>
  <si>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</si>
  <si>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</si>
  <si>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</si>
  <si>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</si>
  <si>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</si>
  <si>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</si>
  <si>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</si>
  <si>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</si>
  <si>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</si>
  <si>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</si>
  <si>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</si>
  <si>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</si>
  <si>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</si>
  <si>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</si>
  <si>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</si>
  <si>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</si>
  <si>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</si>
  <si>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</si>
  <si>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</si>
  <si>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</si>
  <si>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</si>
  <si>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</si>
  <si>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</si>
  <si>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</si>
  <si>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</si>
  <si>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</si>
  <si>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</si>
  <si>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</si>
  <si>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</si>
  <si>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</si>
  <si>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</si>
  <si>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</si>
  <si>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</si>
  <si>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</si>
  <si>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</si>
  <si>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</si>
  <si>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</si>
  <si>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</si>
  <si>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</si>
  <si>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</si>
  <si>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</si>
  <si>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</si>
  <si>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</si>
  <si>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</si>
  <si>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</si>
  <si>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</si>
  <si>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</si>
  <si>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</si>
  <si>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</si>
  <si>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</si>
  <si>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</si>
  <si>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</si>
  <si>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</si>
  <si>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</si>
  <si>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</si>
  <si>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</si>
  <si>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</si>
  <si>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</si>
  <si>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</si>
  <si>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</si>
  <si>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</si>
  <si>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</si>
  <si>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</si>
  <si>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</si>
  <si>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</si>
  <si>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</si>
  <si>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</si>
  <si>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</si>
  <si>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</si>
  <si>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</si>
  <si>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</si>
  <si>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</si>
  <si>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</si>
  <si>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</si>
  <si>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</si>
  <si>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</si>
  <si>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</si>
  <si>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</si>
  <si>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</si>
  <si>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</si>
  <si>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</si>
  <si>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</si>
  <si>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</si>
  <si>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</si>
  <si>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</si>
  <si>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</si>
  <si>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</si>
  <si>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</si>
  <si>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</si>
  <si>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</si>
  <si>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</si>
  <si>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</si>
  <si>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</si>
  <si>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</si>
  <si>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</si>
  <si>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</si>
  <si>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</si>
  <si>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</si>
  <si>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</si>
  <si>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</si>
  <si>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</si>
  <si>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</si>
  <si>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</si>
  <si>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</si>
  <si>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</si>
  <si>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</si>
  <si>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</si>
  <si>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</si>
  <si>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</si>
  <si>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</si>
  <si>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</si>
  <si>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</si>
  <si>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</si>
  <si>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</si>
  <si>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</si>
  <si>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</si>
  <si>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</si>
  <si>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</si>
  <si>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</si>
  <si>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</si>
  <si>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</si>
  <si>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</si>
  <si>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</si>
  <si>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</si>
  <si>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</si>
  <si>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</si>
  <si>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</si>
  <si>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</si>
  <si>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</si>
  <si>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</si>
  <si>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</si>
  <si>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</si>
  <si>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</si>
  <si>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</si>
  <si>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</si>
  <si>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</si>
  <si>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</si>
  <si>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</si>
  <si>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</si>
  <si>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</si>
  <si>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</si>
  <si>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</si>
  <si>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</si>
  <si>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</si>
  <si>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</si>
  <si>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</si>
  <si>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</si>
  <si>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</si>
  <si>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</si>
  <si>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</si>
  <si>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</si>
  <si>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</si>
  <si>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</si>
  <si>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</si>
  <si>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</si>
  <si>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</si>
  <si>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</si>
  <si>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</si>
  <si>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</si>
  <si>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</si>
  <si>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</si>
  <si>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</si>
  <si>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</si>
  <si>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</si>
  <si>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</si>
  <si>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</si>
  <si>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</si>
  <si>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</si>
  <si>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</si>
  <si>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</si>
  <si>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</si>
  <si>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</si>
  <si>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</si>
  <si>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</si>
  <si>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</si>
  <si>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</si>
  <si>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</si>
  <si>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</si>
  <si>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</si>
  <si>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</si>
  <si>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</si>
  <si>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</si>
  <si>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</si>
  <si>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</si>
  <si>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</si>
  <si>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</si>
  <si>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</si>
  <si>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</si>
  <si>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</si>
  <si>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</si>
  <si>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</si>
  <si>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</si>
  <si>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</si>
  <si>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</si>
  <si>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</si>
  <si>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</si>
  <si>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</si>
  <si>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</si>
  <si>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</si>
  <si>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</si>
  <si>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</si>
  <si>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</si>
  <si>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</si>
  <si>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</si>
  <si>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</si>
  <si>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</si>
  <si>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</si>
  <si>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</si>
  <si>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</si>
  <si>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</si>
  <si>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</si>
  <si>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</si>
  <si>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</si>
  <si>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</si>
  <si>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</si>
  <si>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</si>
  <si>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</si>
  <si>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</si>
  <si>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</si>
  <si>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</si>
  <si>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</si>
  <si>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</si>
  <si>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</si>
  <si>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</si>
  <si>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</si>
  <si>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</si>
  <si>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</si>
  <si>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</si>
  <si>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</si>
  <si>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</si>
  <si>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</si>
  <si>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</si>
  <si>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</si>
  <si>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</si>
  <si>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</si>
  <si>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</si>
  <si>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</si>
  <si>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</si>
  <si>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</si>
  <si>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</si>
  <si>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</si>
  <si>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</si>
  <si>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</si>
  <si>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</si>
  <si>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</si>
  <si>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</si>
  <si>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</si>
  <si>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</si>
  <si>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</si>
  <si>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</si>
  <si>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</si>
  <si>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</si>
  <si>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</si>
  <si>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</si>
  <si>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</si>
  <si>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</si>
  <si>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</si>
  <si>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</si>
  <si>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</si>
  <si>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</si>
  <si>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</si>
  <si>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</si>
  <si>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</si>
  <si>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</si>
  <si>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</si>
  <si>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</si>
  <si>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</si>
  <si>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</si>
  <si>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</si>
  <si>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</si>
  <si>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</si>
  <si>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</si>
  <si>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</si>
  <si>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</si>
  <si>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</si>
  <si>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</si>
  <si>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</si>
  <si>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</si>
  <si>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</si>
  <si>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</si>
  <si>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</si>
  <si>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</si>
  <si>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</si>
  <si>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</si>
  <si>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</si>
  <si>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</si>
  <si>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</si>
  <si>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</si>
  <si>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</si>
  <si>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</si>
  <si>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</si>
  <si>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</si>
  <si>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</si>
  <si>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</si>
  <si>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</si>
  <si>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</si>
  <si>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</si>
  <si>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</si>
  <si>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</si>
  <si>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</si>
  <si>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</si>
  <si>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</si>
  <si>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</si>
  <si>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</si>
  <si>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</si>
  <si>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</si>
  <si>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</si>
  <si>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</si>
  <si>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</si>
  <si>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</si>
  <si>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</si>
  <si>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</si>
  <si>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</si>
  <si>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</si>
  <si>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</si>
  <si>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</si>
  <si>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</si>
  <si>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</si>
  <si>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</si>
  <si>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</si>
  <si>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</si>
  <si>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</si>
  <si>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</si>
  <si>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</si>
  <si>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</si>
  <si>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</si>
  <si>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</si>
  <si>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</si>
  <si>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</si>
  <si>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</si>
  <si>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</si>
  <si>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</si>
  <si>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</si>
  <si>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</si>
  <si>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</si>
  <si>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</si>
  <si>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</si>
  <si>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</si>
  <si>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</si>
  <si>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</si>
  <si>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</si>
  <si>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</si>
  <si>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</si>
  <si>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</si>
  <si>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</si>
  <si>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</si>
  <si>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</si>
  <si>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</si>
  <si>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</si>
  <si>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</si>
  <si>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</si>
  <si>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</si>
  <si>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</si>
  <si>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</si>
  <si>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</si>
  <si>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</si>
  <si>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</si>
  <si>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</si>
  <si>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</si>
  <si>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</si>
  <si>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</si>
  <si>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</si>
  <si>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</si>
  <si>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</si>
  <si>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</si>
  <si>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</si>
  <si>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</si>
  <si>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</si>
  <si>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</si>
  <si>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</si>
  <si>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</si>
  <si>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</si>
  <si>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</si>
  <si>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</si>
  <si>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</si>
  <si>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</si>
  <si>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</si>
  <si>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</si>
  <si>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</si>
  <si>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</si>
  <si>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</si>
  <si>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</si>
  <si>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</si>
  <si>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</si>
  <si>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</si>
  <si>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</si>
  <si>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</si>
  <si>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</si>
  <si>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</si>
  <si>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</si>
  <si>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</si>
  <si>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</si>
  <si>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позиция только для стен выше подвесного потолка.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</si>
  <si>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</si>
  <si>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</si>
  <si>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</si>
  <si>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</si>
  <si>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</si>
  <si>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</si>
  <si>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</si>
  <si>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</si>
  <si>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</si>
  <si>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</si>
  <si>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</si>
  <si>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</si>
  <si>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</si>
  <si>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</si>
  <si>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</si>
  <si>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</si>
  <si>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</si>
  <si>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</si>
  <si>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</si>
  <si>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</si>
  <si>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</si>
  <si>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</si>
  <si>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</si>
  <si>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</si>
  <si>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</si>
  <si>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</si>
  <si>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</si>
  <si>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</si>
  <si>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</si>
  <si>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</si>
  <si>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</si>
  <si>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</si>
  <si>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</si>
  <si>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</si>
  <si>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</si>
  <si>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</si>
  <si>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</si>
  <si>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</si>
  <si>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</si>
  <si>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</si>
  <si>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</si>
  <si>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</si>
  <si>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</si>
  <si>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</si>
  <si>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</si>
  <si>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</si>
  <si>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</si>
  <si>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</si>
  <si>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</si>
  <si>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</si>
  <si>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</si>
  <si>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</si>
  <si>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</si>
  <si>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</si>
  <si>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</si>
  <si>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</si>
  <si>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</si>
  <si>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</si>
  <si>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</si>
  <si>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</si>
  <si>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</si>
  <si>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</si>
  <si>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</si>
  <si>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</si>
  <si>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</si>
  <si>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</si>
  <si>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</si>
  <si>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</si>
  <si>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</si>
  <si>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</si>
  <si>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</si>
  <si>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</si>
  <si>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</si>
  <si>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</si>
  <si>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</si>
  <si>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</si>
  <si>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</si>
  <si>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</si>
  <si>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</si>
  <si>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</si>
  <si>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</si>
  <si>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</si>
  <si>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</si>
  <si>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</si>
  <si>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</si>
  <si>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</si>
  <si>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</si>
  <si>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</si>
  <si>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</si>
  <si>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</si>
  <si>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</si>
  <si>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</si>
  <si>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</si>
  <si>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</si>
  <si>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</si>
  <si>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</si>
  <si>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</si>
  <si>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</si>
  <si>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</si>
  <si>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</si>
  <si>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</si>
  <si>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</si>
  <si>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</si>
  <si>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</si>
  <si>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</si>
  <si>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</si>
  <si>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</si>
  <si>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</si>
  <si>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</si>
  <si>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</si>
  <si>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</si>
  <si>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</si>
  <si>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</si>
  <si>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</si>
  <si>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</si>
  <si>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</si>
  <si>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</si>
  <si>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</si>
  <si>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</si>
  <si>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</si>
  <si>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</si>
  <si>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</si>
  <si>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</si>
  <si>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</si>
  <si>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</si>
  <si>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</si>
  <si>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</si>
  <si>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</si>
  <si>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</si>
  <si>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</si>
  <si>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</si>
  <si>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</si>
  <si>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</si>
  <si>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</si>
  <si>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</si>
  <si>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</si>
  <si>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</si>
  <si>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</si>
  <si>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</si>
  <si>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</si>
  <si>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</si>
  <si>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</si>
  <si>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</si>
  <si>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</si>
  <si>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</si>
  <si>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</si>
  <si>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</si>
  <si>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</si>
  <si>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</si>
  <si>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</si>
  <si>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</si>
  <si>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</si>
  <si>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</si>
  <si>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</si>
  <si>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</si>
  <si>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</si>
  <si>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</si>
  <si>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</si>
  <si>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</si>
  <si>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</si>
  <si>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</si>
  <si>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</si>
  <si>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</si>
  <si>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</si>
  <si>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</si>
  <si>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</si>
  <si>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</si>
  <si>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</si>
  <si>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</si>
  <si>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</si>
  <si>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</si>
  <si>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</si>
  <si>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</si>
  <si>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</si>
  <si>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</si>
  <si>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</si>
  <si>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</si>
  <si>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</si>
  <si>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</si>
  <si>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</si>
  <si>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</si>
  <si>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</si>
  <si>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</si>
  <si>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</si>
  <si>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</si>
  <si>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</si>
  <si>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</si>
  <si>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</si>
  <si>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</si>
  <si>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</si>
  <si>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</si>
  <si>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</si>
  <si>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</si>
  <si>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</si>
  <si>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</si>
  <si>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</si>
  <si>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</si>
  <si>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</si>
  <si>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</si>
  <si>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</si>
  <si>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</si>
  <si>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</si>
  <si>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</si>
  <si>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</si>
  <si>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</si>
  <si>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</si>
  <si>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</si>
  <si>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</si>
  <si>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</si>
  <si>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</si>
  <si>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</si>
  <si>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</si>
  <si>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</si>
  <si>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</si>
  <si>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</si>
  <si>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</si>
  <si>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</si>
  <si>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</si>
  <si>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</si>
  <si>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</si>
  <si>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</si>
  <si>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</si>
  <si>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</si>
  <si>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</si>
  <si>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</si>
  <si>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</si>
  <si>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</si>
  <si>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</si>
  <si>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</si>
  <si>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</si>
  <si>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</si>
  <si>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</si>
  <si>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</si>
  <si>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</si>
  <si>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</si>
  <si>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</si>
  <si>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</si>
  <si>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</si>
  <si>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</si>
  <si>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</si>
  <si>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</si>
  <si>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</si>
  <si>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</si>
  <si>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</si>
  <si>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</si>
  <si>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</si>
  <si>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</si>
  <si>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</si>
  <si>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</si>
  <si>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</si>
  <si>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</si>
  <si>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</si>
  <si>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</si>
  <si>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</si>
  <si>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</si>
  <si>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</si>
  <si>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</si>
  <si>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</si>
  <si>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</si>
  <si>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</si>
  <si>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</si>
  <si>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</si>
  <si>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</si>
  <si>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</si>
  <si>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</si>
  <si>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</si>
  <si>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</si>
  <si>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</si>
  <si>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</si>
  <si>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</si>
  <si>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</si>
  <si>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</si>
  <si>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</si>
  <si>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</si>
  <si>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</si>
  <si>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</si>
  <si>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</si>
  <si>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</si>
  <si>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</si>
  <si>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</si>
  <si>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</si>
  <si>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</si>
  <si>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</si>
  <si>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</si>
  <si>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</si>
  <si>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</si>
  <si>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</si>
  <si>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</si>
  <si>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</si>
  <si>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</si>
  <si>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</si>
  <si>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</si>
  <si>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</si>
  <si>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</si>
  <si>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</si>
  <si>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</si>
  <si>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</si>
  <si>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</si>
  <si>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</si>
  <si>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</si>
  <si>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</si>
  <si>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</si>
  <si>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</si>
  <si>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</si>
  <si>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</si>
  <si>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</si>
  <si>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</si>
  <si>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</si>
  <si>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</si>
  <si>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</si>
  <si>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</si>
  <si>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</si>
  <si>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</si>
  <si>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</si>
  <si>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</si>
  <si>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</si>
  <si>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</si>
  <si>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</si>
  <si>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</si>
  <si>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</si>
  <si>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</si>
  <si>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</si>
  <si>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</si>
  <si>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</si>
  <si>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t>Рабочая документация "Автоматизации лифтовового хозяйства"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</si>
  <si>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</si>
  <si>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</si>
  <si>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</si>
  <si>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</si>
  <si>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</si>
  <si>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</si>
  <si>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</si>
  <si>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</si>
  <si>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</si>
  <si>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</si>
  <si>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</si>
  <si>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</si>
  <si>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</si>
  <si>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</si>
  <si>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</si>
  <si>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</si>
  <si>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</si>
  <si>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</si>
  <si>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</si>
  <si>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</si>
  <si>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</si>
  <si>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</si>
  <si>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</si>
  <si>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</si>
  <si>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</si>
  <si>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</si>
  <si>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</si>
  <si>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</si>
  <si>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</si>
  <si>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</si>
  <si>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</si>
  <si>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</si>
  <si>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</si>
  <si>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</si>
  <si>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</si>
  <si>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</si>
  <si>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</si>
  <si>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</si>
  <si>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</si>
  <si>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</si>
  <si>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</si>
  <si>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</si>
  <si>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</si>
  <si>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</si>
  <si>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</si>
  <si>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</si>
  <si>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</si>
  <si>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</si>
  <si>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</si>
  <si>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</si>
  <si>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</si>
  <si>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</si>
  <si>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</si>
  <si>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</si>
  <si>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</si>
  <si>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</si>
  <si>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</si>
  <si>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</si>
  <si>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</si>
  <si>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</si>
  <si>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</si>
  <si>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</si>
  <si>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</si>
  <si>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</si>
  <si>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</si>
  <si>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</si>
  <si>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</si>
  <si>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</si>
  <si>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</si>
  <si>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</si>
  <si>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</si>
  <si>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</si>
  <si>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</si>
  <si>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</si>
  <si>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</si>
  <si>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</si>
  <si>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</si>
  <si>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</si>
  <si>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</si>
  <si>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</si>
  <si>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</si>
  <si>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</si>
  <si>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</si>
  <si>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</si>
  <si>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</si>
  <si>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</si>
  <si>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</si>
  <si>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</si>
  <si>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</si>
  <si>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</si>
  <si>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</si>
  <si>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</si>
  <si>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</si>
  <si>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</si>
  <si>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</si>
  <si>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</si>
  <si>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</si>
  <si>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</si>
  <si>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</si>
  <si>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</si>
  <si>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</si>
  <si>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</si>
  <si>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</si>
  <si>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</si>
  <si>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</si>
  <si>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</si>
  <si>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</si>
  <si>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</si>
  <si>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</si>
  <si>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</si>
  <si>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</si>
  <si>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</si>
  <si>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</si>
  <si>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</si>
  <si>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</si>
  <si>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</si>
  <si>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</si>
  <si>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</si>
  <si>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</si>
  <si>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</si>
  <si>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</si>
  <si>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</si>
  <si>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</si>
  <si>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</si>
  <si>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</si>
  <si>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</si>
  <si>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</si>
  <si>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</si>
  <si>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</si>
  <si>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</si>
  <si>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</si>
  <si>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</si>
  <si>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</si>
  <si>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</si>
  <si>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</si>
  <si>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</si>
  <si>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</si>
  <si>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</si>
  <si>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</si>
  <si>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</si>
  <si>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</si>
  <si>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</si>
  <si>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</si>
  <si>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</si>
  <si>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</si>
  <si>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</si>
  <si>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</si>
  <si>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</si>
  <si>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</si>
  <si>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</si>
  <si>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</si>
  <si>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</si>
  <si>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</si>
  <si>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</si>
  <si>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</si>
  <si>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</si>
  <si>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</si>
  <si>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</si>
  <si>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</si>
  <si>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</si>
  <si>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</si>
  <si>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</si>
  <si>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</si>
  <si>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</si>
  <si>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</si>
  <si>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</si>
  <si>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</si>
  <si>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</si>
  <si>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</si>
  <si>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</si>
  <si>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</si>
  <si>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</si>
  <si>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</si>
  <si>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</si>
  <si>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</si>
  <si>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</si>
  <si>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</si>
  <si>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</si>
  <si>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</si>
  <si>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</si>
  <si>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</si>
  <si>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</si>
  <si>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</si>
  <si>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</si>
  <si>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</si>
  <si>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</si>
  <si>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</si>
  <si>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</si>
  <si>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</si>
  <si>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</si>
  <si>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</si>
  <si>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</si>
  <si>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</si>
  <si>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</si>
  <si>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</si>
  <si>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</si>
  <si>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</si>
  <si>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</si>
  <si>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</si>
  <si>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</si>
  <si>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</si>
  <si>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</si>
  <si>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</si>
  <si>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</si>
  <si>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</si>
  <si>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</si>
  <si>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</si>
  <si>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</si>
  <si>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</si>
  <si>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</si>
  <si>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</si>
  <si>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</si>
  <si>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</si>
  <si>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</si>
  <si>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</si>
  <si>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</si>
  <si>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</si>
  <si>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</si>
  <si>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</si>
  <si>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</si>
  <si>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</si>
  <si>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</si>
  <si>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</si>
  <si>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</si>
  <si>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</si>
  <si>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</si>
  <si>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</si>
  <si>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</si>
  <si>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</si>
  <si>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</si>
  <si>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</si>
  <si>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</si>
  <si>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</si>
  <si>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</si>
  <si>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</si>
  <si>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</si>
  <si>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</si>
  <si>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</si>
  <si>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</si>
  <si>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</si>
  <si>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</si>
  <si>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</si>
  <si>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</si>
  <si>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</si>
  <si>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</si>
  <si>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</si>
  <si>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</si>
  <si>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</si>
  <si>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</si>
  <si>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</si>
  <si>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</si>
  <si>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</si>
  <si>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</si>
  <si>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</si>
  <si>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</si>
  <si>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</si>
  <si>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</si>
  <si>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</si>
  <si>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</si>
  <si>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</si>
  <si>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</si>
  <si>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</si>
  <si>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</si>
  <si>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</si>
  <si>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</si>
  <si>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</si>
  <si>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</si>
  <si>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</si>
  <si>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</si>
  <si>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</si>
  <si>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</si>
  <si>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</si>
  <si>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</si>
  <si>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</si>
  <si>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</si>
  <si>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</si>
  <si>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</si>
  <si>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</si>
  <si>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</si>
  <si>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</si>
  <si>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</si>
  <si>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</si>
  <si>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</si>
  <si>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</si>
  <si>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</si>
  <si>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</si>
  <si>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</si>
  <si>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</si>
  <si>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</si>
  <si>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</si>
  <si>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</si>
  <si>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</si>
  <si>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</si>
  <si>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</si>
  <si>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</si>
  <si>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</si>
  <si>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</si>
  <si>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</si>
  <si>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</si>
  <si>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</si>
  <si>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</si>
  <si>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</si>
  <si>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</si>
  <si>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</si>
  <si>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</si>
  <si>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</si>
  <si>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</si>
  <si>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</si>
  <si>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</si>
  <si>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</si>
  <si>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</si>
  <si>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</si>
  <si>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</si>
  <si>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</si>
  <si>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</si>
  <si>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</si>
  <si>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</si>
  <si>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</si>
  <si>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</si>
  <si>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</si>
  <si>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</si>
  <si>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</si>
  <si>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</si>
  <si>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</si>
  <si>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</si>
  <si>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</si>
  <si>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</si>
  <si>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</si>
  <si>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</si>
  <si>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</si>
  <si>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</si>
  <si>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</si>
  <si>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</si>
  <si>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</si>
  <si>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</si>
  <si>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</si>
  <si>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</si>
  <si>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</si>
  <si>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</si>
  <si>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</si>
  <si>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</si>
  <si>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</si>
  <si>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</si>
  <si>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</si>
  <si>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</si>
  <si>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</si>
  <si>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</si>
  <si>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</si>
  <si>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</si>
  <si>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</si>
  <si>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</si>
  <si>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</si>
  <si>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</si>
  <si>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</si>
  <si>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</si>
  <si>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</si>
  <si>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</si>
  <si>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</si>
  <si>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</si>
  <si>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</si>
  <si>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</si>
  <si>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</si>
  <si>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</si>
  <si>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</si>
  <si>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</si>
  <si>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</si>
  <si>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</si>
  <si>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</si>
  <si>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</si>
  <si>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</si>
  <si>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</si>
  <si>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</si>
  <si>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</si>
  <si>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</si>
  <si>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</si>
  <si>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</si>
  <si>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</si>
  <si>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</si>
  <si>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</si>
  <si>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</si>
  <si>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</si>
  <si>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</si>
  <si>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</si>
  <si>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</si>
  <si>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</si>
  <si>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</si>
  <si>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</si>
  <si>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</si>
  <si>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</si>
  <si>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</si>
  <si>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</si>
  <si>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</si>
  <si>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</si>
  <si>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</si>
  <si>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</si>
  <si>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</si>
  <si>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</si>
  <si>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</si>
  <si>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</si>
  <si>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</si>
  <si>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</si>
  <si>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</si>
  <si>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</si>
  <si>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</si>
  <si>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</si>
  <si>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</si>
  <si>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</si>
  <si>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</si>
  <si>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</si>
  <si>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</si>
  <si>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</si>
  <si>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</si>
  <si>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</si>
  <si>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</si>
  <si>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</si>
  <si>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</si>
  <si>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</si>
  <si>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</si>
  <si>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</si>
  <si>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</si>
  <si>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</si>
  <si>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</si>
  <si>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</si>
  <si>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</si>
  <si>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</si>
  <si>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</si>
  <si>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</si>
  <si>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</si>
  <si>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</si>
  <si>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</si>
  <si>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</si>
  <si>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</si>
  <si>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</si>
  <si>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</si>
  <si>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</si>
  <si>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</si>
  <si>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</si>
  <si>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</si>
  <si>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</si>
  <si>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</si>
  <si>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</si>
  <si>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</si>
  <si>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</si>
  <si>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</si>
  <si>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</si>
  <si>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</si>
  <si>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</si>
  <si>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</si>
  <si>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</si>
  <si>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</si>
  <si>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</si>
  <si>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</si>
  <si>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</si>
  <si>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</si>
  <si>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</si>
  <si>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</si>
  <si>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</si>
  <si>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</si>
  <si>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</si>
  <si>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</si>
  <si>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</si>
  <si>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</si>
  <si>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</si>
  <si>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</si>
  <si>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</si>
  <si>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</si>
  <si>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</si>
  <si>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</si>
  <si>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</si>
  <si>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</si>
  <si>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</si>
  <si>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</si>
  <si>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</si>
  <si>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</si>
  <si>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</si>
  <si>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</si>
  <si>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</si>
  <si>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</si>
  <si>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</si>
  <si>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</si>
  <si>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</si>
  <si>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</si>
  <si>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</si>
  <si>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</si>
  <si>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</si>
  <si>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</si>
  <si>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</si>
  <si>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</si>
  <si>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</si>
  <si>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</si>
  <si>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</si>
  <si>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</si>
  <si>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</si>
  <si>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</si>
  <si>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</si>
  <si>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</si>
  <si>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</si>
  <si>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</si>
  <si>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</si>
  <si>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</si>
  <si>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</si>
  <si>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</si>
  <si>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</si>
  <si>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</si>
  <si>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</si>
  <si>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</si>
  <si>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</si>
  <si>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</si>
  <si>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</si>
  <si>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</si>
  <si>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</si>
  <si>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</si>
  <si>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</si>
  <si>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</si>
  <si>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</si>
  <si>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</si>
  <si>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</si>
  <si>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</si>
  <si>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</si>
  <si>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</si>
  <si>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</si>
  <si>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</si>
  <si>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</si>
  <si>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</si>
  <si>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</si>
  <si>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</si>
  <si>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</si>
  <si>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</si>
  <si>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</si>
  <si>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</si>
  <si>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</si>
  <si>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</si>
  <si>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</si>
  <si>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</si>
  <si>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</si>
  <si>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</si>
  <si>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</si>
  <si>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</si>
  <si>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</si>
  <si>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</si>
  <si>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</si>
  <si>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</si>
  <si>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</si>
  <si>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</si>
  <si>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</si>
  <si>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</si>
  <si>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</si>
  <si>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</si>
  <si>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</si>
  <si>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</si>
  <si>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</si>
  <si>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</si>
  <si>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</si>
  <si>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</si>
  <si>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</si>
  <si>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</si>
  <si>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</si>
  <si>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</si>
  <si>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</si>
  <si>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</si>
  <si>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</si>
  <si>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</si>
  <si>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</si>
  <si>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</si>
  <si>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</si>
  <si>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</si>
  <si>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</si>
  <si>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</si>
  <si>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</si>
  <si>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</si>
  <si>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</si>
  <si>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</si>
  <si>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</si>
  <si>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</si>
  <si>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</si>
  <si>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</si>
  <si>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</si>
  <si>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</si>
  <si>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</si>
  <si>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</si>
  <si>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</si>
  <si>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</si>
  <si>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</si>
  <si>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</si>
  <si>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</si>
  <si>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</si>
  <si>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</si>
  <si>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</si>
  <si>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</si>
  <si>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</si>
  <si>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</si>
  <si>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</si>
  <si>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</si>
  <si>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</si>
  <si>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</si>
  <si>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</si>
  <si>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</si>
  <si>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</si>
  <si>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</si>
  <si>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</si>
  <si>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</si>
  <si>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</si>
  <si>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</si>
  <si>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</si>
  <si>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</si>
  <si>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</si>
  <si>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</si>
  <si>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</si>
  <si>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</si>
  <si>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</si>
  <si>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</si>
  <si>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</si>
  <si>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</si>
  <si>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</si>
  <si>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</si>
  <si>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</si>
  <si>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</si>
  <si>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</si>
  <si>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</si>
  <si>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</si>
  <si>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</si>
  <si>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</si>
  <si>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</si>
  <si>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</si>
  <si>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</si>
  <si>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</si>
  <si>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</si>
  <si>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</si>
  <si>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</si>
  <si>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</si>
  <si>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</si>
  <si>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</si>
  <si>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</si>
  <si>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</si>
  <si>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</si>
  <si>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</si>
  <si>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</si>
  <si>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</si>
  <si>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</si>
  <si>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</si>
  <si>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</si>
  <si>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</si>
  <si>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</si>
  <si>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</si>
  <si>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</si>
  <si>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</si>
  <si>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</si>
  <si>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</si>
  <si>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</si>
  <si>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</si>
  <si>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</si>
  <si>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</si>
  <si>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</si>
  <si>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</si>
  <si>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</si>
  <si>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</si>
  <si>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</si>
  <si>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</si>
  <si>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</si>
  <si>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</si>
  <si>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</si>
  <si>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</si>
  <si>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</si>
  <si>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</si>
  <si>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</si>
  <si>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</si>
  <si>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</si>
  <si>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</si>
  <si>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</si>
  <si>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</si>
  <si>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</si>
  <si>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</si>
  <si>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</si>
  <si>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</si>
  <si>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</si>
  <si>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</si>
  <si>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</si>
  <si>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</si>
  <si>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</si>
  <si>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</si>
  <si>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</si>
  <si>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</si>
  <si>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</si>
  <si>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</si>
  <si>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</si>
  <si>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</si>
  <si>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</si>
  <si>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</si>
  <si>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</si>
  <si>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</si>
  <si>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</si>
  <si>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</si>
  <si>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</si>
  <si>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</si>
  <si>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</si>
  <si>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</si>
  <si>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</si>
  <si>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</si>
  <si>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</si>
  <si>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</si>
  <si>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</si>
  <si>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</si>
  <si>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</si>
  <si>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</si>
  <si>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</si>
  <si>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</si>
  <si>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</si>
  <si>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</si>
  <si>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</si>
  <si>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</si>
  <si>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</si>
  <si>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</si>
  <si>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</si>
  <si>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</si>
  <si>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</si>
  <si>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</si>
  <si>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</si>
  <si>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</si>
  <si>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</si>
  <si>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</si>
  <si>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</si>
  <si>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</si>
  <si>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</si>
  <si>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</si>
  <si>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</si>
  <si>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</si>
  <si>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</si>
  <si>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</si>
  <si>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</si>
  <si>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</si>
  <si>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</si>
  <si>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</si>
  <si>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</si>
  <si>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</si>
  <si>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</si>
  <si>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</si>
  <si>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</si>
  <si>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</si>
  <si>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</si>
  <si>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</si>
  <si>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</si>
  <si>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</si>
  <si>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</si>
  <si>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</si>
  <si>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</si>
  <si>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</si>
  <si>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</si>
  <si>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</si>
  <si>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</si>
  <si>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</si>
  <si>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</si>
  <si>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</si>
  <si>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</si>
  <si>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</si>
  <si>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</si>
  <si>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</si>
  <si>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</si>
  <si>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</si>
  <si>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</si>
  <si>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</si>
  <si>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</si>
  <si>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</si>
  <si>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</si>
  <si>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</si>
  <si>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</si>
  <si>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</si>
  <si>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</si>
  <si>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</si>
  <si>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</si>
  <si>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</si>
  <si>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</si>
  <si>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</si>
  <si>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</si>
  <si>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</si>
  <si>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</si>
  <si>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</si>
  <si>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</si>
  <si>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</si>
  <si>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</si>
  <si>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</si>
  <si>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</si>
  <si>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</si>
  <si>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</si>
  <si>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</si>
  <si>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</si>
  <si>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</si>
  <si>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</si>
  <si>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</si>
  <si>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</si>
  <si>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</si>
  <si>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</si>
  <si>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</si>
  <si>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</si>
  <si>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</si>
  <si>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</si>
  <si>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</si>
  <si>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</si>
  <si>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</si>
  <si>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</si>
  <si>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</si>
  <si>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</si>
  <si>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</si>
  <si>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</si>
  <si>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</si>
  <si>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</si>
  <si>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</si>
  <si>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</si>
  <si>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</si>
  <si>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</si>
  <si>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</si>
  <si>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</si>
  <si>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</si>
  <si>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</si>
  <si>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</si>
  <si>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</si>
  <si>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</si>
  <si>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</si>
  <si>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</si>
  <si>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</si>
  <si>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</si>
  <si>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</si>
  <si>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</si>
  <si>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</si>
  <si>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</si>
  <si>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</si>
  <si>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</si>
  <si>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</si>
  <si>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</si>
  <si>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</si>
  <si>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</si>
  <si>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</si>
  <si>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</si>
  <si>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</si>
  <si>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</si>
  <si>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</si>
  <si>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</si>
  <si>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</si>
  <si>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</si>
  <si>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</si>
  <si>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</si>
  <si>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</si>
  <si>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</si>
  <si>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</si>
  <si>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</si>
  <si>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</si>
  <si>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</si>
  <si>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</si>
  <si>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</si>
  <si>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</si>
  <si>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</si>
  <si>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</si>
  <si>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</si>
  <si>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</si>
  <si>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</si>
  <si>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</si>
  <si>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</si>
  <si>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</si>
  <si>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</si>
  <si>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</si>
  <si>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</si>
  <si>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</si>
  <si>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</si>
  <si>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</si>
  <si>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</si>
  <si>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</si>
  <si>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</si>
  <si>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</si>
  <si>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</si>
  <si>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</si>
  <si>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</si>
  <si>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</si>
  <si>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</si>
  <si>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</si>
  <si>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</si>
  <si>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</si>
  <si>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</si>
  <si>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</si>
  <si>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</si>
  <si>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</si>
  <si>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</si>
  <si>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</si>
  <si>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</si>
  <si>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</si>
  <si>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</si>
  <si>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</si>
  <si>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</si>
  <si>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</si>
  <si>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</si>
  <si>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</si>
  <si>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</si>
  <si>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</si>
  <si>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</si>
  <si>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</si>
  <si>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</si>
  <si>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</si>
  <si>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</si>
  <si>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</si>
  <si>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</si>
  <si>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</si>
  <si>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</si>
  <si>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</si>
  <si>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</si>
  <si>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</si>
  <si>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</si>
  <si>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</si>
  <si>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</si>
  <si>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</si>
  <si>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</si>
  <si>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</si>
  <si>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</si>
  <si>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</si>
  <si>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</si>
  <si>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</si>
  <si>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</si>
  <si>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</si>
  <si>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</si>
  <si>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</si>
  <si>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</si>
  <si>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</si>
  <si>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</si>
  <si>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</si>
  <si>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</si>
  <si>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</si>
  <si>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</si>
  <si>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</si>
  <si>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</si>
  <si>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</si>
  <si>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</si>
  <si>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</si>
  <si>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</si>
  <si>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</si>
  <si>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</si>
  <si>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</si>
  <si>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</si>
  <si>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</si>
  <si>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</si>
  <si>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</si>
  <si>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</si>
  <si>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</si>
  <si>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</si>
  <si>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</si>
  <si>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</si>
  <si>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</si>
  <si>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</si>
  <si>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</si>
  <si>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</si>
  <si>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</si>
  <si>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</si>
  <si>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</si>
  <si>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</si>
  <si>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</si>
  <si>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</si>
  <si>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</si>
  <si>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</si>
  <si>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</si>
  <si>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</si>
  <si>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</si>
  <si>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</si>
  <si>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</si>
  <si>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</si>
  <si>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</si>
  <si>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</si>
  <si>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</si>
  <si>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</si>
  <si>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</si>
  <si>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</si>
  <si>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</si>
  <si>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</si>
  <si>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</si>
  <si>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</si>
  <si>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</si>
  <si>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</si>
  <si>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</si>
  <si>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</si>
  <si>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</si>
  <si>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</si>
  <si>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</si>
  <si>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</si>
  <si>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</si>
  <si>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</si>
  <si>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</si>
  <si>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</si>
  <si>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</si>
  <si>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</si>
  <si>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</si>
  <si>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</si>
  <si>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</si>
  <si>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</si>
  <si>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</si>
  <si>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</si>
  <si>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</si>
  <si>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</si>
  <si>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</si>
  <si>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</si>
  <si>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</si>
  <si>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</si>
  <si>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</si>
  <si>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</si>
  <si>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</si>
  <si>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</si>
  <si>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</si>
  <si>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</si>
  <si>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</si>
  <si>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</si>
  <si>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</si>
  <si>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</si>
  <si>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</si>
  <si>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</si>
  <si>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</si>
  <si>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</si>
  <si>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</si>
  <si>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</si>
  <si>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</si>
  <si>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</si>
  <si>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</si>
  <si>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</si>
  <si>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</si>
  <si>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</si>
  <si>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</si>
  <si>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</si>
  <si>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</si>
  <si>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</si>
  <si>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</si>
  <si>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</si>
  <si>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</si>
  <si>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</si>
  <si>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</si>
  <si>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</si>
  <si>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</si>
  <si>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</si>
  <si>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</si>
  <si>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</si>
  <si>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</si>
  <si>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</si>
  <si>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</si>
  <si>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</si>
  <si>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</si>
  <si>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</si>
  <si>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</si>
  <si>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</si>
  <si>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</si>
  <si>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</si>
  <si>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</si>
  <si>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</si>
  <si>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</si>
  <si>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</si>
  <si>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</si>
  <si>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</si>
  <si>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</si>
  <si>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</si>
  <si>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</si>
  <si>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</si>
  <si>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</si>
  <si>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</si>
  <si>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</si>
  <si>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</si>
  <si>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</si>
  <si>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</si>
  <si>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</si>
  <si>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</si>
  <si>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</si>
  <si>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</si>
  <si>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</si>
  <si>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</si>
  <si>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</si>
  <si>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</si>
  <si>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</si>
  <si>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</si>
  <si>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</si>
  <si>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</si>
  <si>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</si>
  <si>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</si>
  <si>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</si>
  <si>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</si>
  <si>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</si>
  <si>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</si>
  <si>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</si>
  <si>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</si>
  <si>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</si>
  <si>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</si>
  <si>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</si>
  <si>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</si>
  <si>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</si>
  <si>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</si>
  <si>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</si>
  <si>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</si>
  <si>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</si>
  <si>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</si>
  <si>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</si>
  <si>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</si>
  <si>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</si>
  <si>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</si>
  <si>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</si>
  <si>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</si>
  <si>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</si>
  <si>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</si>
  <si>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</si>
  <si>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</si>
  <si>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</si>
  <si>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</si>
  <si>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</si>
  <si>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</si>
  <si>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</si>
  <si>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</si>
  <si>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</si>
  <si>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</si>
  <si>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</si>
  <si>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</si>
  <si>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</si>
  <si>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</si>
  <si>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</si>
  <si>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</si>
  <si>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</si>
  <si>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</si>
  <si>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</si>
  <si>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</si>
  <si>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</si>
  <si>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</si>
  <si>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</si>
  <si>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</si>
  <si>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</si>
  <si>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</si>
  <si>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</si>
  <si>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</si>
  <si>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</si>
  <si>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</si>
  <si>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</si>
  <si>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</si>
  <si>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</si>
  <si>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</si>
  <si>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</si>
  <si>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</si>
  <si>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</si>
  <si>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</si>
  <si>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</si>
  <si>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</si>
  <si>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</si>
  <si>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</si>
  <si>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</si>
  <si>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</si>
  <si>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</si>
  <si>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</si>
  <si>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</si>
  <si>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</si>
  <si>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</si>
  <si>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</si>
  <si>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</si>
  <si>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</si>
  <si>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</si>
  <si>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</si>
  <si>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</si>
  <si>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</si>
  <si>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</si>
  <si>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</si>
  <si>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</si>
  <si>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</si>
  <si>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</si>
  <si>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</si>
  <si>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</si>
  <si>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</si>
  <si>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</si>
  <si>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</si>
  <si>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</si>
  <si>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</si>
  <si>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</si>
  <si>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</si>
  <si>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</si>
  <si>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</si>
  <si>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</si>
  <si>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</si>
  <si>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</si>
  <si>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</si>
  <si>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</si>
  <si>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</si>
  <si>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</si>
  <si>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</si>
  <si>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</si>
  <si>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</si>
  <si>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</si>
  <si>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</si>
  <si>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</si>
  <si>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</si>
  <si>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</si>
  <si>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</si>
  <si>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</si>
  <si>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</si>
  <si>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</si>
  <si>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</si>
  <si>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</si>
  <si>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</si>
  <si>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</si>
  <si>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</si>
  <si>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</si>
  <si>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</si>
  <si>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</si>
  <si>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</si>
  <si>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</si>
  <si>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</si>
  <si>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</si>
  <si>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</si>
  <si>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</si>
  <si>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</si>
  <si>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</si>
  <si>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</si>
  <si>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</si>
  <si>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</si>
  <si>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</si>
  <si>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</si>
  <si>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</si>
  <si>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</si>
  <si>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</si>
  <si>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</si>
  <si>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</si>
  <si>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</si>
  <si>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</si>
  <si>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</si>
  <si>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</si>
  <si>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</si>
  <si>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</si>
  <si>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</si>
  <si>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</si>
  <si>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</si>
  <si>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</si>
  <si>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</si>
  <si>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</si>
  <si>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</si>
  <si>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</si>
  <si>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</si>
  <si>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</si>
  <si>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</si>
  <si>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</si>
  <si>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</si>
  <si>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</si>
  <si>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</si>
  <si>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</si>
  <si>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</si>
  <si>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</si>
  <si>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</si>
  <si>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</si>
  <si>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</si>
  <si>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</si>
  <si>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</si>
  <si>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</si>
  <si>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</si>
  <si>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</si>
  <si>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</si>
  <si>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</si>
  <si>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</si>
  <si>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</si>
  <si>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</si>
  <si>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</si>
  <si>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</si>
  <si>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</si>
  <si>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</si>
  <si>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</si>
  <si>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</si>
  <si>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</si>
  <si>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</si>
  <si>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</si>
  <si>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</si>
  <si>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</si>
  <si>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</si>
  <si>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</si>
  <si>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</si>
  <si>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</si>
  <si>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</si>
  <si>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</si>
  <si>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</si>
  <si>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</si>
  <si>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</si>
  <si>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</si>
  <si>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</si>
  <si>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</si>
  <si>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</si>
  <si>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</si>
  <si>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</si>
  <si>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</si>
  <si>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</si>
  <si>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</si>
  <si>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</si>
  <si>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</si>
  <si>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</si>
  <si>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</si>
  <si>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</si>
  <si>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</si>
  <si>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</si>
  <si>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</si>
  <si>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</si>
  <si>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</si>
  <si>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</si>
  <si>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</si>
  <si>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</si>
  <si>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</si>
  <si>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</si>
  <si>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</si>
  <si>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</si>
  <si>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</si>
  <si>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</si>
  <si>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</si>
  <si>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</si>
  <si>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</si>
  <si>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</si>
  <si>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</si>
  <si>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</si>
  <si>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</si>
  <si>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</si>
  <si>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</si>
  <si>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</si>
  <si>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</si>
  <si>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</si>
  <si>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</si>
  <si>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</si>
  <si>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</si>
  <si>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</si>
  <si>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</si>
  <si>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</si>
  <si>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</si>
  <si>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</si>
  <si>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</si>
  <si>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</si>
  <si>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</si>
  <si>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</si>
  <si>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</si>
  <si>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</si>
  <si>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</si>
  <si>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</si>
  <si>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</si>
  <si>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</si>
  <si>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</si>
  <si>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</si>
  <si>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</si>
  <si>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</si>
  <si>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</si>
  <si>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</si>
  <si>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</si>
  <si>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</si>
  <si>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</si>
  <si>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</si>
  <si>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</si>
  <si>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</si>
  <si>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</si>
  <si>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</si>
  <si>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</si>
  <si>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</si>
  <si>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</si>
  <si>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</si>
  <si>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</si>
  <si>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</si>
  <si>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</si>
  <si>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</si>
  <si>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</si>
  <si>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</si>
  <si>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</si>
  <si>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</si>
  <si>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</si>
  <si>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</si>
  <si>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</si>
  <si>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</si>
  <si>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</si>
  <si>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</si>
  <si>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</si>
  <si>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</si>
  <si>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</si>
  <si>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</si>
  <si>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</si>
  <si>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</si>
  <si>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</si>
  <si>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</si>
  <si>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</si>
  <si>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</si>
  <si>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</si>
  <si>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</si>
  <si>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</si>
  <si>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</si>
  <si>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</si>
  <si>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</si>
  <si>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</si>
  <si>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</si>
  <si>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</si>
  <si>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</si>
  <si>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</si>
  <si>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</si>
  <si>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</si>
  <si>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</si>
  <si>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</si>
  <si>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</si>
  <si>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</si>
  <si>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</si>
  <si>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</si>
  <si>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</si>
  <si>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</si>
  <si>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</si>
  <si>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</si>
  <si>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</si>
  <si>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</si>
  <si>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</si>
  <si>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</si>
  <si>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</si>
  <si>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</si>
  <si>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</si>
  <si>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</si>
  <si>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</si>
  <si>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</si>
  <si>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</si>
  <si>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</si>
  <si>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</si>
  <si>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</si>
  <si>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</si>
  <si>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</si>
  <si>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</si>
  <si>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</si>
  <si>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</si>
  <si>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</si>
  <si>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</si>
  <si>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</si>
  <si>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</si>
  <si>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</si>
  <si>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</si>
  <si>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</si>
  <si>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</si>
  <si>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</si>
  <si>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</si>
  <si>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</si>
  <si>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</si>
  <si>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</si>
  <si>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</si>
  <si>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</si>
  <si>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</si>
  <si>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</si>
  <si>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</si>
  <si>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</si>
  <si>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</si>
  <si>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</si>
  <si>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</si>
  <si>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</si>
  <si>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</si>
  <si>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</si>
  <si>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</si>
  <si>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</si>
  <si>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</si>
  <si>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</si>
  <si>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</si>
  <si>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</si>
  <si>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</si>
  <si>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</si>
  <si>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</si>
  <si>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</si>
  <si>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</si>
  <si>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</si>
  <si>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</si>
  <si>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</si>
  <si>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</si>
  <si>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</si>
  <si>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</si>
  <si>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</si>
  <si>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</si>
  <si>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</si>
  <si>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</si>
  <si>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</si>
  <si>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</si>
  <si>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</si>
  <si>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</si>
  <si>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</si>
  <si>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</si>
  <si>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</si>
  <si>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</si>
  <si>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</si>
  <si>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</si>
  <si>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</si>
  <si>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</si>
  <si>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</si>
  <si>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</si>
  <si>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</si>
  <si>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</si>
  <si>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</si>
  <si>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</si>
  <si>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</si>
  <si>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</si>
  <si>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</si>
  <si>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</si>
  <si>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</si>
  <si>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</si>
  <si>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</si>
  <si>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</si>
  <si>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</si>
  <si>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</si>
  <si>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</si>
  <si>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</si>
  <si>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</si>
  <si>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</si>
  <si>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</si>
  <si>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</si>
  <si>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</si>
  <si>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</si>
  <si>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</si>
  <si>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</si>
  <si>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</si>
  <si>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</si>
  <si>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</si>
  <si>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</si>
  <si>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</si>
  <si>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</si>
  <si>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</si>
  <si>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</si>
  <si>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</si>
  <si>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</si>
  <si>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</si>
  <si>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</si>
  <si>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</si>
  <si>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</si>
  <si>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</si>
  <si>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</si>
  <si>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</si>
  <si>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</si>
  <si>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</si>
  <si>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</si>
  <si>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</si>
  <si>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</si>
  <si>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</si>
  <si>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</si>
  <si>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</si>
  <si>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</si>
  <si>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</si>
  <si>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</si>
  <si>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</si>
  <si>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</si>
  <si>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</si>
  <si>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</si>
  <si>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</si>
  <si>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</si>
  <si>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</si>
  <si>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</si>
  <si>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</si>
  <si>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</si>
  <si>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</si>
  <si>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</si>
  <si>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</si>
  <si>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</si>
  <si>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</si>
  <si>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</si>
  <si>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</si>
  <si>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</si>
  <si>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</si>
  <si>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</si>
  <si>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</si>
  <si>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</si>
  <si>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</si>
  <si>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</si>
  <si>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</si>
  <si>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</si>
  <si>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</si>
  <si>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</si>
  <si>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</si>
  <si>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</si>
  <si>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</si>
  <si>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</si>
  <si>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</si>
  <si>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</si>
  <si>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</si>
  <si>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</si>
  <si>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</si>
  <si>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</si>
  <si>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</si>
  <si>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</si>
  <si>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</si>
  <si>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</si>
  <si>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</si>
  <si>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</si>
  <si>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</si>
  <si>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</si>
  <si>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</si>
  <si>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</si>
  <si>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</si>
  <si>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</si>
  <si>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</si>
  <si>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</si>
  <si>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</si>
  <si>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</si>
  <si>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</si>
  <si>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</si>
  <si>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</si>
  <si>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</si>
  <si>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</si>
  <si>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</si>
  <si>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</si>
  <si>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</si>
  <si>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</si>
  <si>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</si>
  <si>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</si>
  <si>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</si>
  <si>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</si>
  <si>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</si>
  <si>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</si>
  <si>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</si>
  <si>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</si>
  <si>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</si>
  <si>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</si>
  <si>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</si>
  <si>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</si>
  <si>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</si>
  <si>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</si>
  <si>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</si>
  <si>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</si>
  <si>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</si>
  <si>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</si>
  <si>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</si>
  <si>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</si>
  <si>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</si>
  <si>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</si>
  <si>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</si>
  <si>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</si>
  <si>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</si>
  <si>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</si>
  <si>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</si>
  <si>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</si>
  <si>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</si>
  <si>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</si>
  <si>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</si>
  <si>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</si>
  <si>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</si>
  <si>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</si>
  <si>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</si>
  <si>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</si>
  <si>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</si>
  <si>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</si>
  <si>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</si>
  <si>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</si>
  <si>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</si>
  <si>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</si>
  <si>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</si>
  <si>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</si>
  <si>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</si>
  <si>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</si>
  <si>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</si>
  <si>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</si>
  <si>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</si>
  <si>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</si>
  <si>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</si>
  <si>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</si>
  <si>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</si>
  <si>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</si>
  <si>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</si>
  <si>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</si>
  <si>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</si>
  <si>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</si>
  <si>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</si>
  <si>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</si>
  <si>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</si>
  <si>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</si>
  <si>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</si>
  <si>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</si>
  <si>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</si>
  <si>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</si>
  <si>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</si>
  <si>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</si>
  <si>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</si>
  <si>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</si>
  <si>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</si>
  <si>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</si>
  <si>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</si>
  <si>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</si>
  <si>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</si>
  <si>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</si>
  <si>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</si>
  <si>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</si>
  <si>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</si>
  <si>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</si>
  <si>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</si>
  <si>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</si>
  <si>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</si>
  <si>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</si>
  <si>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</si>
  <si>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</si>
  <si>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</si>
  <si>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</si>
  <si>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</si>
  <si>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</si>
  <si>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</si>
  <si>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</si>
  <si>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</si>
  <si>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</si>
  <si>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</si>
  <si>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</si>
  <si>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</si>
  <si>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</si>
  <si>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</si>
  <si>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</si>
  <si>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</si>
  <si>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</si>
  <si>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</si>
  <si>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</si>
  <si>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</si>
  <si>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</si>
  <si>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</si>
  <si>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</si>
  <si>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</si>
  <si>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</si>
  <si>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</si>
  <si>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</si>
  <si>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</si>
  <si>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</si>
  <si>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</si>
  <si>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</si>
  <si>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</si>
  <si>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</si>
  <si>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</si>
  <si>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</si>
  <si>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</si>
  <si>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</si>
  <si>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</si>
  <si>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</si>
  <si>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</si>
  <si>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</si>
  <si>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</si>
  <si>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</si>
  <si>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</si>
  <si>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</si>
  <si>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</si>
  <si>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</si>
  <si>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</si>
  <si>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</si>
  <si>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</si>
  <si>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</si>
  <si>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</si>
  <si>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</si>
  <si>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</si>
  <si>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</si>
  <si>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</si>
  <si>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</si>
  <si>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</si>
  <si>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</si>
  <si>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</si>
  <si>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</si>
  <si>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</si>
  <si>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</si>
  <si>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</si>
  <si>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</si>
  <si>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</si>
  <si>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</si>
  <si>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</si>
  <si>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</si>
  <si>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</si>
  <si>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</si>
  <si>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</si>
  <si>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</si>
  <si>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</si>
  <si>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</si>
  <si>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</si>
  <si>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</si>
  <si>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</si>
  <si>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</si>
  <si>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</si>
  <si>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</si>
  <si>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</si>
  <si>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</si>
  <si>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</si>
  <si>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</si>
  <si>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</si>
  <si>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</si>
  <si>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</si>
  <si>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</si>
  <si>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</si>
  <si>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</si>
  <si>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</si>
  <si>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</si>
  <si>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</si>
  <si>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</si>
  <si>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</si>
  <si>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</si>
  <si>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</si>
  <si>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</si>
  <si>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</si>
  <si>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</si>
  <si>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</si>
  <si>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</si>
  <si>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</si>
  <si>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</si>
  <si>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</si>
  <si>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</si>
  <si>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</si>
  <si>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</si>
  <si>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</si>
  <si>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</si>
  <si>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</si>
  <si>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</si>
  <si>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</si>
  <si>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</si>
  <si>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</si>
  <si>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</si>
  <si>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</si>
  <si>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</si>
  <si>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</si>
  <si>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</si>
  <si>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</si>
  <si>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</si>
  <si>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</si>
  <si>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</si>
  <si>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</si>
  <si>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</si>
  <si>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</si>
  <si>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</si>
  <si>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</si>
  <si>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</si>
  <si>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</si>
  <si>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</si>
  <si>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</si>
  <si>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</si>
  <si>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</si>
  <si>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</si>
  <si>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</si>
  <si>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</si>
  <si>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</si>
  <si>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</si>
  <si>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</si>
  <si>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</si>
  <si>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</si>
  <si>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</si>
  <si>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</si>
  <si>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</si>
  <si>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</si>
  <si>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</si>
  <si>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</si>
  <si>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</si>
  <si>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</si>
  <si>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</si>
  <si>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</si>
  <si>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</si>
  <si>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</si>
  <si>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</si>
  <si>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</si>
  <si>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</si>
  <si>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</si>
  <si>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</si>
  <si>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</si>
  <si>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</si>
  <si>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</si>
  <si>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</si>
  <si>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</si>
  <si>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</si>
  <si>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</si>
  <si>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</si>
  <si>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</si>
  <si>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</si>
  <si>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</si>
  <si>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</si>
  <si>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</si>
  <si>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</si>
  <si>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</si>
  <si>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</si>
  <si>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</si>
  <si>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</si>
  <si>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</si>
  <si>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</si>
  <si>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</si>
  <si>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</si>
  <si>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</si>
  <si>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</si>
  <si>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</si>
  <si>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</si>
  <si>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</si>
  <si>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</si>
  <si>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</si>
  <si>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</si>
  <si>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</si>
  <si>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</si>
  <si>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</si>
  <si>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</si>
  <si>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</si>
  <si>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</si>
  <si>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</si>
  <si>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</si>
  <si>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</si>
  <si>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</si>
  <si>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</si>
  <si>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</si>
  <si>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</si>
  <si>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</si>
  <si>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</si>
  <si>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</si>
  <si>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</si>
  <si>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</si>
  <si>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</si>
  <si>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</si>
  <si>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</si>
  <si>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</si>
  <si>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</si>
  <si>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</si>
  <si>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</si>
  <si>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</si>
  <si>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</si>
  <si>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</si>
  <si>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</si>
  <si>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</si>
  <si>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</si>
  <si>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</si>
  <si>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</si>
  <si>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</si>
  <si>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</si>
  <si>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</si>
  <si>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</si>
  <si>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</si>
  <si>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</si>
  <si>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</si>
  <si>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</si>
  <si>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</si>
  <si>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</si>
  <si>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</si>
  <si>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</si>
  <si>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</si>
  <si>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</si>
  <si>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</si>
  <si>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</si>
  <si>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</si>
  <si>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</si>
  <si>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</si>
  <si>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</si>
  <si>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</si>
  <si>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</si>
  <si>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</si>
  <si>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</si>
  <si>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</si>
  <si>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</si>
  <si>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</si>
  <si>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</si>
  <si>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</si>
  <si>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</si>
  <si>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</si>
  <si>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</si>
  <si>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</si>
  <si>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</si>
  <si>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</si>
  <si>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</si>
  <si>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</si>
  <si>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</si>
  <si>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</si>
  <si>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</si>
  <si>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</si>
  <si>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</si>
  <si>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</si>
  <si>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</si>
  <si>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</si>
  <si>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</si>
  <si>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</si>
  <si>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</si>
  <si>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</si>
  <si>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</si>
  <si>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</si>
  <si>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</si>
  <si>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</si>
  <si>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</si>
  <si>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</si>
  <si>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</si>
  <si>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</si>
  <si>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</si>
  <si>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</si>
  <si>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</si>
  <si>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</si>
  <si>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</si>
  <si>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</si>
  <si>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</si>
  <si>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</si>
  <si>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</si>
  <si>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</si>
  <si>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</si>
  <si>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</si>
  <si>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</si>
  <si>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</si>
  <si>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</si>
  <si>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</si>
  <si>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</si>
  <si>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</si>
  <si>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</si>
  <si>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</si>
  <si>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</si>
  <si>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</si>
  <si>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</si>
  <si>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</si>
  <si>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</si>
  <si>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</si>
  <si>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</si>
  <si>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</si>
  <si>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</si>
  <si>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</si>
  <si>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</si>
  <si>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</si>
  <si>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</si>
  <si>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</si>
  <si>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</si>
  <si>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</si>
  <si>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</si>
  <si>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</si>
  <si>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</si>
  <si>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</si>
  <si>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</si>
  <si>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</si>
  <si>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</si>
  <si>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</si>
  <si>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</si>
  <si>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</si>
  <si>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</si>
  <si>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</si>
  <si>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</si>
  <si>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</si>
  <si>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</si>
  <si>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</si>
  <si>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</si>
  <si>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</si>
  <si>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</si>
  <si>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</si>
  <si>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</si>
  <si>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</si>
  <si>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</si>
  <si>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</si>
  <si>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</si>
  <si>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</si>
  <si>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</si>
  <si>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</si>
  <si>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</si>
  <si>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</si>
  <si>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</si>
  <si>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</si>
  <si>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</si>
  <si>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</si>
  <si>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</si>
  <si>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</si>
  <si>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</si>
  <si>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</si>
  <si>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</si>
  <si>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</si>
  <si>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</si>
  <si>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</si>
  <si>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</si>
  <si>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</si>
  <si>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</si>
  <si>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</si>
  <si>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</si>
  <si>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</si>
  <si>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</si>
  <si>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</si>
  <si>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</si>
  <si>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</si>
  <si>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</si>
  <si>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</si>
  <si>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</si>
  <si>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</si>
  <si>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</si>
  <si>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</si>
  <si>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</si>
  <si>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</si>
  <si>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</si>
  <si>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</si>
  <si>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</si>
  <si>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</si>
  <si>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</si>
  <si>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</si>
  <si>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</si>
  <si>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</si>
  <si>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</si>
  <si>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</si>
  <si>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</si>
  <si>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</si>
  <si>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</si>
  <si>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</si>
  <si>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</si>
  <si>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</si>
  <si>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</si>
  <si>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</si>
  <si>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</si>
  <si>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</si>
  <si>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</si>
  <si>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</si>
  <si>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</si>
  <si>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</si>
  <si>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</si>
  <si>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</si>
  <si>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</si>
  <si>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</si>
  <si>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</si>
  <si>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</si>
  <si>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</si>
  <si>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</si>
  <si>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</si>
  <si>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</si>
  <si>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</si>
  <si>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</si>
  <si>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</si>
  <si>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</si>
  <si>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</si>
  <si>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</si>
  <si>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</si>
  <si>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</si>
  <si>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</si>
  <si>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</si>
  <si>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</si>
  <si>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</si>
  <si>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</si>
  <si>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</si>
  <si>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</si>
  <si>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</si>
  <si>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</si>
  <si>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</si>
  <si>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</si>
  <si>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</si>
  <si>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</si>
  <si>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</si>
  <si>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</si>
  <si>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</si>
  <si>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</si>
  <si>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</si>
  <si>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</si>
  <si>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</si>
  <si>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</si>
  <si>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</si>
  <si>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</si>
  <si>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</si>
  <si>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</si>
  <si>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</si>
  <si>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</si>
  <si>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</si>
  <si>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</si>
  <si>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</si>
  <si>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</si>
  <si>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</si>
  <si>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</si>
  <si>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</si>
  <si>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</si>
  <si>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</si>
  <si>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</si>
  <si>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</si>
  <si>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</si>
  <si>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</si>
  <si>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</si>
  <si>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</si>
  <si>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</si>
  <si>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</si>
  <si>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</si>
  <si>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</si>
  <si>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</si>
  <si>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</si>
  <si>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</si>
  <si>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</si>
  <si>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</si>
  <si>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</si>
  <si>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</si>
  <si>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</si>
  <si>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</si>
  <si>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</si>
  <si>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</si>
  <si>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</si>
  <si>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</si>
  <si>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</si>
  <si>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</si>
  <si>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</si>
  <si>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</si>
  <si>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</si>
  <si>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</si>
  <si>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</si>
  <si>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</si>
  <si>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</si>
  <si>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</si>
  <si>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</si>
  <si>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</si>
  <si>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</si>
  <si>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</si>
  <si>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</si>
  <si>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</si>
  <si>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</si>
  <si>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</si>
  <si>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</si>
  <si>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</si>
  <si>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</si>
  <si>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</si>
  <si>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</si>
  <si>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</si>
  <si>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</si>
  <si>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</si>
  <si>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</si>
  <si>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</si>
  <si>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</si>
  <si>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</si>
  <si>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</si>
  <si>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</si>
  <si>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</si>
  <si>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</si>
  <si>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</si>
  <si>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</si>
  <si>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</si>
  <si>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</si>
  <si>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</si>
  <si>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</si>
  <si>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</si>
  <si>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</si>
  <si>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</si>
  <si>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</si>
  <si>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</si>
  <si>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</si>
  <si>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</si>
  <si>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</si>
  <si>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</si>
  <si>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</si>
  <si>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</si>
  <si>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</si>
  <si>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</si>
  <si>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</si>
  <si>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</si>
  <si>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</si>
  <si>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</si>
  <si>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</si>
  <si>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</si>
  <si>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</si>
  <si>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</si>
  <si>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</si>
  <si>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</si>
  <si>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</si>
  <si>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</si>
  <si>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</si>
  <si>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</si>
  <si>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</si>
  <si>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</si>
  <si>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</si>
  <si>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</si>
  <si>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</si>
  <si>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</si>
  <si>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</si>
  <si>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</si>
  <si>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</si>
  <si>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</si>
  <si>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</si>
  <si>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</si>
  <si>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</si>
  <si>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</si>
  <si>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</si>
  <si>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</si>
  <si>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</si>
  <si>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</si>
  <si>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</si>
  <si>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</si>
  <si>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</si>
  <si>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</si>
  <si>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</si>
  <si>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</si>
  <si>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</si>
  <si>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</si>
  <si>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</si>
  <si>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</si>
  <si>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</si>
  <si>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</si>
  <si>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</si>
  <si>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</si>
  <si>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</si>
  <si>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</si>
  <si>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</si>
  <si>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</si>
  <si>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</si>
  <si>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</si>
  <si>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</si>
  <si>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</si>
  <si>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</si>
  <si>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</si>
  <si>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</si>
  <si>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</si>
  <si>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</si>
  <si>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</si>
  <si>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</si>
  <si>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</si>
  <si>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</si>
  <si>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</si>
  <si>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</si>
  <si>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</si>
  <si>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</si>
  <si>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</si>
  <si>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</si>
  <si>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</si>
  <si>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</si>
  <si>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</si>
  <si>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</si>
  <si>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</si>
  <si>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</si>
  <si>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</si>
  <si>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</si>
  <si>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</si>
  <si>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</si>
  <si>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</si>
  <si>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</si>
  <si>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</si>
  <si>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</si>
  <si>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</si>
  <si>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</si>
  <si>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</si>
  <si>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</si>
  <si>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</si>
  <si>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</si>
  <si>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</si>
  <si>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</si>
  <si>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</si>
  <si>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</si>
  <si>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</si>
  <si>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</si>
  <si>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</si>
  <si>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</si>
  <si>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</si>
  <si>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</si>
  <si>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</si>
  <si>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</si>
  <si>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</si>
  <si>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</si>
  <si>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</si>
  <si>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</si>
  <si>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</si>
  <si>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</si>
  <si>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</si>
  <si>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</si>
  <si>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</si>
  <si>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</si>
  <si>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</si>
  <si>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</si>
  <si>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</si>
  <si>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</si>
  <si>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</si>
  <si>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</si>
  <si>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</si>
  <si>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</si>
  <si>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</si>
  <si>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</si>
  <si>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</si>
  <si>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</si>
  <si>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</si>
  <si>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</si>
  <si>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</si>
  <si>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</si>
  <si>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</si>
  <si>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</si>
  <si>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</si>
  <si>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</si>
  <si>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</si>
  <si>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</si>
  <si>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</si>
  <si>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</si>
  <si>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</si>
  <si>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</si>
  <si>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</si>
  <si>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</si>
  <si>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</si>
  <si>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</si>
  <si>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</si>
  <si>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</si>
  <si>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</si>
  <si>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</si>
  <si>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</si>
  <si>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</si>
  <si>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</si>
  <si>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</si>
  <si>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</si>
  <si>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</si>
  <si>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</si>
  <si>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</si>
  <si>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</si>
  <si>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</si>
  <si>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</si>
  <si>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</si>
  <si>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</si>
  <si>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</si>
  <si>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</si>
  <si>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</si>
  <si>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</si>
  <si>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</si>
  <si>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</si>
  <si>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</si>
  <si>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</si>
  <si>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</si>
  <si>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</si>
  <si>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</si>
  <si>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</si>
  <si>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</si>
  <si>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</si>
  <si>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</si>
  <si>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</si>
  <si>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</si>
  <si>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</si>
  <si>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</si>
  <si>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</si>
  <si>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</si>
  <si>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</si>
  <si>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</si>
  <si>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</si>
  <si>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</si>
  <si>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</si>
  <si>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</si>
  <si>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</si>
  <si>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</si>
  <si>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</si>
  <si>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</si>
  <si>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</si>
  <si>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</si>
  <si>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</si>
  <si>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</si>
  <si>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</si>
  <si>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</si>
  <si>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</si>
  <si>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</si>
  <si>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</si>
  <si>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</si>
  <si>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</si>
  <si>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</si>
  <si>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</si>
  <si>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</si>
  <si>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</si>
  <si>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</si>
  <si>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</si>
  <si>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</si>
  <si>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</si>
  <si>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</si>
  <si>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</si>
  <si>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</si>
  <si>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</si>
  <si>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</si>
  <si>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</si>
  <si>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</si>
  <si>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</si>
  <si>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</si>
  <si>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</si>
  <si>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</si>
  <si>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</si>
  <si>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</si>
  <si>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</si>
  <si>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</si>
  <si>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</si>
  <si>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</si>
  <si>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</si>
  <si>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</si>
  <si>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</si>
  <si>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</si>
  <si>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</si>
  <si>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</si>
  <si>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</si>
  <si>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</si>
  <si>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</si>
  <si>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</si>
  <si>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</si>
  <si>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</si>
  <si>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</si>
  <si>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</si>
  <si>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</si>
  <si>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</si>
  <si>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</si>
  <si>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</si>
  <si>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</si>
  <si>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</si>
  <si>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</si>
  <si>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</si>
  <si>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</si>
  <si>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</si>
  <si>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</si>
  <si>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</si>
  <si>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</si>
  <si>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</si>
  <si>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</si>
  <si>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</si>
  <si>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</si>
  <si>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</si>
  <si>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</si>
  <si>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</si>
  <si>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</si>
  <si>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</si>
  <si>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</si>
  <si>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</si>
  <si>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</si>
  <si>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</si>
  <si>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</si>
  <si>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</si>
  <si>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</si>
  <si>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</si>
  <si>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</si>
  <si>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</si>
  <si>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</si>
  <si>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</si>
  <si>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</si>
  <si>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</si>
  <si>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</si>
  <si>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</si>
  <si>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</si>
  <si>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</si>
  <si>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</si>
  <si>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</si>
  <si>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</si>
  <si>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</si>
  <si>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</si>
  <si>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</si>
  <si>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</si>
  <si>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</si>
  <si>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</si>
  <si>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</si>
  <si>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</si>
  <si>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</si>
  <si>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</si>
  <si>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</si>
  <si>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</si>
  <si>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</si>
  <si>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</si>
  <si>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</si>
  <si>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</si>
  <si>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</si>
  <si>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</si>
  <si>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</si>
  <si>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</si>
  <si>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</si>
  <si>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</si>
  <si>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</si>
  <si>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</si>
  <si>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</si>
  <si>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</si>
  <si>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</si>
  <si>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</si>
  <si>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</si>
  <si>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</si>
  <si>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</si>
  <si>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</si>
  <si>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</si>
  <si>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</si>
  <si>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</si>
  <si>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</si>
  <si>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</si>
  <si>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</si>
  <si>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</si>
  <si>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</si>
  <si>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</si>
  <si>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</si>
  <si>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</si>
  <si>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</si>
  <si>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</si>
  <si>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</si>
  <si>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</si>
  <si>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</si>
  <si>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</si>
  <si>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</si>
  <si>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</si>
  <si>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</si>
  <si>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</si>
  <si>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</si>
  <si>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</si>
  <si>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</si>
  <si>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</si>
  <si>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</si>
  <si>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</si>
  <si>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</si>
  <si>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</si>
  <si>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</si>
  <si>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</si>
  <si>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</si>
  <si>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</si>
  <si>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</si>
  <si>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</si>
  <si>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</si>
  <si>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</si>
  <si>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</si>
  <si>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</si>
  <si>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</si>
  <si>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</si>
  <si>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</si>
  <si>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</si>
  <si>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</si>
  <si>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</si>
  <si>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</si>
  <si>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</si>
  <si>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</si>
  <si>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</si>
  <si>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</si>
  <si>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</si>
  <si>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</si>
  <si>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</si>
  <si>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</si>
  <si>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</si>
  <si>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</si>
  <si>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</si>
  <si>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</si>
  <si>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</si>
  <si>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</si>
  <si>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</si>
  <si>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</si>
  <si>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</si>
  <si>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</si>
  <si>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</si>
  <si>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</si>
  <si>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</si>
  <si>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</si>
  <si>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</si>
  <si>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</si>
  <si>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</si>
  <si>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</si>
  <si>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</si>
  <si>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</si>
  <si>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</si>
  <si>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</si>
  <si>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</si>
  <si>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</si>
  <si>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</si>
  <si>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</si>
  <si>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</si>
  <si>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</si>
  <si>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</si>
  <si>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</si>
  <si>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</si>
  <si>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</si>
  <si>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</si>
  <si>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</si>
  <si>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</si>
  <si>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</si>
  <si>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</si>
  <si>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</si>
  <si>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</si>
  <si>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</si>
  <si>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</si>
  <si>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</si>
  <si>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</si>
  <si>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</si>
  <si>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</si>
  <si>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</si>
  <si>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</si>
  <si>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</si>
  <si>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</si>
  <si>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</si>
  <si>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</si>
  <si>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</si>
  <si>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</si>
  <si>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</si>
  <si>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</si>
  <si>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</si>
  <si>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</si>
  <si>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</si>
  <si>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</si>
  <si>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</si>
  <si>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</si>
  <si>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</si>
  <si>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</si>
  <si>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</si>
  <si>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</si>
  <si>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</si>
  <si>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</si>
  <si>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</si>
  <si>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</si>
  <si>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</si>
  <si>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</si>
  <si>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</si>
  <si>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</si>
  <si>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</si>
  <si>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</si>
  <si>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</si>
  <si>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</si>
  <si>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</si>
  <si>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</si>
  <si>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</si>
  <si>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</si>
  <si>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</si>
  <si>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</si>
  <si>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</si>
  <si>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</si>
  <si>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</si>
  <si>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</si>
  <si>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</si>
  <si>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</si>
  <si>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</si>
  <si>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</si>
  <si>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</si>
  <si>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</si>
  <si>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</si>
  <si>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</si>
  <si>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</si>
  <si>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</si>
  <si>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</si>
  <si>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</si>
  <si>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</si>
  <si>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</si>
  <si>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</si>
  <si>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</si>
  <si>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</si>
  <si>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</si>
  <si>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</si>
  <si>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</si>
  <si>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</si>
  <si>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</si>
  <si>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</si>
  <si>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</si>
  <si>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</si>
  <si>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</si>
  <si>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</si>
  <si>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</si>
  <si>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</si>
  <si>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</si>
  <si>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</si>
  <si>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</si>
  <si>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</si>
  <si>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</si>
  <si>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</si>
  <si>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</si>
  <si>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</si>
  <si>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</si>
  <si>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</si>
  <si>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</si>
  <si>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</si>
  <si>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</si>
  <si>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</si>
  <si>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</si>
  <si>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</si>
  <si>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</si>
  <si>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</si>
  <si>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</si>
  <si>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</si>
  <si>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</si>
  <si>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</si>
  <si>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</si>
  <si>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</si>
  <si>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</si>
  <si>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</si>
  <si>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</si>
  <si>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</si>
  <si>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</si>
  <si>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</si>
  <si>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</si>
  <si>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</si>
  <si>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</si>
  <si>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</si>
  <si>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</si>
  <si>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</si>
  <si>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</si>
  <si>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</si>
  <si>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</si>
  <si>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</si>
  <si>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</si>
  <si>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</si>
  <si>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</si>
  <si>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</si>
  <si>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</si>
  <si>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</si>
  <si>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</si>
  <si>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</si>
  <si>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</si>
  <si>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</si>
  <si>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</si>
  <si>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</si>
  <si>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</si>
  <si>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</si>
  <si>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</si>
  <si>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</si>
  <si>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</si>
  <si>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</si>
  <si>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</si>
  <si>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</si>
  <si>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</si>
  <si>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</si>
  <si>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</si>
  <si>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</si>
  <si>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</si>
  <si>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</si>
  <si>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</si>
  <si>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</si>
  <si>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</si>
  <si>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</si>
  <si>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</si>
  <si>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</si>
  <si>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</si>
  <si>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</si>
  <si>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</si>
  <si>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</si>
  <si>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</si>
  <si>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</si>
  <si>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</si>
  <si>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</si>
  <si>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</si>
  <si>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</si>
  <si>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</si>
  <si>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</si>
  <si>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</si>
  <si>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</si>
  <si>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</si>
  <si>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</si>
  <si>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</si>
  <si>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</si>
  <si>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</si>
  <si>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</si>
  <si>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</si>
  <si>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</si>
  <si>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</si>
  <si>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</si>
  <si>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</si>
  <si>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</si>
  <si>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</si>
  <si>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</si>
  <si>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</si>
  <si>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</si>
  <si>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</si>
  <si>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</si>
  <si>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</si>
  <si>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</si>
  <si>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</si>
  <si>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</si>
  <si>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</si>
  <si>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</si>
  <si>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</si>
  <si>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</si>
  <si>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</si>
  <si>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</si>
  <si>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</si>
  <si>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</si>
  <si>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</si>
  <si>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</si>
  <si>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</si>
  <si>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</si>
  <si>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</si>
  <si>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</si>
  <si>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</si>
  <si>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</si>
  <si>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</si>
  <si>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</si>
  <si>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</si>
  <si>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</si>
  <si>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</si>
  <si>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</si>
  <si>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</si>
  <si>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</si>
  <si>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</si>
  <si>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</si>
  <si>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</si>
  <si>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</si>
  <si>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</si>
  <si>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</si>
  <si>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</si>
  <si>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</si>
  <si>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</si>
  <si>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</si>
  <si>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</si>
  <si>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</si>
  <si>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</si>
  <si>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</si>
  <si>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</si>
  <si>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</si>
  <si>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</si>
  <si>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</si>
  <si>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</si>
  <si>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</si>
  <si>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</si>
  <si>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</si>
  <si>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</si>
  <si>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</si>
  <si>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</si>
  <si>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</si>
  <si>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</si>
  <si>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</si>
  <si>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</si>
  <si>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</si>
  <si>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</si>
  <si>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</si>
  <si>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</si>
  <si>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</si>
  <si>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</si>
  <si>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</si>
  <si>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</si>
  <si>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</si>
  <si>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</si>
  <si>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</si>
  <si>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</si>
  <si>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</si>
  <si>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</si>
  <si>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</si>
  <si>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</si>
  <si>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</si>
  <si>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</si>
  <si>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</si>
  <si>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</si>
  <si>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</si>
  <si>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</si>
  <si>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</si>
  <si>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</si>
  <si>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</si>
  <si>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</si>
  <si>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</si>
  <si>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</si>
  <si>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</si>
  <si>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</si>
  <si>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</si>
  <si>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</si>
  <si>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</si>
  <si>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</si>
  <si>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</si>
  <si>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</si>
  <si>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</si>
  <si>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</si>
  <si>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</si>
  <si>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</si>
  <si>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</si>
  <si>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</si>
  <si>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</si>
  <si>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</si>
  <si>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</si>
  <si>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</si>
  <si>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</si>
  <si>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</si>
  <si>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</si>
  <si>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</si>
  <si>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</si>
  <si>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</si>
  <si>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</si>
  <si>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</si>
  <si>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</si>
  <si>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</si>
  <si>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</si>
  <si>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</si>
  <si>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</si>
  <si>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</si>
  <si>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</si>
  <si>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</si>
  <si>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</si>
  <si>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</si>
  <si>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</si>
  <si>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</si>
  <si>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</si>
  <si>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</si>
  <si>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</si>
  <si>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</si>
  <si>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</si>
  <si>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</si>
  <si>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</si>
  <si>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</si>
  <si>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</si>
  <si>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</si>
  <si>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</si>
  <si>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</si>
  <si>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</si>
  <si>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</si>
  <si>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</si>
  <si>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</si>
  <si>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</si>
  <si>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</si>
  <si>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</si>
  <si>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</si>
  <si>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</si>
  <si>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</si>
  <si>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</si>
  <si>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</si>
  <si>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</si>
  <si>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</si>
  <si>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</si>
  <si>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</si>
  <si>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</si>
  <si>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</si>
  <si>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</si>
  <si>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</si>
  <si>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</si>
  <si>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</si>
  <si>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</si>
  <si>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</si>
  <si>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</si>
  <si>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</si>
  <si>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</si>
  <si>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</si>
  <si>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</si>
  <si>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</si>
  <si>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</si>
  <si>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</si>
  <si>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</si>
  <si>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</si>
  <si>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</si>
  <si>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</si>
  <si>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</si>
  <si>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</si>
  <si>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</si>
  <si>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</si>
  <si>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</si>
  <si>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</si>
  <si>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</si>
  <si>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</si>
  <si>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</si>
  <si>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</si>
  <si>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</si>
  <si>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</si>
  <si>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</si>
  <si>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</si>
  <si>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</si>
  <si>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</si>
  <si>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</si>
  <si>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</si>
  <si>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</si>
  <si>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</si>
  <si>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</si>
  <si>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</si>
  <si>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</si>
  <si>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</si>
  <si>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</si>
  <si>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</si>
  <si>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</si>
  <si>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</si>
  <si>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</si>
  <si>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</si>
  <si>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</si>
  <si>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</si>
  <si>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</si>
  <si>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</si>
  <si>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</si>
  <si>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</si>
  <si>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</si>
  <si>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</si>
  <si>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</si>
  <si>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</si>
  <si>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</si>
  <si>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</si>
  <si>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</si>
  <si>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</si>
  <si>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</si>
  <si>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</si>
  <si>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</si>
  <si>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</si>
  <si>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</si>
  <si>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</si>
  <si>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</si>
  <si>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</si>
  <si>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</si>
  <si>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</si>
  <si>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</si>
  <si>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</si>
  <si>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</si>
  <si>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</si>
  <si>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</si>
  <si>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</si>
  <si>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</si>
  <si>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</si>
  <si>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</si>
  <si>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</si>
  <si>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</si>
  <si>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</si>
  <si>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</si>
  <si>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</si>
  <si>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</si>
  <si>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</si>
  <si>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</si>
  <si>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</si>
  <si>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</si>
  <si>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</si>
  <si>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</si>
  <si>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</si>
  <si>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</si>
  <si>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</si>
  <si>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</si>
  <si>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</si>
  <si>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</si>
  <si>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</si>
  <si>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</si>
  <si>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</si>
  <si>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</si>
  <si>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</si>
  <si>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</si>
  <si>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</si>
  <si>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</si>
  <si>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</si>
  <si>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</si>
  <si>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</si>
  <si>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</si>
  <si>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</si>
  <si>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</si>
  <si>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</si>
  <si>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</si>
  <si>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</si>
  <si>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</si>
  <si>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</si>
  <si>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</si>
  <si>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</si>
  <si>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</si>
  <si>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</si>
  <si>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</si>
  <si>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</si>
  <si>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</si>
  <si>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</si>
  <si>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</si>
  <si>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</si>
  <si>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</si>
  <si>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</si>
  <si>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</si>
  <si>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</si>
  <si>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</si>
  <si>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</si>
  <si>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</si>
  <si>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</si>
  <si>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</si>
  <si>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</si>
  <si>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</si>
  <si>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</si>
  <si>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</si>
  <si>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</si>
  <si>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</si>
  <si>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</si>
  <si>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</si>
  <si>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</si>
  <si>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</si>
  <si>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</si>
  <si>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</si>
  <si>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</si>
  <si>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</si>
  <si>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</si>
  <si>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</si>
  <si>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</si>
  <si>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</si>
  <si>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</si>
  <si>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</si>
  <si>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</si>
  <si>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</si>
  <si>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</si>
  <si>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</si>
  <si>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</si>
  <si>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</si>
  <si>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</si>
  <si>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</si>
  <si>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</si>
  <si>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</si>
  <si>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</si>
  <si>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</si>
  <si>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</si>
  <si>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</si>
  <si>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</si>
  <si>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</si>
  <si>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</si>
  <si>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</si>
  <si>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</si>
  <si>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</si>
  <si>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</si>
  <si>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</si>
  <si>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</si>
  <si>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</si>
  <si>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</si>
  <si>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</si>
  <si>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</si>
  <si>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</si>
  <si>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</si>
  <si>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</si>
  <si>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</si>
  <si>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</si>
  <si>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</si>
  <si>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</si>
  <si>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</si>
  <si>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</si>
  <si>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</si>
  <si>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</si>
  <si>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</si>
  <si>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</si>
  <si>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</si>
  <si>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</si>
  <si>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</si>
  <si>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</si>
  <si>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</si>
  <si>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</si>
  <si>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</si>
  <si>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</si>
  <si>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</si>
  <si>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</si>
  <si>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</si>
  <si>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</si>
  <si>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</si>
  <si>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</si>
  <si>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</si>
  <si>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</si>
  <si>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</si>
  <si>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</si>
  <si>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</si>
  <si>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</si>
  <si>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</si>
  <si>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</si>
  <si>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</si>
  <si>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</si>
  <si>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</si>
  <si>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</si>
  <si>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</si>
  <si>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</si>
  <si>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</si>
  <si>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</si>
  <si>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</si>
  <si>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</si>
  <si>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</si>
  <si>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</si>
  <si>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</si>
  <si>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</si>
  <si>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</si>
  <si>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</si>
  <si>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</si>
  <si>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</si>
  <si>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</si>
  <si>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</si>
  <si>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</si>
  <si>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</si>
  <si>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</si>
  <si>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</si>
  <si>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</si>
  <si>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</si>
  <si>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</si>
  <si>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</si>
  <si>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</si>
  <si>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</si>
  <si>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</si>
  <si>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</si>
  <si>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</si>
  <si>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</si>
  <si>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</si>
  <si>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</si>
  <si>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</si>
  <si>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</si>
  <si>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</si>
  <si>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</si>
  <si>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</si>
  <si>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</si>
  <si>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</si>
  <si>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</si>
  <si>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</si>
  <si>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</si>
  <si>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</si>
  <si>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</si>
  <si>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</si>
  <si>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</si>
  <si>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</si>
  <si>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</si>
  <si>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</si>
  <si>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</si>
  <si>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</si>
  <si>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</si>
  <si>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</si>
  <si>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</si>
  <si>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</si>
  <si>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</si>
  <si>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</si>
  <si>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</si>
  <si>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</si>
  <si>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</si>
  <si>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</si>
  <si>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</si>
  <si>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</si>
  <si>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</si>
  <si>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</si>
  <si>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</si>
  <si>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</si>
  <si>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</si>
  <si>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</si>
  <si>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</si>
  <si>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</si>
  <si>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</si>
  <si>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</si>
  <si>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</si>
  <si>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</si>
  <si>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</si>
  <si>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</si>
  <si>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</si>
  <si>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</si>
  <si>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</si>
  <si>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</si>
  <si>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</si>
  <si>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</si>
  <si>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</si>
  <si>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</si>
  <si>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</si>
  <si>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</si>
  <si>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</si>
  <si>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</si>
  <si>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</si>
  <si>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</si>
  <si>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</si>
  <si>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</si>
  <si>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</si>
  <si>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</si>
  <si>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</si>
  <si>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</si>
  <si>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</si>
  <si>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</si>
  <si>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</si>
  <si>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</si>
  <si>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</si>
  <si>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</si>
  <si>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</si>
  <si>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</si>
  <si>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</si>
  <si>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</si>
  <si>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</si>
  <si>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</si>
  <si>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</si>
  <si>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</si>
  <si>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</si>
  <si>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</si>
  <si>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</si>
  <si>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</si>
  <si>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</si>
  <si>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</si>
  <si>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</si>
  <si>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</si>
  <si>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</si>
  <si>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</si>
  <si>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</si>
  <si>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</si>
  <si>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</si>
  <si>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</si>
  <si>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</si>
  <si>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</si>
  <si>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</si>
  <si>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</si>
  <si>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</si>
  <si>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</si>
  <si>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</si>
  <si>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</si>
  <si>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</si>
  <si>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</si>
  <si>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</si>
  <si>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</si>
  <si>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</si>
  <si>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</si>
  <si>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</si>
  <si>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</si>
  <si>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</si>
  <si>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</si>
  <si>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</si>
  <si>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</si>
  <si>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</si>
  <si>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</si>
  <si>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</si>
  <si>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</si>
  <si>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</si>
  <si>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</si>
  <si>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</si>
  <si>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</si>
  <si>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</si>
  <si>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</si>
  <si>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</si>
  <si>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</si>
  <si>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</si>
  <si>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</si>
  <si>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</si>
  <si>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</si>
  <si>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</si>
  <si>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</si>
  <si>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</si>
  <si>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</si>
  <si>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</si>
  <si>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</si>
  <si>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</si>
  <si>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</si>
  <si>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</si>
  <si>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</si>
  <si>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</si>
  <si>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</si>
  <si>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</si>
  <si>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</si>
  <si>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</si>
  <si>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</si>
  <si>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</si>
  <si>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</si>
  <si>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</si>
  <si>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</si>
  <si>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</si>
  <si>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</si>
  <si>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</si>
  <si>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</si>
  <si>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</si>
  <si>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</si>
  <si>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</si>
  <si>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</si>
  <si>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</si>
  <si>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</si>
  <si>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</si>
  <si>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</si>
  <si>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</si>
  <si>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</si>
  <si>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</si>
  <si>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</si>
  <si>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</si>
  <si>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</si>
  <si>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</si>
  <si>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</si>
  <si>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</si>
  <si>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</si>
  <si>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</si>
  <si>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</si>
  <si>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</si>
  <si>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</si>
  <si>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</si>
  <si>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</si>
  <si>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</si>
  <si>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</si>
  <si>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</si>
  <si>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</si>
  <si>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</si>
  <si>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</si>
  <si>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</si>
  <si>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</si>
  <si>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</si>
  <si>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</si>
  <si>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</si>
  <si>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</si>
  <si>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</si>
  <si>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</si>
  <si>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</si>
  <si>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</si>
  <si>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</si>
  <si>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</si>
  <si>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</si>
  <si>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</si>
  <si>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</si>
  <si>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</si>
  <si>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</si>
  <si>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</si>
  <si>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</si>
  <si>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</si>
  <si>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</si>
  <si>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</si>
  <si>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</si>
  <si>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</si>
  <si>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</si>
  <si>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</si>
  <si>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</si>
  <si>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</si>
  <si>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</si>
  <si>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</si>
  <si>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</si>
  <si>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</si>
  <si>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</si>
  <si>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</si>
  <si>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</si>
  <si>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</si>
  <si>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</si>
  <si>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</si>
  <si>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</si>
  <si>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</si>
  <si>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</si>
  <si>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</si>
  <si>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</si>
  <si>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</si>
  <si>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</si>
  <si>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</si>
  <si>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</si>
  <si>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</si>
  <si>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</si>
  <si>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</si>
  <si>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</si>
  <si>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</si>
  <si>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</si>
  <si>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</si>
  <si>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</si>
  <si>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</si>
  <si>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</si>
  <si>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</si>
  <si>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</si>
  <si>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</si>
  <si>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</si>
  <si>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</si>
  <si>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</si>
  <si>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</si>
  <si>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</si>
  <si>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</si>
  <si>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</si>
  <si>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</si>
  <si>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</si>
  <si>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</si>
  <si>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</si>
  <si>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</si>
  <si>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</si>
  <si>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</si>
  <si>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</si>
  <si>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</si>
  <si>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</si>
  <si>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</si>
  <si>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</si>
  <si>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</si>
  <si>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</si>
  <si>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</si>
  <si>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</si>
  <si>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</si>
  <si>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</si>
  <si>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</si>
  <si>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</si>
  <si>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</si>
  <si>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</si>
  <si>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</si>
  <si>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</si>
  <si>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</si>
  <si>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</si>
  <si>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</si>
  <si>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</si>
  <si>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</si>
  <si>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</si>
  <si>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</si>
  <si>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</si>
  <si>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</si>
  <si>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</si>
  <si>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</si>
  <si>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</si>
  <si>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</si>
  <si>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</si>
  <si>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</si>
  <si>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</si>
  <si>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</si>
  <si>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</si>
  <si>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</si>
  <si>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</si>
  <si>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</si>
  <si>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</si>
  <si>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</si>
  <si>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</si>
  <si>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</si>
  <si>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</si>
  <si>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</si>
  <si>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</si>
  <si>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</si>
  <si>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</si>
  <si>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</si>
  <si>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</si>
  <si>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</si>
  <si>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</si>
  <si>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</si>
  <si>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</si>
  <si>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</si>
  <si>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</si>
  <si>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</si>
  <si>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</si>
  <si>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</si>
  <si>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</si>
  <si>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</si>
  <si>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</si>
  <si>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</si>
  <si>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</si>
  <si>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</si>
  <si>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</si>
  <si>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</si>
  <si>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</si>
  <si>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</si>
  <si>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</si>
  <si>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</si>
  <si>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</si>
  <si>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</si>
  <si>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</si>
  <si>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</si>
  <si>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</si>
  <si>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</si>
  <si>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</si>
  <si>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</si>
  <si>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</si>
  <si>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</si>
  <si>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</si>
  <si>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</si>
  <si>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</si>
  <si>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</si>
  <si>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</si>
  <si>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</si>
  <si>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</si>
  <si>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</si>
  <si>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</si>
  <si>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</si>
  <si>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</si>
  <si>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</si>
  <si>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</si>
  <si>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</si>
  <si>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</si>
  <si>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</si>
  <si>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</si>
  <si>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</si>
  <si>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</si>
  <si>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</si>
  <si>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</si>
  <si>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</si>
  <si>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</si>
  <si>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</si>
  <si>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</si>
  <si>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</si>
  <si>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</si>
  <si>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</si>
  <si>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</si>
  <si>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</si>
  <si>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</si>
  <si>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</si>
  <si>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</si>
  <si>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</si>
  <si>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</si>
  <si>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</si>
  <si>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</si>
  <si>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</si>
  <si>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</si>
  <si>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</si>
  <si>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</si>
  <si>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</si>
  <si>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</si>
  <si>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</si>
  <si>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</si>
  <si>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</si>
  <si>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</si>
  <si>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</si>
  <si>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</si>
  <si>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</si>
  <si>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</si>
  <si>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</si>
  <si>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</si>
  <si>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</si>
  <si>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</si>
  <si>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</si>
  <si>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</si>
  <si>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</si>
  <si>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</si>
  <si>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</si>
  <si>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</si>
  <si>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</si>
  <si>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</si>
  <si>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</si>
  <si>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</si>
  <si>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</si>
  <si>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</si>
  <si>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</si>
  <si>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</si>
  <si>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</si>
  <si>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</si>
  <si>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</si>
  <si>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</si>
  <si>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</si>
  <si>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</si>
  <si>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</si>
  <si>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</si>
  <si>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</si>
  <si>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</si>
  <si>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</si>
  <si>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</si>
  <si>
    <t>см. лист «Бескаркасные двери и перегородк»</t>
  </si>
  <si>
    <t>см. лист «Плитка СУ»</t>
  </si>
  <si>
    <t>см. лист «Керамогранит»</t>
  </si>
  <si>
    <t>см. лист «Ковровая плитка»</t>
  </si>
  <si>
    <t>см. лист «ПВХ»</t>
  </si>
  <si>
    <t>см. лист «Двери Kapelli»</t>
  </si>
  <si>
    <t>см. лист «Сантехника»</t>
  </si>
  <si>
    <t>см. лист «Радиаторы»</t>
  </si>
  <si>
    <t>см. лист «Тепловые завесы»</t>
  </si>
  <si>
    <t>см. лист «Щиты в сборе»</t>
  </si>
  <si>
    <t>см. лист «Розетки ДКС»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</si>
  <si>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</si>
  <si>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</si>
  <si>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charset val="204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</si>
  <si>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>Нанесение вспучивающихся огнезащитных составов (красок) типа</t>
    </r>
    <r>
      <rPr>
        <sz val="9"/>
        <color rgb="FFFF0000"/>
        <rFont val="Calibri"/>
        <family val="2"/>
        <charset val="204"/>
      </rPr>
      <t xml:space="preserve"> Ecofire</t>
    </r>
    <r>
      <rPr>
        <sz val="9"/>
        <rFont val="Calibri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</si>
  <si>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r>
      <t xml:space="preserve">Рабочая документация "Автоматическая пожарная сигнализация" </t>
    </r>
    <r>
      <rPr>
        <b/>
        <sz val="9"/>
        <rFont val="Calibri"/>
        <family val="2"/>
        <charset val="204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</si>
  <si>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9"/>
        <rFont val="Calibri"/>
        <family val="2"/>
        <charset val="204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</si>
  <si>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9"/>
        <rFont val="Calibri"/>
        <family val="2"/>
        <charset val="204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</si>
  <si>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9"/>
        <rFont val="Calibri"/>
        <family val="2"/>
        <charset val="204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</si>
  <si>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9"/>
        <rFont val="Calibri"/>
        <family val="2"/>
        <charset val="204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</si>
  <si>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9"/>
        <rFont val="Calibri"/>
        <family val="2"/>
        <charset val="204"/>
      </rPr>
      <t>(АО)"</t>
    </r>
  </si>
  <si>
    <r>
      <t xml:space="preserve">Рабочая документация "Автоматизации Системы контроля управления доступом </t>
    </r>
    <r>
      <rPr>
        <b/>
        <i/>
        <sz val="9"/>
        <rFont val="Calibri"/>
        <family val="2"/>
        <charset val="204"/>
      </rPr>
      <t>(СКУД)"</t>
    </r>
  </si>
  <si>
    <t>см. лист «Стекл. перегородки»</t>
  </si>
  <si>
    <t>см. лист «Трансформируемая перегородка»</t>
  </si>
  <si>
    <t>см. лист «Акустические потолки»</t>
  </si>
  <si>
    <t>см. лист «Фальшпол»</t>
  </si>
  <si>
    <t>см. лист «Kerama Marazzi»</t>
  </si>
  <si>
    <t>см. лист «Стекл двери в алюм. (2)»</t>
  </si>
  <si>
    <t>см. лист «Броня»</t>
  </si>
  <si>
    <t>см. лист «Стекл. двери один в перегородку»</t>
  </si>
  <si>
    <t>см. лист «Дерев. гл. скр. двери в проем»</t>
  </si>
  <si>
    <t>см. лист «Дерев. гл. двери в проем»</t>
  </si>
  <si>
    <t>см. лист «Вентмашины»</t>
  </si>
  <si>
    <t>см. лист «Кондиционеры Haier VRF»</t>
  </si>
  <si>
    <t>см. лист «Кондиционеры MDV VRF»</t>
  </si>
  <si>
    <t>см. лист «Освещение Рефлекта»</t>
  </si>
  <si>
    <t>см. лист «Светильники ЭТМ»</t>
  </si>
  <si>
    <t>см. лист «Освещение»</t>
  </si>
  <si>
    <t>см. лист «Светильники Профдед н»</t>
  </si>
  <si>
    <t>см. лист «ПВХ (юань)»</t>
  </si>
  <si>
    <t>см. лист «Стекл. дв. полут в проем»</t>
  </si>
  <si>
    <t>см. лист «Кондиционеры бытовые»</t>
  </si>
  <si>
    <t>см. лист «Лючек напольный»</t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</si>
  <si>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</si>
  <si>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дымоудаления ("ДУ")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</si>
  <si>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(для объектов менее 100 кв.м.)</t>
    </r>
  </si>
  <si>
    <r>
      <t xml:space="preserve">Исполнительная документация </t>
    </r>
    <r>
      <rPr>
        <b/>
        <sz val="9"/>
        <rFont val="Calibri"/>
        <family val="2"/>
        <charset val="204"/>
      </rPr>
      <t>Системы Внутреннего противопожарного водопровода ("ВПВ")</t>
    </r>
    <r>
      <rPr>
        <sz val="9"/>
        <rFont val="Calibri"/>
        <family val="2"/>
        <charset val="204"/>
      </rPr>
      <t>, включая пояснительную записку  (для объектов более 100 кв.м.)</t>
    </r>
  </si>
  <si>
    <r>
      <t xml:space="preserve">Облицовка стен по одинарному металлическому каркасу из  профиля влагостойкими гипсокартонными листами (ГКЛВ) "Кнауф" толщ. 12 мм.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</si>
  <si>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t>3.6.1.0 Основание пола</t>
  </si>
  <si>
    <t>3.6.2.0 Покрытие пола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</si>
</sst>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9"/>
      <name val="Calibri"/>
      <family val="2"/>
      <charset val="204"/>
    </font>
    <font>
      <b/>
      <sz val="9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u/>
      <sz val="9"/>
      <color rgb="FF0563C1"/>
      <name val="Calibri"/>
      <family val="2"/>
      <charset val="204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1" fillId="0" borderId="0" applyNumberForma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3" fillId="0" borderId="0"/>
    <xf numFmtId="0" fontId="4" fillId="0" borderId="0"/>
    <xf numFmtId="9" fontId="23" fillId="0" borderId="0" applyFont="0" applyFill="0" applyBorder="0" applyAlignment="0" applyProtection="0"/>
    <xf numFmtId="0" fontId="73" fillId="0" borderId="0" applyFill="0" applyProtection="0"/>
    <xf numFmtId="43" fontId="7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93" fillId="0" borderId="0"/>
    <xf numFmtId="0" fontId="23" fillId="0" borderId="0"/>
    <xf numFmtId="0" fontId="4" fillId="0" borderId="0"/>
    <xf numFmtId="44" fontId="2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27" fillId="0" borderId="0"/>
    <xf numFmtId="0" fontId="71" fillId="0" borderId="0">
      <alignment horizontal="left"/>
    </xf>
    <xf numFmtId="0" fontId="91" fillId="0" borderId="0"/>
    <xf numFmtId="0" fontId="126" fillId="27" borderId="0" applyNumberFormat="0" applyBorder="0" applyAlignment="0" applyProtection="0"/>
    <xf numFmtId="0" fontId="68" fillId="0" borderId="0"/>
    <xf numFmtId="0" fontId="128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30" fillId="0" borderId="0"/>
    <xf numFmtId="0" fontId="130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29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3" fontId="134" fillId="28" borderId="0">
      <alignment vertical="center"/>
    </xf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0" fillId="0" borderId="0"/>
    <xf numFmtId="0" fontId="132" fillId="0" borderId="0"/>
    <xf numFmtId="0" fontId="131" fillId="0" borderId="0"/>
    <xf numFmtId="4" fontId="135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6" fillId="0" borderId="0">
      <alignment vertical="center"/>
    </xf>
    <xf numFmtId="0" fontId="136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" fontId="135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6" fillId="0" borderId="0">
      <alignment vertical="center"/>
    </xf>
    <xf numFmtId="0" fontId="129" fillId="0" borderId="0"/>
    <xf numFmtId="0" fontId="131" fillId="0" borderId="0"/>
    <xf numFmtId="4" fontId="135" fillId="0" borderId="0">
      <alignment vertical="center"/>
    </xf>
    <xf numFmtId="4" fontId="135" fillId="0" borderId="0">
      <alignment vertical="center"/>
    </xf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29" fillId="0" borderId="0"/>
    <xf numFmtId="0" fontId="130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1" fillId="0" borderId="0"/>
    <xf numFmtId="0" fontId="129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7" fillId="0" borderId="108">
      <protection locked="0"/>
    </xf>
    <xf numFmtId="0" fontId="12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3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1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1" fillId="42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1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1" fillId="46" borderId="0" applyNumberFormat="0" applyBorder="0" applyAlignment="0" applyProtection="0"/>
    <xf numFmtId="0" fontId="143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3" fillId="30" borderId="0" applyNumberFormat="0" applyBorder="0" applyAlignment="0" applyProtection="0"/>
    <xf numFmtId="177" fontId="145" fillId="0" borderId="0" applyFill="0" applyBorder="0" applyAlignment="0"/>
    <xf numFmtId="178" fontId="145" fillId="0" borderId="0" applyFill="0" applyBorder="0" applyAlignment="0"/>
    <xf numFmtId="179" fontId="145" fillId="0" borderId="0" applyFill="0" applyBorder="0" applyAlignment="0"/>
    <xf numFmtId="180" fontId="145" fillId="0" borderId="0" applyFill="0" applyBorder="0" applyAlignment="0"/>
    <xf numFmtId="181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46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6" fillId="47" borderId="109" applyNumberFormat="0" applyAlignment="0" applyProtection="0"/>
    <xf numFmtId="0" fontId="79" fillId="0" borderId="0" applyNumberForma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4" fillId="0" borderId="0"/>
    <xf numFmtId="0" fontId="134" fillId="0" borderId="0"/>
    <xf numFmtId="0" fontId="4" fillId="0" borderId="0"/>
    <xf numFmtId="0" fontId="148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8" fillId="48" borderId="110" applyNumberFormat="0" applyAlignment="0" applyProtection="0"/>
    <xf numFmtId="0" fontId="150" fillId="0" borderId="0">
      <alignment horizontal="left" vertical="top"/>
    </xf>
    <xf numFmtId="177" fontId="145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1" fillId="0" borderId="0"/>
    <xf numFmtId="0" fontId="131" fillId="0" borderId="0"/>
    <xf numFmtId="0" fontId="151" fillId="0" borderId="0"/>
    <xf numFmtId="0" fontId="131" fillId="0" borderId="0"/>
    <xf numFmtId="0" fontId="152" fillId="0" borderId="0"/>
    <xf numFmtId="0" fontId="134" fillId="0" borderId="0"/>
    <xf numFmtId="0" fontId="134" fillId="0" borderId="0"/>
    <xf numFmtId="0" fontId="134" fillId="0" borderId="0"/>
    <xf numFmtId="0" fontId="82" fillId="0" borderId="0">
      <alignment horizontal="left" indent="3"/>
    </xf>
    <xf numFmtId="0" fontId="82" fillId="0" borderId="0">
      <alignment horizontal="left" indent="5"/>
    </xf>
    <xf numFmtId="178" fontId="145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3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54" fillId="0" borderId="0" applyFill="0" applyBorder="0" applyAlignment="0"/>
    <xf numFmtId="186" fontId="4" fillId="0" borderId="0" applyFont="0" applyFill="0" applyBorder="0" applyAlignment="0" applyProtection="0"/>
    <xf numFmtId="38" fontId="155" fillId="0" borderId="111">
      <alignment vertical="center"/>
    </xf>
    <xf numFmtId="0" fontId="150" fillId="0" borderId="0">
      <alignment vertical="top" wrapText="1"/>
    </xf>
    <xf numFmtId="0" fontId="137" fillId="0" borderId="0">
      <protection locked="0"/>
    </xf>
    <xf numFmtId="0" fontId="134" fillId="0" borderId="0"/>
    <xf numFmtId="0" fontId="138" fillId="0" borderId="0">
      <protection locked="0"/>
    </xf>
    <xf numFmtId="0" fontId="138" fillId="0" borderId="0">
      <protection locked="0"/>
    </xf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4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2" fontId="4" fillId="0" borderId="0" applyFont="0" applyFill="0" applyBorder="0" applyAlignment="0" applyProtection="0"/>
    <xf numFmtId="0" fontId="134" fillId="0" borderId="0"/>
    <xf numFmtId="0" fontId="4" fillId="0" borderId="47"/>
    <xf numFmtId="0" fontId="158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8" fillId="31" borderId="0" applyNumberFormat="0" applyBorder="0" applyAlignment="0" applyProtection="0"/>
    <xf numFmtId="38" fontId="71" fillId="49" borderId="0" applyNumberFormat="0" applyBorder="0" applyAlignment="0" applyProtection="0"/>
    <xf numFmtId="0" fontId="134" fillId="0" borderId="0"/>
    <xf numFmtId="1" fontId="160" fillId="0" borderId="0" applyNumberFormat="0" applyAlignment="0">
      <alignment vertical="top"/>
    </xf>
    <xf numFmtId="1" fontId="161" fillId="0" borderId="0" applyAlignment="0">
      <alignment vertical="top"/>
    </xf>
    <xf numFmtId="0" fontId="4" fillId="0" borderId="0"/>
    <xf numFmtId="0" fontId="162" fillId="0" borderId="0"/>
    <xf numFmtId="0" fontId="86" fillId="0" borderId="44" applyNumberFormat="0" applyAlignment="0" applyProtection="0">
      <alignment horizontal="left" vertical="center"/>
    </xf>
    <xf numFmtId="0" fontId="86" fillId="0" borderId="104">
      <alignment horizontal="left"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6" fillId="0" borderId="0"/>
    <xf numFmtId="0" fontId="87" fillId="0" borderId="0"/>
    <xf numFmtId="0" fontId="86" fillId="0" borderId="0"/>
    <xf numFmtId="0" fontId="82" fillId="0" borderId="0"/>
    <xf numFmtId="0" fontId="82" fillId="0" borderId="0"/>
    <xf numFmtId="0" fontId="167" fillId="0" borderId="0"/>
    <xf numFmtId="0" fontId="4" fillId="0" borderId="0">
      <alignment horizontal="center"/>
    </xf>
    <xf numFmtId="0" fontId="168" fillId="34" borderId="109" applyNumberFormat="0" applyAlignment="0" applyProtection="0"/>
    <xf numFmtId="10" fontId="71" fillId="28" borderId="6" applyNumberFormat="0" applyBorder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8" fillId="34" borderId="109" applyNumberFormat="0" applyAlignment="0" applyProtection="0"/>
    <xf numFmtId="0" fontId="134" fillId="0" borderId="0"/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70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0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2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2" fillId="50" borderId="0" applyNumberFormat="0" applyBorder="0" applyAlignment="0" applyProtection="0"/>
    <xf numFmtId="0" fontId="174" fillId="0" borderId="0">
      <alignment horizontal="left"/>
    </xf>
    <xf numFmtId="37" fontId="175" fillId="0" borderId="0"/>
    <xf numFmtId="191" fontId="4" fillId="0" borderId="0"/>
    <xf numFmtId="0" fontId="6" fillId="0" borderId="0"/>
    <xf numFmtId="0" fontId="176" fillId="0" borderId="0"/>
    <xf numFmtId="0" fontId="17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4" fillId="51" borderId="114" applyNumberFormat="0" applyFont="0" applyAlignment="0" applyProtection="0"/>
    <xf numFmtId="192" fontId="178" fillId="0" borderId="0">
      <alignment horizontal="left"/>
    </xf>
    <xf numFmtId="0" fontId="179" fillId="0" borderId="0"/>
    <xf numFmtId="0" fontId="179" fillId="0" borderId="0"/>
    <xf numFmtId="0" fontId="180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0" fillId="47" borderId="115" applyNumberFormat="0" applyAlignment="0" applyProtection="0"/>
    <xf numFmtId="0" fontId="71" fillId="0" borderId="0" applyFill="0" applyBorder="0" applyProtection="0">
      <alignment horizontal="center"/>
    </xf>
    <xf numFmtId="0" fontId="182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3" fillId="0" borderId="0" applyNumberFormat="0" applyAlignment="0" applyProtection="0">
      <alignment horizontal="left" vertical="top"/>
    </xf>
    <xf numFmtId="193" fontId="178" fillId="0" borderId="0"/>
    <xf numFmtId="3" fontId="184" fillId="0" borderId="116" applyNumberFormat="0" applyAlignment="0">
      <alignment vertical="top"/>
    </xf>
    <xf numFmtId="0" fontId="4" fillId="0" borderId="0"/>
    <xf numFmtId="0" fontId="71" fillId="0" borderId="0"/>
    <xf numFmtId="0" fontId="134" fillId="0" borderId="0"/>
    <xf numFmtId="0" fontId="185" fillId="0" borderId="0"/>
    <xf numFmtId="0" fontId="186" fillId="52" borderId="0">
      <alignment horizontal="left" vertical="center"/>
    </xf>
    <xf numFmtId="0" fontId="186" fillId="52" borderId="0">
      <alignment horizontal="right" vertical="center"/>
    </xf>
    <xf numFmtId="0" fontId="186" fillId="52" borderId="0">
      <alignment horizontal="left" vertical="center"/>
    </xf>
    <xf numFmtId="0" fontId="186" fillId="52" borderId="0">
      <alignment horizontal="center" vertical="center"/>
    </xf>
    <xf numFmtId="0" fontId="187" fillId="52" borderId="0">
      <alignment horizontal="left" vertical="center"/>
    </xf>
    <xf numFmtId="0" fontId="140" fillId="52" borderId="0">
      <alignment horizontal="left" vertical="top"/>
    </xf>
    <xf numFmtId="0" fontId="186" fillId="52" borderId="0">
      <alignment horizontal="center" vertical="top"/>
    </xf>
    <xf numFmtId="0" fontId="187" fillId="52" borderId="0">
      <alignment horizontal="left" vertical="center"/>
    </xf>
    <xf numFmtId="0" fontId="186" fillId="52" borderId="0">
      <alignment horizontal="center" vertical="center"/>
    </xf>
    <xf numFmtId="0" fontId="140" fillId="52" borderId="0">
      <alignment horizontal="center" vertical="center"/>
    </xf>
    <xf numFmtId="0" fontId="188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left" vertical="center"/>
    </xf>
    <xf numFmtId="0" fontId="186" fillId="52" borderId="0">
      <alignment horizontal="left" vertical="center"/>
    </xf>
    <xf numFmtId="0" fontId="4" fillId="0" borderId="0"/>
    <xf numFmtId="4" fontId="154" fillId="53" borderId="117" applyNumberFormat="0" applyProtection="0">
      <alignment horizontal="right" vertical="center"/>
    </xf>
    <xf numFmtId="4" fontId="154" fillId="54" borderId="117" applyNumberFormat="0" applyProtection="0">
      <alignment horizontal="left" vertical="center" indent="1"/>
    </xf>
    <xf numFmtId="0" fontId="4" fillId="0" borderId="47"/>
    <xf numFmtId="194" fontId="189" fillId="0" borderId="6">
      <alignment horizontal="left" vertical="center"/>
      <protection locked="0"/>
    </xf>
    <xf numFmtId="0" fontId="190" fillId="0" borderId="0"/>
    <xf numFmtId="0" fontId="4" fillId="0" borderId="0"/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4" fillId="0" borderId="63"/>
    <xf numFmtId="38" fontId="191" fillId="0" borderId="27" applyBorder="0">
      <alignment horizontal="right"/>
      <protection locked="0"/>
    </xf>
    <xf numFmtId="0" fontId="134" fillId="0" borderId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3" fillId="0" borderId="119" applyNumberFormat="0" applyFill="0" applyAlignment="0" applyProtection="0"/>
    <xf numFmtId="0" fontId="134" fillId="0" borderId="0"/>
    <xf numFmtId="192" fontId="178" fillId="0" borderId="0">
      <alignment horizontal="left"/>
    </xf>
    <xf numFmtId="0" fontId="134" fillId="0" borderId="0"/>
    <xf numFmtId="167" fontId="4" fillId="49" borderId="0" applyFill="0"/>
    <xf numFmtId="0" fontId="134" fillId="0" borderId="0"/>
    <xf numFmtId="0" fontId="4" fillId="0" borderId="0">
      <alignment horizontal="center" textRotation="180"/>
    </xf>
    <xf numFmtId="0" fontId="194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0" fillId="0" borderId="6">
      <alignment horizontal="center"/>
    </xf>
    <xf numFmtId="0" fontId="6" fillId="0" borderId="0">
      <alignment vertical="top"/>
    </xf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68" fillId="34" borderId="109" applyNumberFormat="0" applyAlignment="0" applyProtection="0"/>
    <xf numFmtId="0" fontId="190" fillId="0" borderId="6">
      <alignment horizontal="center"/>
    </xf>
    <xf numFmtId="0" fontId="190" fillId="0" borderId="0">
      <alignment vertical="top"/>
    </xf>
    <xf numFmtId="0" fontId="180" fillId="47" borderId="115" applyNumberFormat="0" applyAlignment="0" applyProtection="0"/>
    <xf numFmtId="0" fontId="146" fillId="47" borderId="109" applyNumberFormat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0" fontId="197" fillId="49" borderId="0" applyNumberFormat="0" applyBorder="0" applyProtection="0">
      <alignment horizontal="left" vertical="center"/>
    </xf>
    <xf numFmtId="194" fontId="198" fillId="0" borderId="0" applyProtection="0">
      <alignment horizontal="center"/>
    </xf>
    <xf numFmtId="0" fontId="199" fillId="0" borderId="120" applyNumberFormat="0" applyFill="0" applyAlignment="0" applyProtection="0"/>
    <xf numFmtId="0" fontId="200" fillId="0" borderId="121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93" fillId="0" borderId="119" applyNumberFormat="0" applyFill="0" applyAlignment="0" applyProtection="0"/>
    <xf numFmtId="0" fontId="190" fillId="0" borderId="0">
      <alignment horizontal="right" vertical="top" wrapText="1"/>
    </xf>
    <xf numFmtId="0" fontId="190" fillId="0" borderId="0"/>
    <xf numFmtId="0" fontId="6" fillId="0" borderId="0"/>
    <xf numFmtId="0" fontId="6" fillId="0" borderId="0"/>
    <xf numFmtId="0" fontId="190" fillId="0" borderId="0"/>
    <xf numFmtId="0" fontId="190" fillId="0" borderId="0"/>
    <xf numFmtId="0" fontId="6" fillId="0" borderId="0"/>
    <xf numFmtId="0" fontId="6" fillId="0" borderId="0"/>
    <xf numFmtId="0" fontId="190" fillId="0" borderId="0"/>
    <xf numFmtId="0" fontId="148" fillId="48" borderId="110" applyNumberFormat="0" applyAlignment="0" applyProtection="0"/>
    <xf numFmtId="0" fontId="190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0" fillId="0" borderId="0"/>
    <xf numFmtId="0" fontId="190" fillId="0" borderId="6">
      <alignment horizontal="center" wrapText="1"/>
    </xf>
    <xf numFmtId="0" fontId="143" fillId="30" borderId="0" applyNumberFormat="0" applyBorder="0" applyAlignment="0" applyProtection="0"/>
    <xf numFmtId="0" fontId="160" fillId="8" borderId="6">
      <alignment horizontal="left"/>
    </xf>
    <xf numFmtId="0" fontId="201" fillId="8" borderId="6">
      <alignment horizontal="left"/>
    </xf>
    <xf numFmtId="0" fontId="15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2" fillId="55" borderId="102">
      <alignment horizontal="centerContinuous"/>
    </xf>
    <xf numFmtId="0" fontId="190" fillId="0" borderId="6">
      <alignment horizontal="center"/>
    </xf>
    <xf numFmtId="0" fontId="190" fillId="0" borderId="6">
      <alignment horizontal="center" wrapText="1"/>
    </xf>
    <xf numFmtId="0" fontId="6" fillId="0" borderId="0"/>
    <xf numFmtId="0" fontId="170" fillId="0" borderId="113" applyNumberFormat="0" applyFill="0" applyAlignment="0" applyProtection="0"/>
    <xf numFmtId="0" fontId="135" fillId="56" borderId="6" applyNumberFormat="0">
      <alignment vertical="top" wrapText="1"/>
    </xf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194" fillId="0" borderId="0" applyNumberFormat="0" applyFill="0" applyBorder="0" applyAlignment="0" applyProtection="0"/>
    <xf numFmtId="0" fontId="190" fillId="0" borderId="0">
      <alignment horizontal="center"/>
    </xf>
    <xf numFmtId="0" fontId="190" fillId="0" borderId="0">
      <alignment horizontal="left" vertical="top"/>
    </xf>
    <xf numFmtId="0" fontId="158" fillId="31" borderId="0" applyNumberFormat="0" applyBorder="0" applyAlignment="0" applyProtection="0"/>
    <xf numFmtId="0" fontId="137" fillId="0" borderId="0">
      <protection locked="0"/>
    </xf>
    <xf numFmtId="0" fontId="190" fillId="0" borderId="0"/>
    <xf numFmtId="41" fontId="134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3" fillId="0" borderId="0"/>
    <xf numFmtId="0" fontId="6" fillId="0" borderId="0"/>
    <xf numFmtId="0" fontId="20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 applyNumberFormat="0" applyFont="0" applyFill="0" applyBorder="0" applyAlignment="0" applyProtection="0">
      <alignment vertical="top"/>
    </xf>
    <xf numFmtId="0" fontId="220" fillId="0" borderId="0" applyNumberFormat="0" applyFill="0" applyBorder="0" applyAlignment="0" applyProtection="0">
      <alignment vertical="top"/>
      <protection locked="0"/>
    </xf>
    <xf numFmtId="164" fontId="23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154" fillId="0" borderId="0"/>
    <xf numFmtId="0" fontId="154" fillId="0" borderId="0"/>
    <xf numFmtId="0" fontId="6" fillId="0" borderId="0"/>
    <xf numFmtId="0" fontId="6" fillId="0" borderId="0"/>
  </cellStyleXfs>
  <cellXfs count="1668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6" fillId="10" borderId="13" xfId="1" applyFont="1" applyFill="1" applyBorder="1" applyAlignment="1" applyProtection="1">
      <alignment horizontal="center" vertical="center" wrapText="1"/>
      <protection locked="0"/>
    </xf>
    <xf numFmtId="9" fontId="18" fillId="10" borderId="14" xfId="1" applyNumberFormat="1" applyFont="1" applyFill="1" applyBorder="1" applyAlignment="1">
      <alignment horizontal="center" vertical="center" wrapText="1"/>
    </xf>
    <xf numFmtId="9" fontId="16" fillId="10" borderId="19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19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6" xfId="0" applyFont="1" applyBorder="1"/>
    <xf numFmtId="0" fontId="22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4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0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1" fillId="0" borderId="0" xfId="5"/>
    <xf numFmtId="0" fontId="1" fillId="3" borderId="6" xfId="0" applyFont="1" applyFill="1" applyBorder="1" applyAlignment="1">
      <alignment horizontal="center" vertical="center" wrapText="1"/>
    </xf>
    <xf numFmtId="0" fontId="24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9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167" fontId="31" fillId="11" borderId="46" xfId="0" applyNumberFormat="1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167" fontId="31" fillId="11" borderId="52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167" fontId="31" fillId="11" borderId="48" xfId="0" applyNumberFormat="1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167" fontId="31" fillId="11" borderId="55" xfId="0" applyNumberFormat="1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center" vertical="center" wrapText="1"/>
    </xf>
    <xf numFmtId="167" fontId="45" fillId="0" borderId="25" xfId="0" applyNumberFormat="1" applyFont="1" applyBorder="1" applyAlignment="1">
      <alignment horizontal="left" vertical="center" wrapText="1"/>
    </xf>
    <xf numFmtId="167" fontId="45" fillId="0" borderId="6" xfId="0" applyNumberFormat="1" applyFont="1" applyBorder="1" applyAlignment="1">
      <alignment horizontal="left" vertical="center" wrapText="1"/>
    </xf>
    <xf numFmtId="167" fontId="45" fillId="0" borderId="38" xfId="0" applyNumberFormat="1" applyFont="1" applyBorder="1" applyAlignment="1">
      <alignment horizontal="left" vertical="center" wrapText="1"/>
    </xf>
    <xf numFmtId="0" fontId="31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49" fillId="0" borderId="72" xfId="0" applyFont="1" applyBorder="1" applyAlignment="1">
      <alignment horizontal="center" vertical="center" wrapText="1"/>
    </xf>
    <xf numFmtId="0" fontId="50" fillId="0" borderId="32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3" fillId="0" borderId="72" xfId="0" applyFont="1" applyBorder="1" applyAlignment="1">
      <alignment horizontal="center" vertical="center" wrapText="1"/>
    </xf>
    <xf numFmtId="0" fontId="45" fillId="0" borderId="6" xfId="0" applyFont="1" applyBorder="1" applyAlignment="1">
      <alignment vertical="center" wrapText="1"/>
    </xf>
    <xf numFmtId="0" fontId="45" fillId="0" borderId="6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31" fillId="0" borderId="32" xfId="0" applyFont="1" applyBorder="1" applyAlignment="1">
      <alignment vertical="center" wrapText="1"/>
    </xf>
    <xf numFmtId="0" fontId="31" fillId="0" borderId="72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 wrapText="1"/>
    </xf>
    <xf numFmtId="0" fontId="54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left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14" fontId="42" fillId="0" borderId="51" xfId="0" applyNumberFormat="1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0" fillId="17" borderId="6" xfId="0" applyFont="1" applyFill="1" applyBorder="1" applyAlignment="1">
      <alignment horizontal="center" vertical="center" wrapText="1"/>
    </xf>
    <xf numFmtId="0" fontId="59" fillId="17" borderId="6" xfId="0" applyFont="1" applyFill="1" applyBorder="1" applyAlignment="1">
      <alignment horizontal="center" vertical="center"/>
    </xf>
    <xf numFmtId="166" fontId="59" fillId="17" borderId="6" xfId="0" applyNumberFormat="1" applyFont="1" applyFill="1" applyBorder="1" applyAlignment="1">
      <alignment horizontal="center" vertical="center"/>
    </xf>
    <xf numFmtId="166" fontId="59" fillId="0" borderId="6" xfId="0" applyNumberFormat="1" applyFont="1" applyBorder="1" applyAlignment="1">
      <alignment horizontal="center" vertical="center"/>
    </xf>
    <xf numFmtId="166" fontId="61" fillId="0" borderId="6" xfId="0" applyNumberFormat="1" applyFont="1" applyBorder="1" applyAlignment="1">
      <alignment horizontal="center" vertical="center"/>
    </xf>
    <xf numFmtId="166" fontId="62" fillId="0" borderId="6" xfId="0" applyNumberFormat="1" applyFont="1" applyBorder="1" applyAlignment="1">
      <alignment horizontal="center" vertical="center"/>
    </xf>
    <xf numFmtId="0" fontId="59" fillId="17" borderId="6" xfId="0" applyFont="1" applyFill="1" applyBorder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1" fillId="0" borderId="0" xfId="0" applyFont="1"/>
    <xf numFmtId="0" fontId="59" fillId="0" borderId="6" xfId="0" applyFont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8" fontId="60" fillId="2" borderId="6" xfId="0" applyNumberFormat="1" applyFont="1" applyFill="1" applyBorder="1" applyAlignment="1">
      <alignment horizontal="center" vertical="center"/>
    </xf>
    <xf numFmtId="166" fontId="62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0" fillId="16" borderId="11" xfId="0" applyFont="1" applyFill="1" applyBorder="1" applyAlignment="1">
      <alignment horizontal="center" vertical="center" wrapText="1"/>
    </xf>
    <xf numFmtId="0" fontId="80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4" fillId="0" borderId="6" xfId="0" applyFont="1" applyBorder="1"/>
    <xf numFmtId="0" fontId="24" fillId="14" borderId="6" xfId="0" applyFont="1" applyFill="1" applyBorder="1"/>
    <xf numFmtId="165" fontId="24" fillId="0" borderId="25" xfId="0" applyNumberFormat="1" applyFont="1" applyBorder="1"/>
    <xf numFmtId="167" fontId="31" fillId="11" borderId="76" xfId="0" applyNumberFormat="1" applyFont="1" applyFill="1" applyBorder="1" applyAlignment="1">
      <alignment horizontal="center" vertical="center" wrapText="1"/>
    </xf>
    <xf numFmtId="0" fontId="33" fillId="3" borderId="32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9" fillId="0" borderId="23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3" fillId="0" borderId="34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left" vertical="center" wrapText="1"/>
    </xf>
    <xf numFmtId="0" fontId="82" fillId="0" borderId="31" xfId="0" applyFont="1" applyBorder="1" applyAlignment="1">
      <alignment horizontal="center"/>
    </xf>
    <xf numFmtId="0" fontId="82" fillId="0" borderId="32" xfId="0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1" fontId="78" fillId="0" borderId="6" xfId="0" applyNumberFormat="1" applyFont="1" applyBorder="1" applyAlignment="1">
      <alignment horizontal="right"/>
    </xf>
    <xf numFmtId="0" fontId="78" fillId="0" borderId="6" xfId="0" applyFont="1" applyBorder="1"/>
    <xf numFmtId="0" fontId="82" fillId="0" borderId="0" xfId="0" applyFont="1"/>
    <xf numFmtId="0" fontId="84" fillId="0" borderId="0" xfId="0" applyFont="1" applyAlignment="1">
      <alignment horizontal="right"/>
    </xf>
    <xf numFmtId="0" fontId="82" fillId="0" borderId="32" xfId="0" applyFont="1" applyBorder="1" applyAlignment="1">
      <alignment horizontal="center" wrapText="1"/>
    </xf>
    <xf numFmtId="0" fontId="82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88" fillId="0" borderId="49" xfId="0" applyFont="1" applyBorder="1" applyAlignment="1">
      <alignment vertical="center" wrapText="1"/>
    </xf>
    <xf numFmtId="0" fontId="88" fillId="0" borderId="70" xfId="0" applyFont="1" applyBorder="1" applyAlignment="1">
      <alignment vertical="center" wrapText="1"/>
    </xf>
    <xf numFmtId="3" fontId="81" fillId="0" borderId="70" xfId="0" applyNumberFormat="1" applyFont="1" applyBorder="1" applyAlignment="1">
      <alignment horizontal="right" vertical="center" wrapText="1"/>
    </xf>
    <xf numFmtId="0" fontId="90" fillId="0" borderId="0" xfId="0" applyFont="1" applyAlignment="1">
      <alignment horizontal="justify" vertical="center"/>
    </xf>
    <xf numFmtId="0" fontId="10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2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0" fillId="16" borderId="0" xfId="0" applyFont="1" applyFill="1" applyAlignment="1">
      <alignment horizontal="center" vertical="center" wrapText="1"/>
    </xf>
    <xf numFmtId="43" fontId="10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5" fillId="0" borderId="0" xfId="0" applyFont="1" applyAlignment="1">
      <alignment horizontal="center" vertical="center"/>
    </xf>
    <xf numFmtId="0" fontId="21" fillId="0" borderId="67" xfId="5" applyBorder="1" applyAlignment="1">
      <alignment vertical="center" wrapText="1"/>
    </xf>
    <xf numFmtId="0" fontId="72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78" fillId="0" borderId="34" xfId="0" applyFont="1" applyBorder="1" applyAlignment="1">
      <alignment horizontal="center"/>
    </xf>
    <xf numFmtId="0" fontId="78" fillId="0" borderId="23" xfId="0" applyFont="1" applyBorder="1"/>
    <xf numFmtId="0" fontId="78" fillId="0" borderId="6" xfId="0" applyFont="1" applyBorder="1" applyAlignment="1">
      <alignment horizontal="center"/>
    </xf>
    <xf numFmtId="0" fontId="0" fillId="18" borderId="6" xfId="0" applyFill="1" applyBorder="1"/>
    <xf numFmtId="0" fontId="92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1" fillId="3" borderId="6" xfId="0" applyFont="1" applyFill="1" applyBorder="1" applyAlignment="1">
      <alignment wrapText="1"/>
    </xf>
    <xf numFmtId="0" fontId="91" fillId="3" borderId="6" xfId="0" applyFont="1" applyFill="1" applyBorder="1" applyAlignment="1">
      <alignment horizontal="left" vertical="center" wrapText="1"/>
    </xf>
    <xf numFmtId="0" fontId="10" fillId="0" borderId="0" xfId="0" applyFont="1"/>
    <xf numFmtId="0" fontId="21" fillId="0" borderId="70" xfId="5" applyBorder="1" applyAlignment="1">
      <alignment vertical="center" wrapText="1"/>
    </xf>
    <xf numFmtId="0" fontId="25" fillId="16" borderId="87" xfId="0" applyFont="1" applyFill="1" applyBorder="1" applyAlignment="1">
      <alignment horizontal="center" vertical="center" wrapText="1"/>
    </xf>
    <xf numFmtId="0" fontId="102" fillId="16" borderId="87" xfId="0" applyFont="1" applyFill="1" applyBorder="1" applyAlignment="1">
      <alignment horizontal="center" vertical="center" wrapText="1"/>
    </xf>
    <xf numFmtId="0" fontId="102" fillId="16" borderId="88" xfId="0" applyFont="1" applyFill="1" applyBorder="1" applyAlignment="1">
      <alignment horizontal="center" vertical="center" wrapText="1"/>
    </xf>
    <xf numFmtId="0" fontId="25" fillId="0" borderId="89" xfId="0" applyFont="1" applyBorder="1" applyAlignment="1">
      <alignment vertical="center" wrapText="1"/>
    </xf>
    <xf numFmtId="0" fontId="25" fillId="0" borderId="89" xfId="0" applyFont="1" applyBorder="1" applyAlignment="1">
      <alignment horizontal="center" vertical="center" wrapText="1"/>
    </xf>
    <xf numFmtId="0" fontId="25" fillId="0" borderId="90" xfId="0" applyFont="1" applyBorder="1" applyAlignment="1">
      <alignment horizontal="center" vertical="center" wrapText="1"/>
    </xf>
    <xf numFmtId="0" fontId="78" fillId="0" borderId="23" xfId="0" applyFont="1" applyBorder="1" applyAlignment="1">
      <alignment horizontal="center"/>
    </xf>
    <xf numFmtId="1" fontId="78" fillId="0" borderId="23" xfId="0" applyNumberFormat="1" applyFont="1" applyBorder="1" applyAlignment="1">
      <alignment horizontal="right"/>
    </xf>
    <xf numFmtId="3" fontId="88" fillId="0" borderId="49" xfId="0" applyNumberFormat="1" applyFont="1" applyBorder="1" applyAlignment="1">
      <alignment vertical="center" wrapText="1"/>
    </xf>
    <xf numFmtId="0" fontId="22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3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59" fillId="15" borderId="6" xfId="0" applyFont="1" applyFill="1" applyBorder="1" applyAlignment="1">
      <alignment wrapText="1"/>
    </xf>
    <xf numFmtId="0" fontId="59" fillId="15" borderId="6" xfId="0" applyFont="1" applyFill="1" applyBorder="1"/>
    <xf numFmtId="0" fontId="59" fillId="15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wrapText="1"/>
    </xf>
    <xf numFmtId="43" fontId="105" fillId="11" borderId="6" xfId="7" applyFont="1" applyFill="1" applyBorder="1" applyAlignment="1">
      <alignment horizontal="center" vertical="center" wrapText="1"/>
    </xf>
    <xf numFmtId="4" fontId="104" fillId="4" borderId="23" xfId="1" applyNumberFormat="1" applyFont="1" applyFill="1" applyBorder="1" applyAlignment="1">
      <alignment horizontal="center" vertical="center" wrapText="1"/>
    </xf>
    <xf numFmtId="0" fontId="105" fillId="14" borderId="6" xfId="0" applyFont="1" applyFill="1" applyBorder="1" applyAlignment="1">
      <alignment wrapText="1"/>
    </xf>
    <xf numFmtId="0" fontId="82" fillId="0" borderId="6" xfId="0" applyFont="1" applyBorder="1" applyAlignment="1">
      <alignment horizontal="center" vertical="center" wrapText="1"/>
    </xf>
    <xf numFmtId="0" fontId="82" fillId="14" borderId="6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5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06" fillId="0" borderId="6" xfId="0" applyFont="1" applyBorder="1" applyAlignment="1">
      <alignment vertical="top" wrapText="1"/>
    </xf>
    <xf numFmtId="0" fontId="106" fillId="0" borderId="6" xfId="0" applyFont="1" applyBorder="1" applyAlignment="1">
      <alignment vertical="top"/>
    </xf>
    <xf numFmtId="0" fontId="59" fillId="0" borderId="6" xfId="0" applyFont="1" applyBorder="1" applyAlignment="1">
      <alignment wrapText="1"/>
    </xf>
    <xf numFmtId="0" fontId="0" fillId="21" borderId="1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top"/>
    </xf>
    <xf numFmtId="0" fontId="0" fillId="22" borderId="6" xfId="0" applyFill="1" applyBorder="1" applyAlignment="1">
      <alignment horizontal="center" vertical="top" wrapText="1"/>
    </xf>
    <xf numFmtId="0" fontId="0" fillId="21" borderId="6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/>
    </xf>
    <xf numFmtId="0" fontId="107" fillId="21" borderId="6" xfId="0" applyFont="1" applyFill="1" applyBorder="1" applyAlignment="1">
      <alignment horizontal="center" vertical="center" wrapText="1"/>
    </xf>
    <xf numFmtId="0" fontId="91" fillId="0" borderId="6" xfId="0" applyFont="1" applyBorder="1" applyAlignment="1">
      <alignment horizontal="left" vertical="center" wrapText="1"/>
    </xf>
    <xf numFmtId="0" fontId="91" fillId="0" borderId="6" xfId="0" applyFont="1" applyBorder="1" applyAlignment="1">
      <alignment wrapText="1"/>
    </xf>
    <xf numFmtId="0" fontId="107" fillId="22" borderId="6" xfId="0" applyFont="1" applyFill="1" applyBorder="1" applyAlignment="1">
      <alignment horizontal="center" vertical="center"/>
    </xf>
    <xf numFmtId="4" fontId="3" fillId="23" borderId="15" xfId="1" applyNumberFormat="1" applyFont="1" applyFill="1" applyBorder="1" applyAlignment="1">
      <alignment horizontal="center" vertical="center" wrapText="1"/>
    </xf>
    <xf numFmtId="0" fontId="108" fillId="22" borderId="0" xfId="0" applyFont="1" applyFill="1" applyAlignment="1">
      <alignment horizontal="center" vertical="center"/>
    </xf>
    <xf numFmtId="43" fontId="107" fillId="21" borderId="6" xfId="7" applyFont="1" applyFill="1" applyBorder="1" applyAlignment="1" applyProtection="1">
      <alignment vertical="center"/>
    </xf>
    <xf numFmtId="43" fontId="107" fillId="21" borderId="6" xfId="7" applyFont="1" applyFill="1" applyBorder="1" applyAlignment="1" applyProtection="1">
      <alignment vertical="center" wrapText="1"/>
    </xf>
    <xf numFmtId="0" fontId="105" fillId="0" borderId="0" xfId="0" applyFont="1" applyAlignment="1">
      <alignment wrapText="1"/>
    </xf>
    <xf numFmtId="4" fontId="105" fillId="3" borderId="0" xfId="0" applyNumberFormat="1" applyFont="1" applyFill="1" applyAlignment="1">
      <alignment wrapText="1"/>
    </xf>
    <xf numFmtId="0" fontId="105" fillId="0" borderId="0" xfId="0" applyFont="1" applyAlignment="1">
      <alignment horizontal="center" vertical="center" wrapText="1"/>
    </xf>
    <xf numFmtId="4" fontId="105" fillId="3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4" fontId="22" fillId="0" borderId="85" xfId="7" applyNumberFormat="1" applyFont="1" applyFill="1" applyBorder="1" applyAlignment="1">
      <alignment horizontal="center" vertical="center" wrapText="1"/>
    </xf>
    <xf numFmtId="4" fontId="22" fillId="0" borderId="58" xfId="7" applyNumberFormat="1" applyFont="1" applyFill="1" applyBorder="1" applyAlignment="1">
      <alignment horizontal="center" vertical="center" wrapText="1"/>
    </xf>
    <xf numFmtId="0" fontId="112" fillId="0" borderId="86" xfId="0" applyFont="1" applyBorder="1" applyAlignment="1">
      <alignment horizontal="center" vertical="center" wrapText="1"/>
    </xf>
    <xf numFmtId="0" fontId="22" fillId="3" borderId="85" xfId="0" applyFont="1" applyFill="1" applyBorder="1" applyAlignment="1">
      <alignment horizontal="center" vertical="center" wrapText="1"/>
    </xf>
    <xf numFmtId="0" fontId="105" fillId="0" borderId="23" xfId="0" applyFont="1" applyBorder="1" applyAlignment="1">
      <alignment horizontal="center" vertical="center" wrapText="1"/>
    </xf>
    <xf numFmtId="4" fontId="105" fillId="0" borderId="25" xfId="7" applyNumberFormat="1" applyFont="1" applyFill="1" applyBorder="1" applyAlignment="1">
      <alignment horizontal="center" vertical="center" wrapText="1"/>
    </xf>
    <xf numFmtId="0" fontId="113" fillId="0" borderId="26" xfId="0" applyFont="1" applyBorder="1" applyAlignment="1">
      <alignment horizontal="center" vertical="center" wrapText="1"/>
    </xf>
    <xf numFmtId="0" fontId="113" fillId="0" borderId="23" xfId="0" applyFont="1" applyBorder="1" applyAlignment="1">
      <alignment horizontal="center" vertical="center" wrapText="1"/>
    </xf>
    <xf numFmtId="0" fontId="105" fillId="0" borderId="23" xfId="0" applyFont="1" applyBorder="1" applyAlignment="1">
      <alignment horizontal="left" vertical="center" wrapText="1"/>
    </xf>
    <xf numFmtId="0" fontId="105" fillId="0" borderId="6" xfId="0" applyFont="1" applyBorder="1" applyAlignment="1">
      <alignment horizontal="center" vertical="center" wrapText="1"/>
    </xf>
    <xf numFmtId="0" fontId="113" fillId="0" borderId="15" xfId="0" applyFont="1" applyBorder="1" applyAlignment="1">
      <alignment horizontal="center" vertical="center" wrapText="1"/>
    </xf>
    <xf numFmtId="0" fontId="113" fillId="0" borderId="6" xfId="0" applyFont="1" applyBorder="1" applyAlignment="1">
      <alignment horizontal="center" vertical="center" wrapText="1"/>
    </xf>
    <xf numFmtId="0" fontId="105" fillId="0" borderId="6" xfId="0" applyFont="1" applyBorder="1" applyAlignment="1">
      <alignment horizontal="left" vertical="center" wrapText="1"/>
    </xf>
    <xf numFmtId="0" fontId="105" fillId="0" borderId="35" xfId="0" applyFont="1" applyBorder="1" applyAlignment="1">
      <alignment horizontal="left" vertical="center" wrapText="1"/>
    </xf>
    <xf numFmtId="2" fontId="113" fillId="0" borderId="35" xfId="0" applyNumberFormat="1" applyFont="1" applyBorder="1" applyAlignment="1">
      <alignment horizontal="left" vertical="center" wrapText="1"/>
    </xf>
    <xf numFmtId="0" fontId="105" fillId="0" borderId="15" xfId="0" applyFont="1" applyBorder="1" applyAlignment="1">
      <alignment horizontal="center" vertical="center" wrapText="1"/>
    </xf>
    <xf numFmtId="0" fontId="113" fillId="0" borderId="35" xfId="0" applyFont="1" applyBorder="1" applyAlignment="1">
      <alignment horizontal="left" vertical="center" wrapText="1"/>
    </xf>
    <xf numFmtId="0" fontId="105" fillId="0" borderId="25" xfId="0" applyFont="1" applyBorder="1" applyAlignment="1">
      <alignment horizontal="center" vertical="center" wrapText="1"/>
    </xf>
    <xf numFmtId="0" fontId="105" fillId="0" borderId="28" xfId="0" applyFont="1" applyBorder="1" applyAlignment="1">
      <alignment horizontal="center" vertical="center" wrapText="1"/>
    </xf>
    <xf numFmtId="0" fontId="105" fillId="0" borderId="42" xfId="0" applyFont="1" applyBorder="1" applyAlignment="1">
      <alignment horizontal="left" vertical="center" wrapText="1"/>
    </xf>
    <xf numFmtId="0" fontId="115" fillId="0" borderId="6" xfId="0" applyFont="1" applyBorder="1" applyAlignment="1">
      <alignment horizontal="center" vertical="center" wrapText="1"/>
    </xf>
    <xf numFmtId="4" fontId="115" fillId="0" borderId="6" xfId="0" applyNumberFormat="1" applyFont="1" applyBorder="1" applyAlignment="1">
      <alignment horizontal="center" vertical="center" wrapText="1"/>
    </xf>
    <xf numFmtId="0" fontId="115" fillId="24" borderId="6" xfId="0" applyFont="1" applyFill="1" applyBorder="1" applyAlignment="1">
      <alignment horizontal="center" vertical="center" wrapText="1"/>
    </xf>
    <xf numFmtId="0" fontId="105" fillId="24" borderId="15" xfId="0" applyFont="1" applyFill="1" applyBorder="1" applyAlignment="1">
      <alignment horizontal="center" vertical="center" wrapText="1"/>
    </xf>
    <xf numFmtId="0" fontId="115" fillId="3" borderId="6" xfId="0" applyFont="1" applyFill="1" applyBorder="1" applyAlignment="1">
      <alignment horizontal="center" vertical="center" wrapText="1"/>
    </xf>
    <xf numFmtId="0" fontId="71" fillId="0" borderId="0" xfId="0" applyFont="1"/>
    <xf numFmtId="0" fontId="43" fillId="0" borderId="0" xfId="17" applyFont="1"/>
    <xf numFmtId="0" fontId="97" fillId="0" borderId="0" xfId="17" applyFont="1" applyAlignment="1">
      <alignment horizontal="center" vertical="center" wrapText="1"/>
    </xf>
    <xf numFmtId="0" fontId="95" fillId="0" borderId="0" xfId="17" applyFont="1" applyAlignment="1">
      <alignment horizontal="center" vertical="center" wrapText="1"/>
    </xf>
    <xf numFmtId="0" fontId="64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0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3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0" fillId="14" borderId="93" xfId="3" applyNumberFormat="1" applyFont="1" applyFill="1" applyBorder="1" applyAlignment="1">
      <alignment horizontal="center" vertical="center" wrapText="1"/>
    </xf>
    <xf numFmtId="4" fontId="100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18" fillId="0" borderId="93" xfId="3" applyFont="1" applyBorder="1" applyAlignment="1">
      <alignment horizontal="left" vertical="center" wrapText="1"/>
    </xf>
    <xf numFmtId="166" fontId="105" fillId="0" borderId="0" xfId="3" applyNumberFormat="1" applyFont="1" applyAlignment="1">
      <alignment horizontal="center" vertical="center"/>
    </xf>
    <xf numFmtId="0" fontId="113" fillId="0" borderId="93" xfId="3" applyFont="1" applyBorder="1" applyAlignment="1">
      <alignment horizontal="left" vertical="center" wrapText="1"/>
    </xf>
    <xf numFmtId="0" fontId="113" fillId="0" borderId="93" xfId="3" applyFont="1" applyBorder="1" applyAlignment="1">
      <alignment horizontal="center" vertical="center" wrapText="1"/>
    </xf>
    <xf numFmtId="4" fontId="113" fillId="0" borderId="93" xfId="3" applyNumberFormat="1" applyFont="1" applyBorder="1" applyAlignment="1">
      <alignment horizontal="center" vertical="center" wrapText="1"/>
    </xf>
    <xf numFmtId="166" fontId="113" fillId="14" borderId="93" xfId="1" applyNumberFormat="1" applyFont="1" applyFill="1" applyBorder="1" applyAlignment="1">
      <alignment horizontal="center" vertical="center" wrapText="1"/>
    </xf>
    <xf numFmtId="166" fontId="113" fillId="0" borderId="93" xfId="1" applyNumberFormat="1" applyFont="1" applyBorder="1" applyAlignment="1">
      <alignment horizontal="center" vertical="center" wrapText="1"/>
    </xf>
    <xf numFmtId="4" fontId="119" fillId="14" borderId="94" xfId="3" applyNumberFormat="1" applyFont="1" applyFill="1" applyBorder="1" applyAlignment="1">
      <alignment horizontal="center" vertical="center" wrapText="1"/>
    </xf>
    <xf numFmtId="2" fontId="113" fillId="0" borderId="93" xfId="3" applyNumberFormat="1" applyFont="1" applyBorder="1" applyAlignment="1">
      <alignment horizontal="center" vertical="center" wrapText="1"/>
    </xf>
    <xf numFmtId="166" fontId="113" fillId="0" borderId="0" xfId="3" applyNumberFormat="1" applyFont="1" applyAlignment="1">
      <alignment horizontal="center" vertical="center"/>
    </xf>
    <xf numFmtId="166" fontId="113" fillId="0" borderId="0" xfId="3" applyNumberFormat="1" applyFont="1" applyAlignment="1">
      <alignment horizontal="center" vertical="center" wrapText="1"/>
    </xf>
    <xf numFmtId="0" fontId="104" fillId="0" borderId="93" xfId="3" applyFont="1" applyBorder="1" applyAlignment="1">
      <alignment horizontal="left" vertical="center" wrapText="1"/>
    </xf>
    <xf numFmtId="4" fontId="120" fillId="3" borderId="93" xfId="3" applyNumberFormat="1" applyFont="1" applyFill="1" applyBorder="1" applyAlignment="1">
      <alignment horizontal="center" vertical="center" wrapText="1"/>
    </xf>
    <xf numFmtId="0" fontId="115" fillId="0" borderId="93" xfId="3" applyFont="1" applyBorder="1" applyAlignment="1">
      <alignment vertical="center"/>
    </xf>
    <xf numFmtId="166" fontId="115" fillId="0" borderId="0" xfId="3" applyNumberFormat="1" applyFont="1" applyAlignment="1">
      <alignment horizontal="center" vertical="center"/>
    </xf>
    <xf numFmtId="0" fontId="14" fillId="0" borderId="97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 wrapText="1"/>
    </xf>
    <xf numFmtId="0" fontId="79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17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17" fillId="11" borderId="86" xfId="0" applyNumberFormat="1" applyFont="1" applyFill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112" fillId="0" borderId="44" xfId="0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4" fontId="70" fillId="14" borderId="86" xfId="0" applyNumberFormat="1" applyFont="1" applyFill="1" applyBorder="1" applyAlignment="1">
      <alignment horizontal="center" vertical="center"/>
    </xf>
    <xf numFmtId="44" fontId="14" fillId="0" borderId="91" xfId="0" applyNumberFormat="1" applyFont="1" applyBorder="1" applyAlignment="1">
      <alignment horizontal="center" vertical="center"/>
    </xf>
    <xf numFmtId="4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" fontId="14" fillId="14" borderId="93" xfId="0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2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4" fontId="70" fillId="11" borderId="32" xfId="0" applyNumberFormat="1" applyFont="1" applyFill="1" applyBorder="1" applyAlignment="1">
      <alignment horizontal="center" vertical="center"/>
    </xf>
    <xf numFmtId="44" fontId="14" fillId="0" borderId="33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44" fontId="70" fillId="11" borderId="93" xfId="0" applyNumberFormat="1" applyFont="1" applyFill="1" applyBorder="1" applyAlignment="1">
      <alignment horizontal="center" vertical="center"/>
    </xf>
    <xf numFmtId="44" fontId="14" fillId="0" borderId="62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44" fontId="14" fillId="0" borderId="84" xfId="0" applyNumberFormat="1" applyFont="1" applyBorder="1" applyAlignment="1">
      <alignment horizontal="center" vertical="center"/>
    </xf>
    <xf numFmtId="0" fontId="122" fillId="0" borderId="0" xfId="0" applyFont="1" applyAlignment="1">
      <alignment horizontal="left"/>
    </xf>
    <xf numFmtId="0" fontId="14" fillId="0" borderId="32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172" fontId="70" fillId="11" borderId="32" xfId="0" applyNumberFormat="1" applyFont="1" applyFill="1" applyBorder="1" applyAlignment="1">
      <alignment horizontal="center" vertical="center"/>
    </xf>
    <xf numFmtId="172" fontId="14" fillId="0" borderId="33" xfId="0" applyNumberFormat="1" applyFont="1" applyBorder="1" applyAlignment="1">
      <alignment horizontal="center" vertical="center"/>
    </xf>
    <xf numFmtId="172" fontId="14" fillId="0" borderId="62" xfId="0" applyNumberFormat="1" applyFont="1" applyBorder="1" applyAlignment="1">
      <alignment horizontal="center" vertical="center"/>
    </xf>
    <xf numFmtId="172" fontId="14" fillId="0" borderId="84" xfId="0" applyNumberFormat="1" applyFont="1" applyBorder="1" applyAlignment="1">
      <alignment horizontal="center" vertical="center"/>
    </xf>
    <xf numFmtId="172" fontId="14" fillId="0" borderId="0" xfId="0" applyNumberFormat="1" applyFont="1"/>
    <xf numFmtId="0" fontId="14" fillId="0" borderId="0" xfId="16" applyFont="1"/>
    <xf numFmtId="0" fontId="5" fillId="0" borderId="97" xfId="16" applyFont="1" applyBorder="1" applyAlignment="1">
      <alignment horizontal="left" vertical="center" wrapText="1"/>
    </xf>
    <xf numFmtId="0" fontId="117" fillId="0" borderId="43" xfId="16" applyFont="1" applyBorder="1" applyAlignment="1">
      <alignment horizontal="center" vertical="center"/>
    </xf>
    <xf numFmtId="0" fontId="117" fillId="0" borderId="44" xfId="16" applyFont="1" applyBorder="1" applyAlignment="1">
      <alignment horizontal="center" vertical="center"/>
    </xf>
    <xf numFmtId="0" fontId="117" fillId="0" borderId="11" xfId="16" applyFont="1" applyBorder="1" applyAlignment="1">
      <alignment horizontal="center" vertical="center" wrapText="1"/>
    </xf>
    <xf numFmtId="0" fontId="117" fillId="0" borderId="44" xfId="16" applyFont="1" applyBorder="1" applyAlignment="1">
      <alignment horizontal="center" vertical="center" wrapText="1"/>
    </xf>
    <xf numFmtId="0" fontId="14" fillId="0" borderId="85" xfId="16" applyFont="1" applyBorder="1" applyAlignment="1">
      <alignment horizontal="center" vertical="center"/>
    </xf>
    <xf numFmtId="0" fontId="14" fillId="0" borderId="86" xfId="16" applyFont="1" applyBorder="1" applyAlignment="1">
      <alignment horizontal="center" vertical="center"/>
    </xf>
    <xf numFmtId="44" fontId="70" fillId="11" borderId="86" xfId="16" applyNumberFormat="1" applyFont="1" applyFill="1" applyBorder="1" applyAlignment="1">
      <alignment horizontal="center" vertical="center"/>
    </xf>
    <xf numFmtId="44" fontId="14" fillId="0" borderId="91" xfId="16" applyNumberFormat="1" applyFont="1" applyBorder="1" applyAlignment="1">
      <alignment horizontal="center" vertical="center"/>
    </xf>
    <xf numFmtId="0" fontId="122" fillId="0" borderId="0" xfId="16" applyFont="1" applyAlignment="1">
      <alignment horizontal="left"/>
    </xf>
    <xf numFmtId="173" fontId="15" fillId="0" borderId="0" xfId="16" applyNumberFormat="1" applyFont="1"/>
    <xf numFmtId="0" fontId="15" fillId="0" borderId="0" xfId="16" applyFont="1"/>
    <xf numFmtId="0" fontId="14" fillId="0" borderId="100" xfId="16" applyFont="1" applyBorder="1" applyAlignment="1">
      <alignment horizontal="left" vertical="center" wrapText="1"/>
    </xf>
    <xf numFmtId="174" fontId="70" fillId="0" borderId="33" xfId="6" applyNumberFormat="1" applyFont="1" applyBorder="1" applyAlignment="1" applyProtection="1">
      <alignment horizontal="center" vertical="center" wrapText="1"/>
    </xf>
    <xf numFmtId="1" fontId="14" fillId="0" borderId="0" xfId="0" applyNumberFormat="1" applyFont="1"/>
    <xf numFmtId="174" fontId="70" fillId="0" borderId="36" xfId="6" applyNumberFormat="1" applyFont="1" applyBorder="1" applyAlignment="1" applyProtection="1">
      <alignment horizontal="center" vertical="center" wrapText="1"/>
    </xf>
    <xf numFmtId="0" fontId="14" fillId="0" borderId="93" xfId="0" applyFont="1" applyBorder="1" applyAlignment="1">
      <alignment horizontal="center" vertical="top" wrapText="1"/>
    </xf>
    <xf numFmtId="0" fontId="112" fillId="26" borderId="35" xfId="0" applyFont="1" applyFill="1" applyBorder="1" applyAlignment="1">
      <alignment vertical="top"/>
    </xf>
    <xf numFmtId="174" fontId="112" fillId="26" borderId="36" xfId="6" applyNumberFormat="1" applyFont="1" applyFill="1" applyBorder="1" applyAlignment="1" applyProtection="1">
      <alignment vertical="top"/>
    </xf>
    <xf numFmtId="0" fontId="112" fillId="26" borderId="37" xfId="0" applyFont="1" applyFill="1" applyBorder="1" applyAlignment="1">
      <alignment vertical="top"/>
    </xf>
    <xf numFmtId="174" fontId="112" fillId="26" borderId="39" xfId="6" applyNumberFormat="1" applyFont="1" applyFill="1" applyBorder="1" applyAlignment="1" applyProtection="1">
      <alignment vertical="top"/>
    </xf>
    <xf numFmtId="44" fontId="70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9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0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0" fillId="0" borderId="102" xfId="23" applyFont="1" applyBorder="1" applyAlignment="1">
      <alignment vertical="center" wrapText="1"/>
    </xf>
    <xf numFmtId="0" fontId="210" fillId="57" borderId="122" xfId="0" applyFont="1" applyFill="1" applyBorder="1" applyAlignment="1" applyProtection="1">
      <alignment horizontal="center" vertical="center" wrapText="1"/>
    </xf>
    <xf numFmtId="0" fontId="210" fillId="57" borderId="123" xfId="0" applyFont="1" applyFill="1" applyBorder="1" applyAlignment="1" applyProtection="1">
      <alignment horizontal="center" vertical="center" wrapText="1"/>
    </xf>
    <xf numFmtId="4" fontId="210" fillId="57" borderId="123" xfId="0" applyNumberFormat="1" applyFont="1" applyFill="1" applyBorder="1" applyAlignment="1" applyProtection="1">
      <alignment horizontal="center" vertical="center" wrapText="1"/>
    </xf>
    <xf numFmtId="0" fontId="206" fillId="58" borderId="6" xfId="0" applyFont="1" applyFill="1" applyBorder="1" applyAlignment="1" applyProtection="1">
      <alignment horizontal="center" vertical="center" wrapText="1"/>
    </xf>
    <xf numFmtId="3" fontId="206" fillId="58" borderId="6" xfId="0" applyNumberFormat="1" applyFont="1" applyFill="1" applyBorder="1" applyAlignment="1" applyProtection="1">
      <alignment horizontal="center" vertical="center" wrapText="1"/>
    </xf>
    <xf numFmtId="4" fontId="206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06" fillId="58" borderId="6" xfId="0" applyNumberFormat="1" applyFont="1" applyFill="1" applyBorder="1" applyAlignment="1" applyProtection="1">
      <alignment horizontal="center" vertical="center" wrapText="1"/>
    </xf>
    <xf numFmtId="49" fontId="206" fillId="0" borderId="6" xfId="0" applyNumberFormat="1" applyFont="1" applyFill="1" applyBorder="1" applyAlignment="1" applyProtection="1">
      <alignment horizontal="center" vertical="center" wrapText="1"/>
    </xf>
    <xf numFmtId="0" fontId="206" fillId="0" borderId="6" xfId="0" applyFont="1" applyFill="1" applyBorder="1" applyAlignment="1" applyProtection="1">
      <alignment horizontal="center" vertical="center" wrapText="1"/>
    </xf>
    <xf numFmtId="3" fontId="206" fillId="0" borderId="6" xfId="0" applyNumberFormat="1" applyFont="1" applyFill="1" applyBorder="1" applyAlignment="1" applyProtection="1">
      <alignment horizontal="center" vertical="center" wrapText="1"/>
    </xf>
    <xf numFmtId="0" fontId="208" fillId="0" borderId="6" xfId="0" applyFont="1" applyBorder="1" applyProtection="1"/>
    <xf numFmtId="0" fontId="209" fillId="0" borderId="6" xfId="0" applyFont="1" applyFill="1" applyBorder="1" applyAlignment="1" applyProtection="1">
      <alignment horizontal="center" vertical="center" wrapText="1"/>
    </xf>
    <xf numFmtId="3" fontId="209" fillId="0" borderId="6" xfId="0" applyNumberFormat="1" applyFont="1" applyFill="1" applyBorder="1" applyAlignment="1" applyProtection="1">
      <alignment horizontal="center" vertical="center" wrapText="1"/>
    </xf>
    <xf numFmtId="4" fontId="209" fillId="0" borderId="6" xfId="1" applyNumberFormat="1" applyFont="1" applyFill="1" applyBorder="1" applyAlignment="1" applyProtection="1">
      <alignment horizontal="center" vertical="center" wrapText="1"/>
    </xf>
    <xf numFmtId="0" fontId="77" fillId="0" borderId="0" xfId="0" applyFont="1" applyProtection="1">
      <protection locked="0"/>
    </xf>
    <xf numFmtId="0" fontId="117" fillId="0" borderId="0" xfId="0" applyFont="1" applyAlignment="1" applyProtection="1">
      <alignment horizontal="left"/>
      <protection locked="0"/>
    </xf>
    <xf numFmtId="0" fontId="77" fillId="0" borderId="0" xfId="0" applyFont="1" applyAlignment="1" applyProtection="1">
      <alignment vertical="top"/>
      <protection locked="0"/>
    </xf>
    <xf numFmtId="1" fontId="77" fillId="0" borderId="0" xfId="0" applyNumberFormat="1" applyFont="1" applyAlignment="1" applyProtection="1">
      <alignment horizontal="center"/>
      <protection locked="0"/>
    </xf>
    <xf numFmtId="49" fontId="77" fillId="0" borderId="0" xfId="0" applyNumberFormat="1" applyFont="1" applyAlignment="1" applyProtection="1">
      <alignment horizontal="center"/>
      <protection locked="0"/>
    </xf>
    <xf numFmtId="0" fontId="117" fillId="0" borderId="0" xfId="0" applyFont="1" applyAlignment="1" applyProtection="1">
      <alignment horizontal="left" vertical="top"/>
      <protection locked="0"/>
    </xf>
    <xf numFmtId="1" fontId="77" fillId="0" borderId="0" xfId="0" applyNumberFormat="1" applyFont="1" applyAlignment="1" applyProtection="1">
      <alignment horizontal="center" vertical="top"/>
      <protection locked="0"/>
    </xf>
    <xf numFmtId="49" fontId="77" fillId="0" borderId="0" xfId="0" applyNumberFormat="1" applyFont="1" applyAlignment="1" applyProtection="1">
      <alignment horizontal="center" vertical="top"/>
      <protection locked="0"/>
    </xf>
    <xf numFmtId="0" fontId="85" fillId="0" borderId="0" xfId="0" applyFont="1" applyAlignment="1" applyProtection="1">
      <alignment horizontal="left" vertical="top"/>
      <protection locked="0"/>
    </xf>
    <xf numFmtId="0" fontId="77" fillId="0" borderId="0" xfId="0" applyFont="1" applyAlignment="1" applyProtection="1">
      <alignment horizontal="left" vertical="top"/>
      <protection locked="0"/>
    </xf>
    <xf numFmtId="0" fontId="125" fillId="0" borderId="0" xfId="0" applyFont="1" applyProtection="1">
      <protection locked="0"/>
    </xf>
    <xf numFmtId="0" fontId="125" fillId="0" borderId="0" xfId="0" applyFont="1" applyAlignment="1" applyProtection="1">
      <alignment vertical="top"/>
      <protection locked="0"/>
    </xf>
    <xf numFmtId="1" fontId="125" fillId="0" borderId="0" xfId="0" applyNumberFormat="1" applyFont="1" applyAlignment="1" applyProtection="1">
      <alignment horizontal="center" vertical="top"/>
      <protection locked="0"/>
    </xf>
    <xf numFmtId="49" fontId="125" fillId="0" borderId="0" xfId="0" applyNumberFormat="1" applyFont="1" applyAlignment="1" applyProtection="1">
      <alignment horizontal="center" vertical="top"/>
      <protection locked="0"/>
    </xf>
    <xf numFmtId="195" fontId="85" fillId="0" borderId="0" xfId="0" applyNumberFormat="1" applyFont="1" applyAlignment="1" applyProtection="1">
      <alignment horizontal="left" vertical="top"/>
      <protection locked="0"/>
    </xf>
    <xf numFmtId="0" fontId="125" fillId="0" borderId="0" xfId="0" applyFont="1" applyAlignment="1" applyProtection="1">
      <alignment horizontal="center" vertical="top"/>
      <protection locked="0"/>
    </xf>
    <xf numFmtId="0" fontId="125" fillId="0" borderId="0" xfId="0" applyFont="1" applyAlignment="1" applyProtection="1">
      <alignment vertical="justify"/>
      <protection locked="0"/>
    </xf>
    <xf numFmtId="0" fontId="125" fillId="0" borderId="49" xfId="0" applyFont="1" applyBorder="1" applyAlignment="1" applyProtection="1">
      <alignment horizontal="left" vertical="center" wrapText="1"/>
      <protection locked="0"/>
    </xf>
    <xf numFmtId="0" fontId="85" fillId="0" borderId="48" xfId="0" applyFont="1" applyBorder="1" applyAlignment="1" applyProtection="1">
      <alignment horizontal="center" vertical="center"/>
      <protection locked="0"/>
    </xf>
    <xf numFmtId="0" fontId="85" fillId="0" borderId="70" xfId="0" applyFont="1" applyBorder="1" applyAlignment="1" applyProtection="1">
      <alignment horizontal="center" vertical="center" wrapText="1"/>
      <protection locked="0"/>
    </xf>
    <xf numFmtId="8" fontId="125" fillId="0" borderId="84" xfId="0" applyNumberFormat="1" applyFont="1" applyBorder="1" applyAlignment="1" applyProtection="1">
      <alignment horizontal="right" vertical="top"/>
      <protection locked="0"/>
    </xf>
    <xf numFmtId="1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64" xfId="0" applyNumberFormat="1" applyFont="1" applyBorder="1" applyAlignment="1" applyProtection="1">
      <alignment horizontal="left" vertical="top" wrapText="1"/>
      <protection locked="0"/>
    </xf>
    <xf numFmtId="49" fontId="125" fillId="0" borderId="48" xfId="0" applyNumberFormat="1" applyFont="1" applyBorder="1" applyAlignment="1" applyProtection="1">
      <alignment horizontal="center" vertical="top" wrapText="1"/>
      <protection locked="0"/>
    </xf>
    <xf numFmtId="0" fontId="125" fillId="0" borderId="63" xfId="0" applyFont="1" applyBorder="1" applyAlignment="1" applyProtection="1">
      <alignment horizontal="left" vertical="center" wrapText="1"/>
      <protection locked="0"/>
    </xf>
    <xf numFmtId="0" fontId="85" fillId="0" borderId="52" xfId="0" applyFont="1" applyBorder="1" applyAlignment="1" applyProtection="1">
      <alignment horizontal="center" vertical="center"/>
      <protection locked="0"/>
    </xf>
    <xf numFmtId="0" fontId="85" fillId="0" borderId="125" xfId="0" applyFont="1" applyBorder="1" applyAlignment="1" applyProtection="1">
      <alignment horizontal="center" vertical="center" wrapText="1"/>
      <protection locked="0"/>
    </xf>
    <xf numFmtId="8" fontId="125" fillId="0" borderId="62" xfId="0" applyNumberFormat="1" applyFont="1" applyBorder="1" applyAlignment="1" applyProtection="1">
      <alignment horizontal="right" vertical="top"/>
      <protection locked="0"/>
    </xf>
    <xf numFmtId="8" fontId="125" fillId="0" borderId="42" xfId="0" applyNumberFormat="1" applyFont="1" applyBorder="1" applyAlignment="1" applyProtection="1">
      <alignment horizontal="right" vertical="top"/>
      <protection locked="0"/>
    </xf>
    <xf numFmtId="1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24" xfId="0" applyNumberFormat="1" applyFont="1" applyBorder="1" applyAlignment="1" applyProtection="1">
      <alignment horizontal="left" vertical="top" wrapText="1"/>
      <protection locked="0"/>
    </xf>
    <xf numFmtId="49" fontId="125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126" xfId="0" applyFont="1" applyBorder="1" applyAlignment="1" applyProtection="1">
      <alignment horizontal="center" vertical="center"/>
      <protection locked="0"/>
    </xf>
    <xf numFmtId="0" fontId="85" fillId="0" borderId="67" xfId="0" applyFont="1" applyBorder="1" applyAlignment="1" applyProtection="1">
      <alignment horizontal="center" vertical="center" wrapText="1"/>
      <protection locked="0"/>
    </xf>
    <xf numFmtId="8" fontId="125" fillId="0" borderId="78" xfId="0" applyNumberFormat="1" applyFont="1" applyBorder="1" applyAlignment="1" applyProtection="1">
      <alignment horizontal="right" vertical="top"/>
      <protection locked="0"/>
    </xf>
    <xf numFmtId="1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8" xfId="0" applyNumberFormat="1" applyFont="1" applyBorder="1" applyAlignment="1" applyProtection="1">
      <alignment horizontal="left" vertical="top" wrapText="1"/>
      <protection locked="0"/>
    </xf>
    <xf numFmtId="49" fontId="125" fillId="0" borderId="126" xfId="0" applyNumberFormat="1" applyFont="1" applyBorder="1" applyAlignment="1" applyProtection="1">
      <alignment horizontal="center" vertical="top" wrapText="1"/>
      <protection locked="0"/>
    </xf>
    <xf numFmtId="0" fontId="125" fillId="12" borderId="63" xfId="0" applyFont="1" applyFill="1" applyBorder="1" applyAlignment="1" applyProtection="1">
      <alignment horizontal="left" vertical="center" wrapText="1"/>
      <protection locked="0"/>
    </xf>
    <xf numFmtId="49" fontId="217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55" xfId="0" applyFont="1" applyBorder="1" applyAlignment="1" applyProtection="1">
      <alignment horizontal="center" vertical="center"/>
      <protection locked="0"/>
    </xf>
    <xf numFmtId="1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66" xfId="0" applyNumberFormat="1" applyFont="1" applyBorder="1" applyAlignment="1" applyProtection="1">
      <alignment horizontal="left" vertical="top" wrapText="1"/>
      <protection locked="0"/>
    </xf>
    <xf numFmtId="49" fontId="217" fillId="0" borderId="55" xfId="0" applyNumberFormat="1" applyFont="1" applyBorder="1" applyAlignment="1" applyProtection="1">
      <alignment horizontal="center" vertical="top" wrapText="1"/>
      <protection locked="0"/>
    </xf>
    <xf numFmtId="49" fontId="125" fillId="0" borderId="55" xfId="0" applyNumberFormat="1" applyFont="1" applyBorder="1" applyAlignment="1" applyProtection="1">
      <alignment horizontal="center" vertical="top" wrapText="1"/>
      <protection locked="0"/>
    </xf>
    <xf numFmtId="1" fontId="125" fillId="61" borderId="102" xfId="0" applyNumberFormat="1" applyFont="1" applyFill="1" applyBorder="1" applyAlignment="1" applyProtection="1">
      <alignment horizontal="center" vertical="top" wrapText="1"/>
      <protection locked="0"/>
    </xf>
    <xf numFmtId="0" fontId="85" fillId="0" borderId="82" xfId="0" applyFont="1" applyBorder="1" applyAlignment="1" applyProtection="1">
      <alignment horizontal="center" vertical="center" wrapText="1"/>
      <protection locked="0"/>
    </xf>
    <xf numFmtId="1" fontId="125" fillId="0" borderId="3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left" vertical="top" wrapText="1"/>
      <protection locked="0"/>
    </xf>
    <xf numFmtId="1" fontId="125" fillId="0" borderId="129" xfId="0" applyNumberFormat="1" applyFont="1" applyBorder="1" applyAlignment="1" applyProtection="1">
      <alignment horizontal="center" vertical="top" wrapText="1"/>
      <protection locked="0"/>
    </xf>
    <xf numFmtId="0" fontId="85" fillId="0" borderId="130" xfId="0" applyFont="1" applyBorder="1" applyAlignment="1" applyProtection="1">
      <alignment horizontal="center" vertical="center" wrapText="1"/>
      <protection locked="0"/>
    </xf>
    <xf numFmtId="49" fontId="85" fillId="0" borderId="66" xfId="0" applyNumberFormat="1" applyFont="1" applyBorder="1" applyAlignment="1" applyProtection="1">
      <alignment horizontal="left" vertical="top" wrapText="1"/>
      <protection locked="0"/>
    </xf>
    <xf numFmtId="0" fontId="125" fillId="0" borderId="47" xfId="0" applyFont="1" applyBorder="1" applyAlignment="1" applyProtection="1">
      <alignment horizontal="left" vertical="center" wrapText="1"/>
      <protection locked="0"/>
    </xf>
    <xf numFmtId="0" fontId="85" fillId="0" borderId="46" xfId="0" applyFont="1" applyBorder="1" applyAlignment="1" applyProtection="1">
      <alignment horizontal="center" vertical="center"/>
      <protection locked="0"/>
    </xf>
    <xf numFmtId="0" fontId="85" fillId="0" borderId="131" xfId="0" applyFont="1" applyBorder="1" applyAlignment="1" applyProtection="1">
      <alignment horizontal="center" vertical="center" wrapText="1"/>
      <protection locked="0"/>
    </xf>
    <xf numFmtId="8" fontId="125" fillId="0" borderId="33" xfId="0" applyNumberFormat="1" applyFont="1" applyBorder="1" applyAlignment="1" applyProtection="1">
      <alignment horizontal="right" vertical="top"/>
      <protection locked="0"/>
    </xf>
    <xf numFmtId="1" fontId="125" fillId="0" borderId="40" xfId="0" applyNumberFormat="1" applyFont="1" applyBorder="1" applyAlignment="1" applyProtection="1">
      <alignment horizontal="center" vertical="top" wrapText="1"/>
      <protection locked="0"/>
    </xf>
    <xf numFmtId="49" fontId="125" fillId="0" borderId="40" xfId="0" applyNumberFormat="1" applyFont="1" applyBorder="1" applyAlignment="1" applyProtection="1">
      <alignment horizontal="center" vertical="top" wrapText="1"/>
      <protection locked="0"/>
    </xf>
    <xf numFmtId="49" fontId="85" fillId="0" borderId="72" xfId="0" applyNumberFormat="1" applyFont="1" applyBorder="1" applyAlignment="1" applyProtection="1">
      <alignment horizontal="left" vertical="top" wrapText="1"/>
      <protection locked="0"/>
    </xf>
    <xf numFmtId="49" fontId="125" fillId="0" borderId="46" xfId="0" applyNumberFormat="1" applyFont="1" applyBorder="1" applyAlignment="1" applyProtection="1">
      <alignment horizontal="center" vertical="top" wrapText="1"/>
      <protection locked="0"/>
    </xf>
    <xf numFmtId="1" fontId="125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25" fillId="3" borderId="124" xfId="0" applyNumberFormat="1" applyFont="1" applyFill="1" applyBorder="1" applyAlignment="1" applyProtection="1">
      <alignment horizontal="left" vertical="top" wrapText="1"/>
      <protection locked="0"/>
    </xf>
    <xf numFmtId="1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51" xfId="0" applyNumberFormat="1" applyFont="1" applyBorder="1" applyAlignment="1" applyProtection="1">
      <alignment horizontal="left" vertical="top" wrapText="1"/>
      <protection locked="0"/>
    </xf>
    <xf numFmtId="49" fontId="125" fillId="0" borderId="63" xfId="0" applyNumberFormat="1" applyFont="1" applyBorder="1" applyAlignment="1" applyProtection="1">
      <alignment horizontal="center" vertical="top" wrapText="1"/>
      <protection locked="0"/>
    </xf>
    <xf numFmtId="49" fontId="125" fillId="0" borderId="35" xfId="0" applyNumberFormat="1" applyFont="1" applyBorder="1" applyAlignment="1" applyProtection="1">
      <alignment horizontal="left" vertical="top" wrapText="1"/>
      <protection locked="0"/>
    </xf>
    <xf numFmtId="49" fontId="217" fillId="0" borderId="126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left" vertical="top" wrapText="1"/>
      <protection locked="0"/>
    </xf>
    <xf numFmtId="1" fontId="125" fillId="61" borderId="41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72" xfId="0" applyNumberFormat="1" applyFont="1" applyBorder="1" applyAlignment="1" applyProtection="1">
      <alignment horizontal="left" vertical="top" wrapText="1"/>
      <protection locked="0"/>
    </xf>
    <xf numFmtId="0" fontId="125" fillId="0" borderId="0" xfId="0" applyFont="1" applyAlignment="1" applyProtection="1">
      <alignment horizontal="center" vertical="justify"/>
      <protection locked="0"/>
    </xf>
    <xf numFmtId="2" fontId="85" fillId="0" borderId="11" xfId="0" applyNumberFormat="1" applyFont="1" applyBorder="1" applyAlignment="1" applyProtection="1">
      <alignment horizontal="center" vertical="center" wrapText="1"/>
      <protection locked="0"/>
    </xf>
    <xf numFmtId="0" fontId="85" fillId="0" borderId="45" xfId="0" applyFont="1" applyBorder="1" applyAlignment="1" applyProtection="1">
      <alignment horizontal="center" vertical="center"/>
      <protection locked="0"/>
    </xf>
    <xf numFmtId="2" fontId="85" fillId="0" borderId="91" xfId="0" applyNumberFormat="1" applyFont="1" applyBorder="1" applyAlignment="1" applyProtection="1">
      <alignment horizontal="center" vertical="top" wrapText="1"/>
      <protection locked="0"/>
    </xf>
    <xf numFmtId="2" fontId="85" fillId="0" borderId="85" xfId="0" applyNumberFormat="1" applyFont="1" applyBorder="1" applyAlignment="1" applyProtection="1">
      <alignment horizontal="center" vertical="top" wrapText="1"/>
      <protection locked="0"/>
    </xf>
    <xf numFmtId="1" fontId="85" fillId="0" borderId="103" xfId="0" applyNumberFormat="1" applyFont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Border="1" applyAlignment="1" applyProtection="1">
      <alignment horizontal="center" vertical="center" wrapText="1"/>
      <protection locked="0"/>
    </xf>
    <xf numFmtId="0" fontId="85" fillId="0" borderId="100" xfId="0" applyFont="1" applyBorder="1" applyAlignment="1" applyProtection="1">
      <alignment horizontal="center" vertical="center" wrapText="1"/>
      <protection locked="0"/>
    </xf>
    <xf numFmtId="0" fontId="85" fillId="0" borderId="11" xfId="0" applyFont="1" applyBorder="1" applyAlignment="1" applyProtection="1">
      <alignment horizontal="center" vertical="center" wrapText="1"/>
      <protection locked="0"/>
    </xf>
    <xf numFmtId="0" fontId="85" fillId="0" borderId="0" xfId="0" applyFont="1" applyAlignment="1" applyProtection="1">
      <alignment horizontal="left" vertical="justify"/>
      <protection locked="0"/>
    </xf>
    <xf numFmtId="0" fontId="221" fillId="0" borderId="0" xfId="1917" applyFont="1" applyFill="1" applyBorder="1" applyAlignment="1" applyProtection="1">
      <alignment horizontal="left" vertical="top"/>
      <protection locked="0"/>
    </xf>
    <xf numFmtId="0" fontId="222" fillId="0" borderId="0" xfId="0" applyFont="1" applyAlignment="1" applyProtection="1">
      <alignment horizontal="right" vertical="top"/>
      <protection locked="0"/>
    </xf>
    <xf numFmtId="1" fontId="125" fillId="0" borderId="0" xfId="0" applyNumberFormat="1" applyFont="1" applyAlignment="1" applyProtection="1">
      <alignment horizontal="center" vertical="justify"/>
      <protection locked="0"/>
    </xf>
    <xf numFmtId="49" fontId="125" fillId="0" borderId="0" xfId="0" applyNumberFormat="1" applyFont="1" applyAlignment="1" applyProtection="1">
      <alignment horizontal="center" vertical="justify"/>
      <protection locked="0"/>
    </xf>
    <xf numFmtId="1" fontId="125" fillId="0" borderId="0" xfId="0" applyNumberFormat="1" applyFont="1" applyAlignment="1" applyProtection="1">
      <alignment horizontal="center"/>
      <protection locked="0"/>
    </xf>
    <xf numFmtId="49" fontId="125" fillId="0" borderId="0" xfId="0" applyNumberFormat="1" applyFont="1" applyAlignment="1" applyProtection="1">
      <alignment horizontal="center"/>
      <protection locked="0"/>
    </xf>
    <xf numFmtId="0" fontId="221" fillId="0" borderId="0" xfId="0" applyFont="1" applyProtection="1">
      <protection locked="0"/>
    </xf>
    <xf numFmtId="0" fontId="222" fillId="0" borderId="0" xfId="0" applyFont="1" applyProtection="1">
      <protection locked="0"/>
    </xf>
    <xf numFmtId="0" fontId="223" fillId="62" borderId="133" xfId="0" applyFont="1" applyFill="1" applyBorder="1" applyAlignment="1" applyProtection="1">
      <alignment horizontal="center" vertical="justify"/>
      <protection locked="0"/>
    </xf>
    <xf numFmtId="0" fontId="224" fillId="62" borderId="133" xfId="0" applyFont="1" applyFill="1" applyBorder="1" applyAlignment="1" applyProtection="1">
      <alignment horizontal="right" vertical="top"/>
      <protection locked="0"/>
    </xf>
    <xf numFmtId="0" fontId="223" fillId="62" borderId="133" xfId="0" applyFont="1" applyFill="1" applyBorder="1" applyAlignment="1" applyProtection="1">
      <alignment horizontal="center" vertical="top"/>
      <protection locked="0"/>
    </xf>
    <xf numFmtId="1" fontId="226" fillId="62" borderId="133" xfId="0" applyNumberFormat="1" applyFont="1" applyFill="1" applyBorder="1" applyAlignment="1" applyProtection="1">
      <alignment horizontal="center" vertical="justify"/>
      <protection locked="0"/>
    </xf>
    <xf numFmtId="49" fontId="226" fillId="62" borderId="133" xfId="0" applyNumberFormat="1" applyFont="1" applyFill="1" applyBorder="1" applyAlignment="1" applyProtection="1">
      <alignment horizontal="center" vertical="justify"/>
      <protection locked="0"/>
    </xf>
    <xf numFmtId="0" fontId="77" fillId="0" borderId="134" xfId="0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horizontal="center" vertical="top"/>
      <protection locked="0"/>
    </xf>
    <xf numFmtId="1" fontId="77" fillId="0" borderId="134" xfId="0" applyNumberFormat="1" applyFont="1" applyBorder="1" applyAlignment="1" applyProtection="1">
      <alignment horizontal="center" vertical="center"/>
      <protection locked="0"/>
    </xf>
    <xf numFmtId="49" fontId="77" fillId="0" borderId="134" xfId="0" applyNumberFormat="1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vertical="center"/>
      <protection locked="0"/>
    </xf>
    <xf numFmtId="1" fontId="228" fillId="0" borderId="0" xfId="0" applyNumberFormat="1" applyFont="1" applyAlignment="1" applyProtection="1">
      <alignment horizontal="center" vertical="center"/>
      <protection locked="0"/>
    </xf>
    <xf numFmtId="0" fontId="220" fillId="0" borderId="0" xfId="1917" applyAlignment="1" applyProtection="1">
      <alignment vertical="center"/>
      <protection locked="0"/>
    </xf>
    <xf numFmtId="0" fontId="229" fillId="0" borderId="0" xfId="0" applyFont="1" applyAlignment="1" applyProtection="1">
      <alignment vertical="center"/>
      <protection locked="0"/>
    </xf>
    <xf numFmtId="0" fontId="230" fillId="0" borderId="0" xfId="0" applyFont="1" applyAlignment="1" applyProtection="1">
      <alignment vertical="center"/>
      <protection locked="0"/>
    </xf>
    <xf numFmtId="0" fontId="228" fillId="0" borderId="0" xfId="0" applyFont="1" applyAlignment="1" applyProtection="1">
      <alignment vertical="center"/>
      <protection locked="0"/>
    </xf>
    <xf numFmtId="1" fontId="231" fillId="0" borderId="0" xfId="0" applyNumberFormat="1" applyFont="1" applyAlignment="1" applyProtection="1">
      <alignment horizontal="center" vertical="center"/>
      <protection locked="0"/>
    </xf>
    <xf numFmtId="0" fontId="231" fillId="0" borderId="0" xfId="0" applyFont="1" applyAlignment="1" applyProtection="1">
      <alignment vertical="center"/>
      <protection locked="0"/>
    </xf>
    <xf numFmtId="0" fontId="232" fillId="0" borderId="0" xfId="0" applyFont="1" applyAlignment="1" applyProtection="1">
      <alignment vertical="center"/>
      <protection locked="0"/>
    </xf>
    <xf numFmtId="1" fontId="233" fillId="0" borderId="0" xfId="0" applyNumberFormat="1" applyFont="1" applyAlignment="1" applyProtection="1">
      <alignment horizontal="left" vertical="center"/>
      <protection locked="0"/>
    </xf>
    <xf numFmtId="49" fontId="233" fillId="0" borderId="0" xfId="0" applyNumberFormat="1" applyFont="1" applyAlignment="1" applyProtection="1">
      <alignment horizontal="left" vertical="center"/>
      <protection locked="0"/>
    </xf>
    <xf numFmtId="0" fontId="233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3" fillId="0" borderId="0" xfId="0" applyFont="1" applyFill="1" applyProtection="1"/>
    <xf numFmtId="0" fontId="13" fillId="0" borderId="0" xfId="0" applyFont="1" applyProtection="1"/>
    <xf numFmtId="0" fontId="13" fillId="0" borderId="0" xfId="0" applyFont="1" applyFill="1" applyAlignment="1" applyProtection="1">
      <alignment horizontal="left"/>
    </xf>
    <xf numFmtId="0" fontId="14" fillId="0" borderId="0" xfId="0" applyFont="1" applyFill="1" applyProtection="1"/>
    <xf numFmtId="43" fontId="0" fillId="0" borderId="0" xfId="7" applyFont="1" applyFill="1" applyProtection="1"/>
    <xf numFmtId="0" fontId="14" fillId="0" borderId="0" xfId="0" applyFont="1" applyAlignment="1" applyProtection="1">
      <alignment wrapText="1"/>
    </xf>
    <xf numFmtId="0" fontId="0" fillId="0" borderId="0" xfId="0" applyFill="1" applyProtection="1"/>
    <xf numFmtId="0" fontId="0" fillId="3" borderId="0" xfId="0" applyFill="1" applyProtection="1"/>
    <xf numFmtId="0" fontId="17" fillId="3" borderId="0" xfId="0" applyFont="1" applyFill="1" applyProtection="1"/>
    <xf numFmtId="0" fontId="17" fillId="0" borderId="0" xfId="0" applyFont="1" applyProtection="1"/>
    <xf numFmtId="0" fontId="0" fillId="0" borderId="0" xfId="0" applyAlignment="1" applyProtection="1">
      <alignment vertical="center"/>
    </xf>
    <xf numFmtId="0" fontId="12" fillId="0" borderId="0" xfId="0" applyFont="1" applyProtection="1"/>
    <xf numFmtId="0" fontId="114" fillId="0" borderId="0" xfId="0" applyFont="1" applyAlignment="1">
      <alignment horizontal="center" vertical="center" wrapText="1"/>
    </xf>
    <xf numFmtId="4" fontId="78" fillId="0" borderId="136" xfId="0" applyNumberFormat="1" applyFont="1" applyBorder="1" applyAlignment="1">
      <alignment horizontal="right"/>
    </xf>
    <xf numFmtId="4" fontId="78" fillId="0" borderId="132" xfId="0" applyNumberFormat="1" applyFont="1" applyBorder="1" applyAlignment="1">
      <alignment horizontal="right"/>
    </xf>
    <xf numFmtId="2" fontId="103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0" fillId="0" borderId="136" xfId="0" applyFont="1" applyBorder="1" applyAlignment="1">
      <alignment horizontal="center"/>
    </xf>
    <xf numFmtId="0" fontId="10" fillId="0" borderId="136" xfId="0" applyFont="1" applyBorder="1" applyAlignment="1">
      <alignment horizontal="left" vertical="center"/>
    </xf>
    <xf numFmtId="0" fontId="10" fillId="0" borderId="136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1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1" fillId="0" borderId="136" xfId="5" applyBorder="1" applyAlignment="1">
      <alignment vertical="center"/>
    </xf>
    <xf numFmtId="0" fontId="21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37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17" fillId="0" borderId="136" xfId="0" applyFont="1" applyBorder="1" applyAlignment="1">
      <alignment vertical="center"/>
    </xf>
    <xf numFmtId="0" fontId="17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1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1" fillId="11" borderId="32" xfId="0" applyFont="1" applyFill="1" applyBorder="1" applyAlignment="1">
      <alignment horizontal="left" vertical="center" wrapText="1"/>
    </xf>
    <xf numFmtId="0" fontId="31" fillId="11" borderId="136" xfId="0" applyFont="1" applyFill="1" applyBorder="1" applyAlignment="1">
      <alignment horizontal="left" vertical="center" wrapText="1"/>
    </xf>
    <xf numFmtId="0" fontId="31" fillId="11" borderId="38" xfId="0" applyFont="1" applyFill="1" applyBorder="1" applyAlignment="1">
      <alignment horizontal="left" vertical="center" wrapText="1"/>
    </xf>
    <xf numFmtId="167" fontId="31" fillId="11" borderId="32" xfId="0" applyNumberFormat="1" applyFont="1" applyFill="1" applyBorder="1" applyAlignment="1">
      <alignment horizontal="left" vertical="center" wrapText="1"/>
    </xf>
    <xf numFmtId="167" fontId="31" fillId="11" borderId="136" xfId="0" applyNumberFormat="1" applyFont="1" applyFill="1" applyBorder="1" applyAlignment="1">
      <alignment horizontal="left" vertical="center" wrapText="1"/>
    </xf>
    <xf numFmtId="167" fontId="31" fillId="11" borderId="38" xfId="0" applyNumberFormat="1" applyFont="1" applyFill="1" applyBorder="1" applyAlignment="1">
      <alignment horizontal="left" vertical="center" wrapText="1"/>
    </xf>
    <xf numFmtId="167" fontId="31" fillId="11" borderId="25" xfId="0" applyNumberFormat="1" applyFont="1" applyFill="1" applyBorder="1" applyAlignment="1">
      <alignment horizontal="left" vertical="center" wrapText="1"/>
    </xf>
    <xf numFmtId="0" fontId="31" fillId="11" borderId="25" xfId="0" applyFont="1" applyFill="1" applyBorder="1" applyAlignment="1">
      <alignment horizontal="left" vertical="center" wrapText="1"/>
    </xf>
    <xf numFmtId="0" fontId="31" fillId="11" borderId="72" xfId="0" applyFont="1" applyFill="1" applyBorder="1" applyAlignment="1">
      <alignment horizontal="left" vertical="center" wrapText="1"/>
    </xf>
    <xf numFmtId="0" fontId="31" fillId="11" borderId="22" xfId="0" applyFont="1" applyFill="1" applyBorder="1" applyAlignment="1">
      <alignment horizontal="left" vertical="center" wrapText="1"/>
    </xf>
    <xf numFmtId="0" fontId="45" fillId="11" borderId="22" xfId="0" applyFont="1" applyFill="1" applyBorder="1" applyAlignment="1">
      <alignment horizontal="left" vertical="center" wrapText="1"/>
    </xf>
    <xf numFmtId="0" fontId="39" fillId="11" borderId="79" xfId="0" applyFont="1" applyFill="1" applyBorder="1" applyAlignment="1">
      <alignment horizontal="left" vertical="center" wrapText="1"/>
    </xf>
    <xf numFmtId="0" fontId="31" fillId="11" borderId="66" xfId="0" applyFont="1" applyFill="1" applyBorder="1" applyAlignment="1">
      <alignment horizontal="left" vertical="center" wrapText="1"/>
    </xf>
    <xf numFmtId="14" fontId="45" fillId="11" borderId="79" xfId="0" applyNumberFormat="1" applyFont="1" applyFill="1" applyBorder="1" applyAlignment="1">
      <alignment horizontal="left" vertical="center" wrapText="1"/>
    </xf>
    <xf numFmtId="14" fontId="45" fillId="11" borderId="22" xfId="0" applyNumberFormat="1" applyFont="1" applyFill="1" applyBorder="1" applyAlignment="1">
      <alignment horizontal="left" vertical="center" wrapText="1"/>
    </xf>
    <xf numFmtId="167" fontId="45" fillId="11" borderId="22" xfId="0" applyNumberFormat="1" applyFont="1" applyFill="1" applyBorder="1" applyAlignment="1">
      <alignment horizontal="left" vertical="center" wrapText="1"/>
    </xf>
    <xf numFmtId="2" fontId="70" fillId="0" borderId="35" xfId="0" applyNumberFormat="1" applyFont="1" applyFill="1" applyBorder="1" applyAlignment="1">
      <alignment horizontal="left" vertical="center" wrapText="1"/>
    </xf>
    <xf numFmtId="2" fontId="113" fillId="0" borderId="35" xfId="0" applyNumberFormat="1" applyFont="1" applyFill="1" applyBorder="1" applyAlignment="1">
      <alignment horizontal="left" vertical="center" wrapText="1"/>
    </xf>
    <xf numFmtId="171" fontId="105" fillId="3" borderId="136" xfId="0" applyNumberFormat="1" applyFont="1" applyFill="1" applyBorder="1" applyAlignment="1">
      <alignment horizontal="center" vertical="center" wrapText="1"/>
    </xf>
    <xf numFmtId="171" fontId="105" fillId="0" borderId="136" xfId="0" applyNumberFormat="1" applyFont="1" applyBorder="1" applyAlignment="1">
      <alignment horizontal="center" vertical="center" wrapText="1"/>
    </xf>
    <xf numFmtId="16" fontId="105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2" fillId="0" borderId="45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left" vertical="center" wrapText="1"/>
    </xf>
    <xf numFmtId="43" fontId="233" fillId="0" borderId="0" xfId="7" applyFont="1" applyAlignment="1" applyProtection="1">
      <alignment horizontal="left" vertical="center"/>
      <protection locked="0"/>
    </xf>
    <xf numFmtId="43" fontId="231" fillId="0" borderId="0" xfId="7" applyFont="1" applyAlignment="1" applyProtection="1">
      <alignment vertical="center"/>
      <protection locked="0"/>
    </xf>
    <xf numFmtId="43" fontId="228" fillId="0" borderId="0" xfId="7" applyFont="1" applyAlignment="1" applyProtection="1">
      <alignment vertical="center"/>
      <protection locked="0"/>
    </xf>
    <xf numFmtId="43" fontId="77" fillId="0" borderId="134" xfId="7" applyFont="1" applyBorder="1" applyAlignment="1" applyProtection="1">
      <alignment vertical="center"/>
      <protection locked="0"/>
    </xf>
    <xf numFmtId="43" fontId="77" fillId="0" borderId="0" xfId="7" applyFont="1" applyProtection="1">
      <protection locked="0"/>
    </xf>
    <xf numFmtId="43" fontId="225" fillId="62" borderId="133" xfId="7" applyFont="1" applyFill="1" applyBorder="1" applyAlignment="1" applyProtection="1">
      <alignment vertical="justify"/>
      <protection locked="0"/>
    </xf>
    <xf numFmtId="43" fontId="125" fillId="0" borderId="0" xfId="7" applyFont="1" applyAlignment="1" applyProtection="1">
      <alignment vertical="center"/>
      <protection locked="0"/>
    </xf>
    <xf numFmtId="43" fontId="125" fillId="0" borderId="0" xfId="7" applyFont="1" applyProtection="1">
      <protection locked="0"/>
    </xf>
    <xf numFmtId="43" fontId="125" fillId="0" borderId="0" xfId="7" applyFont="1" applyAlignment="1" applyProtection="1">
      <alignment vertical="justify"/>
      <protection locked="0"/>
    </xf>
    <xf numFmtId="43" fontId="125" fillId="0" borderId="52" xfId="7" applyFont="1" applyBorder="1" applyAlignment="1" applyProtection="1">
      <alignment horizontal="center" vertical="top" wrapText="1"/>
      <protection locked="0"/>
    </xf>
    <xf numFmtId="43" fontId="125" fillId="0" borderId="48" xfId="7" applyFont="1" applyBorder="1" applyAlignment="1" applyProtection="1">
      <alignment horizontal="center" vertical="top" wrapText="1"/>
      <protection locked="0"/>
    </xf>
    <xf numFmtId="43" fontId="125" fillId="0" borderId="55" xfId="7" applyFont="1" applyBorder="1" applyAlignment="1" applyProtection="1">
      <alignment horizontal="center" vertical="top" wrapText="1"/>
      <protection locked="0"/>
    </xf>
    <xf numFmtId="43" fontId="125" fillId="0" borderId="0" xfId="7" applyFont="1" applyAlignment="1" applyProtection="1">
      <alignment horizontal="center" vertical="top"/>
      <protection locked="0"/>
    </xf>
    <xf numFmtId="43" fontId="125" fillId="0" borderId="0" xfId="7" applyFont="1" applyAlignment="1" applyProtection="1">
      <alignment vertical="top"/>
      <protection locked="0"/>
    </xf>
    <xf numFmtId="43" fontId="77" fillId="0" borderId="0" xfId="7" applyFont="1" applyAlignment="1" applyProtection="1">
      <alignment vertical="top"/>
      <protection locked="0"/>
    </xf>
    <xf numFmtId="0" fontId="14" fillId="0" borderId="132" xfId="0" applyFont="1" applyBorder="1" applyAlignment="1">
      <alignment horizontal="left" vertical="center" wrapText="1"/>
    </xf>
    <xf numFmtId="44" fontId="14" fillId="0" borderId="39" xfId="0" applyNumberFormat="1" applyFont="1" applyBorder="1" applyAlignment="1">
      <alignment horizontal="center" vertical="center"/>
    </xf>
    <xf numFmtId="0" fontId="14" fillId="0" borderId="141" xfId="0" applyFont="1" applyBorder="1" applyAlignment="1">
      <alignment horizontal="left" vertical="center" wrapText="1"/>
    </xf>
    <xf numFmtId="0" fontId="112" fillId="0" borderId="11" xfId="0" applyFont="1" applyFill="1" applyBorder="1" applyAlignment="1">
      <alignment horizontal="center" vertical="center" wrapText="1"/>
    </xf>
    <xf numFmtId="3" fontId="70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top" wrapText="1"/>
    </xf>
    <xf numFmtId="3" fontId="14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3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2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center" wrapText="1"/>
    </xf>
    <xf numFmtId="173" fontId="22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3" fillId="0" borderId="0" xfId="0" applyNumberFormat="1" applyFont="1" applyAlignment="1" applyProtection="1">
      <alignment horizontal="left" vertical="center"/>
      <protection locked="0"/>
    </xf>
    <xf numFmtId="0" fontId="77" fillId="0" borderId="0" xfId="0" applyFont="1" applyFill="1" applyProtection="1">
      <protection locked="0"/>
    </xf>
    <xf numFmtId="196" fontId="231" fillId="0" borderId="0" xfId="0" applyNumberFormat="1" applyFont="1" applyAlignment="1" applyProtection="1">
      <alignment vertical="center"/>
      <protection locked="0"/>
    </xf>
    <xf numFmtId="196" fontId="228" fillId="0" borderId="0" xfId="0" applyNumberFormat="1" applyFont="1" applyAlignment="1" applyProtection="1">
      <alignment vertical="center"/>
      <protection locked="0"/>
    </xf>
    <xf numFmtId="0" fontId="230" fillId="0" borderId="0" xfId="0" applyFont="1" applyFill="1" applyAlignment="1" applyProtection="1">
      <alignment vertical="center"/>
      <protection locked="0"/>
    </xf>
    <xf numFmtId="0" fontId="229" fillId="0" borderId="0" xfId="0" applyFont="1" applyFill="1" applyAlignment="1" applyProtection="1">
      <alignment vertical="center"/>
      <protection locked="0"/>
    </xf>
    <xf numFmtId="196" fontId="77" fillId="0" borderId="134" xfId="0" applyNumberFormat="1" applyFont="1" applyBorder="1" applyAlignment="1" applyProtection="1">
      <alignment vertical="center"/>
      <protection locked="0"/>
    </xf>
    <xf numFmtId="0" fontId="77" fillId="0" borderId="134" xfId="0" applyFont="1" applyFill="1" applyBorder="1" applyAlignment="1" applyProtection="1">
      <alignment horizontal="center" vertical="center"/>
      <protection locked="0"/>
    </xf>
    <xf numFmtId="0" fontId="77" fillId="0" borderId="134" xfId="0" applyFont="1" applyFill="1" applyBorder="1" applyAlignment="1" applyProtection="1">
      <alignment horizontal="center"/>
      <protection locked="0"/>
    </xf>
    <xf numFmtId="196" fontId="77" fillId="0" borderId="0" xfId="0" applyNumberFormat="1" applyFont="1" applyProtection="1">
      <protection locked="0"/>
    </xf>
    <xf numFmtId="49" fontId="226" fillId="62" borderId="147" xfId="0" applyNumberFormat="1" applyFont="1" applyFill="1" applyBorder="1" applyAlignment="1" applyProtection="1">
      <alignment horizontal="center" vertical="justify"/>
      <protection locked="0"/>
    </xf>
    <xf numFmtId="1" fontId="226" fillId="62" borderId="147" xfId="0" applyNumberFormat="1" applyFont="1" applyFill="1" applyBorder="1" applyAlignment="1" applyProtection="1">
      <alignment horizontal="center" vertical="justify"/>
      <protection locked="0"/>
    </xf>
    <xf numFmtId="196" fontId="225" fillId="62" borderId="147" xfId="0" applyNumberFormat="1" applyFont="1" applyFill="1" applyBorder="1" applyAlignment="1" applyProtection="1">
      <alignment vertical="justify"/>
      <protection locked="0"/>
    </xf>
    <xf numFmtId="0" fontId="224" fillId="62" borderId="147" xfId="0" applyNumberFormat="1" applyFont="1" applyFill="1" applyBorder="1" applyAlignment="1" applyProtection="1">
      <alignment horizontal="right" vertical="justify"/>
      <protection locked="0"/>
    </xf>
    <xf numFmtId="0" fontId="223" fillId="62" borderId="147" xfId="0" applyFont="1" applyFill="1" applyBorder="1" applyAlignment="1" applyProtection="1">
      <alignment horizontal="center" vertical="justify"/>
      <protection locked="0"/>
    </xf>
    <xf numFmtId="0" fontId="222" fillId="0" borderId="0" xfId="0" applyFont="1" applyBorder="1" applyProtection="1">
      <protection locked="0"/>
    </xf>
    <xf numFmtId="0" fontId="125" fillId="0" borderId="0" xfId="0" applyFont="1" applyFill="1" applyBorder="1" applyProtection="1">
      <protection locked="0"/>
    </xf>
    <xf numFmtId="196" fontId="125" fillId="0" borderId="0" xfId="0" applyNumberFormat="1" applyFont="1" applyFill="1" applyBorder="1" applyAlignment="1" applyProtection="1">
      <alignment vertical="center"/>
      <protection locked="0"/>
    </xf>
    <xf numFmtId="0" fontId="125" fillId="0" borderId="0" xfId="0" applyFont="1" applyFill="1" applyProtection="1">
      <protection locked="0"/>
    </xf>
    <xf numFmtId="0" fontId="85" fillId="0" borderId="0" xfId="0" applyFont="1" applyFill="1" applyBorder="1" applyAlignment="1" applyProtection="1">
      <alignment vertical="center" wrapText="1"/>
      <protection locked="0"/>
    </xf>
    <xf numFmtId="0" fontId="221" fillId="0" borderId="0" xfId="0" applyFont="1" applyBorder="1" applyProtection="1">
      <protection locked="0"/>
    </xf>
    <xf numFmtId="196" fontId="125" fillId="0" borderId="0" xfId="0" applyNumberFormat="1" applyFont="1" applyAlignment="1" applyProtection="1">
      <alignment vertical="justify"/>
      <protection locked="0"/>
    </xf>
    <xf numFmtId="0" fontId="221" fillId="0" borderId="0" xfId="1917" applyFont="1" applyFill="1" applyBorder="1" applyAlignment="1" applyProtection="1">
      <alignment horizontal="left"/>
      <protection locked="0"/>
    </xf>
    <xf numFmtId="0" fontId="85" fillId="0" borderId="11" xfId="0" applyFont="1" applyFill="1" applyBorder="1" applyAlignment="1" applyProtection="1">
      <alignment horizontal="center" vertical="center" wrapText="1"/>
      <protection locked="0"/>
    </xf>
    <xf numFmtId="0" fontId="85" fillId="0" borderId="100" xfId="0" applyFont="1" applyFill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25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6" xfId="0" applyNumberFormat="1" applyFont="1" applyFill="1" applyBorder="1" applyAlignment="1" applyProtection="1">
      <alignment horizontal="right" vertical="top" wrapText="1"/>
      <protection locked="0"/>
    </xf>
    <xf numFmtId="0" fontId="85" fillId="0" borderId="125" xfId="0" applyFont="1" applyFill="1" applyBorder="1" applyAlignment="1" applyProtection="1">
      <alignment horizontal="center" vertical="center" wrapText="1"/>
      <protection locked="0"/>
    </xf>
    <xf numFmtId="0" fontId="85" fillId="0" borderId="52" xfId="0" applyFont="1" applyFill="1" applyBorder="1" applyAlignment="1" applyProtection="1">
      <alignment horizontal="center" vertical="center"/>
      <protection locked="0"/>
    </xf>
    <xf numFmtId="49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6" xfId="0" applyNumberFormat="1" applyFont="1" applyBorder="1" applyAlignment="1" applyProtection="1">
      <alignment horizontal="center" vertical="top" wrapText="1"/>
      <protection locked="0"/>
    </xf>
    <xf numFmtId="1" fontId="125" fillId="0" borderId="146" xfId="0" applyNumberFormat="1" applyFont="1" applyBorder="1" applyAlignment="1" applyProtection="1">
      <alignment horizontal="center" vertical="top" wrapText="1"/>
      <protection locked="0"/>
    </xf>
    <xf numFmtId="197" fontId="125" fillId="0" borderId="36" xfId="0" applyNumberFormat="1" applyFont="1" applyBorder="1" applyAlignment="1" applyProtection="1">
      <alignment horizontal="right" vertical="top" wrapText="1"/>
      <protection locked="0"/>
    </xf>
    <xf numFmtId="0" fontId="125" fillId="0" borderId="63" xfId="0" applyFont="1" applyFill="1" applyBorder="1" applyAlignment="1" applyProtection="1">
      <alignment horizontal="left" vertical="center" wrapText="1"/>
      <protection locked="0"/>
    </xf>
    <xf numFmtId="197" fontId="125" fillId="0" borderId="42" xfId="0" applyNumberFormat="1" applyFont="1" applyBorder="1" applyAlignment="1" applyProtection="1">
      <alignment horizontal="right" vertical="top" wrapText="1"/>
      <protection locked="0"/>
    </xf>
    <xf numFmtId="0" fontId="85" fillId="0" borderId="149" xfId="0" applyFont="1" applyBorder="1" applyAlignment="1" applyProtection="1">
      <alignment horizontal="center" vertical="center" wrapText="1"/>
      <protection locked="0"/>
    </xf>
    <xf numFmtId="49" fontId="125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Fill="1" applyBorder="1" applyAlignment="1" applyProtection="1">
      <alignment horizontal="left" vertical="top" wrapText="1"/>
      <protection locked="0"/>
    </xf>
    <xf numFmtId="1" fontId="125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62" xfId="0" applyNumberFormat="1" applyFont="1" applyBorder="1" applyAlignment="1" applyProtection="1">
      <alignment horizontal="right" vertical="top" wrapText="1"/>
      <protection locked="0"/>
    </xf>
    <xf numFmtId="49" fontId="125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3" xfId="0" applyNumberFormat="1" applyFont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6" xfId="0" applyNumberFormat="1" applyFont="1" applyFill="1" applyBorder="1" applyAlignment="1" applyProtection="1">
      <alignment horizontal="left" vertical="top" wrapText="1"/>
      <protection locked="0"/>
    </xf>
    <xf numFmtId="0" fontId="85" fillId="0" borderId="149" xfId="0" applyFont="1" applyFill="1" applyBorder="1" applyAlignment="1" applyProtection="1">
      <alignment horizontal="center" vertical="center" wrapText="1"/>
      <protection locked="0"/>
    </xf>
    <xf numFmtId="196" fontId="125" fillId="0" borderId="126" xfId="0" applyNumberFormat="1" applyFont="1" applyBorder="1" applyAlignment="1" applyProtection="1">
      <alignment horizontal="center" vertical="top" wrapText="1"/>
      <protection locked="0"/>
    </xf>
    <xf numFmtId="197" fontId="125" fillId="0" borderId="69" xfId="0" applyNumberFormat="1" applyFont="1" applyBorder="1" applyAlignment="1" applyProtection="1">
      <alignment horizontal="right" vertical="top" wrapText="1"/>
      <protection locked="0"/>
    </xf>
    <xf numFmtId="197" fontId="125" fillId="0" borderId="129" xfId="0" applyNumberFormat="1" applyFont="1" applyBorder="1" applyAlignment="1" applyProtection="1">
      <alignment horizontal="right" vertical="top" wrapText="1"/>
      <protection locked="0"/>
    </xf>
    <xf numFmtId="197" fontId="125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4" xfId="0" applyNumberFormat="1" applyFont="1" applyFill="1" applyBorder="1" applyAlignment="1" applyProtection="1">
      <alignment horizontal="left" vertical="top" wrapText="1"/>
      <protection locked="0"/>
    </xf>
    <xf numFmtId="49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9" xfId="0" applyNumberFormat="1" applyFont="1" applyFill="1" applyBorder="1" applyAlignment="1" applyProtection="1">
      <alignment horizontal="right" vertical="top" wrapText="1"/>
      <protection locked="0"/>
    </xf>
    <xf numFmtId="0" fontId="85" fillId="0" borderId="130" xfId="0" applyFont="1" applyFill="1" applyBorder="1" applyAlignment="1" applyProtection="1">
      <alignment horizontal="center" vertical="center" wrapText="1"/>
      <protection locked="0"/>
    </xf>
    <xf numFmtId="0" fontId="125" fillId="0" borderId="48" xfId="0" applyFont="1" applyBorder="1" applyAlignment="1" applyProtection="1">
      <alignment horizontal="left" vertical="center" wrapText="1"/>
      <protection locked="0"/>
    </xf>
    <xf numFmtId="0" fontId="85" fillId="0" borderId="43" xfId="0" applyFont="1" applyFill="1" applyBorder="1" applyAlignment="1" applyProtection="1">
      <alignment horizontal="center" vertical="top"/>
      <protection locked="0"/>
    </xf>
    <xf numFmtId="0" fontId="85" fillId="0" borderId="44" xfId="0" applyFont="1" applyFill="1" applyBorder="1" applyAlignment="1" applyProtection="1">
      <alignment vertical="top"/>
      <protection locked="0"/>
    </xf>
    <xf numFmtId="49" fontId="85" fillId="0" borderId="44" xfId="0" applyNumberFormat="1" applyFont="1" applyFill="1" applyBorder="1" applyAlignment="1" applyProtection="1">
      <alignment horizontal="center" vertical="top"/>
      <protection locked="0"/>
    </xf>
    <xf numFmtId="1" fontId="85" fillId="0" borderId="44" xfId="0" applyNumberFormat="1" applyFont="1" applyFill="1" applyBorder="1" applyAlignment="1" applyProtection="1">
      <alignment horizontal="center" vertical="top"/>
      <protection locked="0"/>
    </xf>
    <xf numFmtId="196" fontId="85" fillId="0" borderId="44" xfId="0" applyNumberFormat="1" applyFont="1" applyFill="1" applyBorder="1" applyAlignment="1" applyProtection="1">
      <alignment horizontal="center" vertical="top"/>
      <protection locked="0"/>
    </xf>
    <xf numFmtId="2" fontId="85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80" xfId="0" applyFont="1" applyFill="1" applyBorder="1" applyAlignment="1" applyProtection="1">
      <alignment horizontal="left" vertical="justify"/>
      <protection locked="0"/>
    </xf>
    <xf numFmtId="0" fontId="85" fillId="0" borderId="80" xfId="0" applyFont="1" applyFill="1" applyBorder="1" applyAlignment="1" applyProtection="1">
      <alignment vertical="justify"/>
      <protection locked="0"/>
    </xf>
    <xf numFmtId="0" fontId="85" fillId="0" borderId="0" xfId="0" applyFont="1" applyFill="1" applyAlignment="1" applyProtection="1">
      <alignment vertical="justify"/>
      <protection locked="0"/>
    </xf>
    <xf numFmtId="0" fontId="85" fillId="0" borderId="43" xfId="0" applyFont="1" applyFill="1" applyBorder="1" applyAlignment="1" applyProtection="1">
      <alignment vertical="top"/>
      <protection locked="0"/>
    </xf>
    <xf numFmtId="197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0" xfId="0" applyFont="1" applyFill="1" applyAlignment="1" applyProtection="1">
      <alignment horizontal="left"/>
      <protection locked="0"/>
    </xf>
    <xf numFmtId="0" fontId="85" fillId="0" borderId="0" xfId="0" applyFont="1" applyFill="1" applyProtection="1">
      <protection locked="0"/>
    </xf>
    <xf numFmtId="0" fontId="125" fillId="0" borderId="0" xfId="0" applyFont="1" applyFill="1" applyBorder="1" applyAlignment="1" applyProtection="1">
      <alignment horizontal="center" vertical="top"/>
      <protection locked="0"/>
    </xf>
    <xf numFmtId="0" fontId="125" fillId="0" borderId="0" xfId="0" applyFont="1" applyFill="1" applyBorder="1" applyAlignment="1" applyProtection="1">
      <alignment vertical="top"/>
      <protection locked="0"/>
    </xf>
    <xf numFmtId="49" fontId="125" fillId="0" borderId="0" xfId="0" applyNumberFormat="1" applyFont="1" applyFill="1" applyBorder="1" applyAlignment="1" applyProtection="1">
      <alignment horizontal="center" vertical="top"/>
      <protection locked="0"/>
    </xf>
    <xf numFmtId="1" fontId="125" fillId="0" borderId="0" xfId="0" applyNumberFormat="1" applyFont="1" applyFill="1" applyBorder="1" applyAlignment="1" applyProtection="1">
      <alignment horizontal="center" vertical="top"/>
      <protection locked="0"/>
    </xf>
    <xf numFmtId="196" fontId="125" fillId="0" borderId="0" xfId="0" applyNumberFormat="1" applyFont="1" applyFill="1" applyBorder="1" applyAlignment="1" applyProtection="1">
      <alignment horizontal="center" vertical="top"/>
      <protection locked="0"/>
    </xf>
    <xf numFmtId="195" fontId="85" fillId="0" borderId="0" xfId="0" applyNumberFormat="1" applyFont="1" applyFill="1" applyBorder="1" applyAlignment="1" applyProtection="1">
      <alignment horizontal="left" vertical="top"/>
      <protection locked="0"/>
    </xf>
    <xf numFmtId="196" fontId="125" fillId="0" borderId="0" xfId="0" applyNumberFormat="1" applyFont="1" applyAlignment="1" applyProtection="1">
      <alignment vertical="top"/>
      <protection locked="0"/>
    </xf>
    <xf numFmtId="196" fontId="77" fillId="0" borderId="0" xfId="0" applyNumberFormat="1" applyFont="1" applyAlignment="1" applyProtection="1">
      <alignment vertical="top"/>
      <protection locked="0"/>
    </xf>
    <xf numFmtId="198" fontId="77" fillId="0" borderId="0" xfId="0" applyNumberFormat="1" applyFont="1" applyFill="1" applyProtection="1">
      <protection locked="0"/>
    </xf>
    <xf numFmtId="197" fontId="125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80" xfId="0" applyNumberFormat="1" applyFont="1" applyFill="1" applyBorder="1" applyAlignment="1" applyProtection="1">
      <alignment horizontal="right" vertical="top"/>
      <protection locked="0"/>
    </xf>
    <xf numFmtId="197" fontId="85" fillId="0" borderId="0" xfId="0" applyNumberFormat="1" applyFont="1" applyFill="1" applyBorder="1" applyAlignment="1" applyProtection="1">
      <alignment horizontal="right" vertical="top"/>
      <protection locked="0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0" fillId="11" borderId="86" xfId="16" applyNumberFormat="1" applyFont="1" applyFill="1" applyBorder="1" applyAlignment="1">
      <alignment horizontal="center" vertical="center"/>
    </xf>
    <xf numFmtId="199" fontId="14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3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3" xfId="0" applyFill="1" applyBorder="1" applyAlignment="1">
      <alignment wrapText="1"/>
    </xf>
    <xf numFmtId="0" fontId="17" fillId="0" borderId="143" xfId="0" applyFont="1" applyFill="1" applyBorder="1" applyAlignment="1">
      <alignment wrapText="1"/>
    </xf>
    <xf numFmtId="0" fontId="24" fillId="0" borderId="143" xfId="0" applyFont="1" applyFill="1" applyBorder="1" applyAlignment="1">
      <alignment wrapText="1"/>
    </xf>
    <xf numFmtId="0" fontId="0" fillId="0" borderId="0" xfId="0"/>
    <xf numFmtId="4" fontId="14" fillId="0" borderId="0" xfId="0" applyNumberFormat="1" applyFont="1" applyFill="1" applyProtection="1"/>
    <xf numFmtId="0" fontId="0" fillId="0" borderId="0" xfId="0"/>
    <xf numFmtId="0" fontId="240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0" fillId="0" borderId="59" xfId="0" applyFont="1" applyBorder="1" applyAlignment="1">
      <alignment horizontal="center" vertical="center" wrapText="1"/>
    </xf>
    <xf numFmtId="0" fontId="240" fillId="0" borderId="85" xfId="0" applyFont="1" applyBorder="1" applyAlignment="1">
      <alignment horizontal="center" vertical="center"/>
    </xf>
    <xf numFmtId="0" fontId="240" fillId="0" borderId="91" xfId="0" applyFont="1" applyBorder="1" applyAlignment="1">
      <alignment horizontal="center" vertical="center"/>
    </xf>
    <xf numFmtId="0" fontId="240" fillId="0" borderId="60" xfId="0" applyFont="1" applyBorder="1" applyAlignment="1">
      <alignment horizontal="center" vertical="center"/>
    </xf>
    <xf numFmtId="0" fontId="240" fillId="0" borderId="92" xfId="0" applyFont="1" applyBorder="1" applyAlignment="1">
      <alignment horizontal="center" vertical="center"/>
    </xf>
    <xf numFmtId="0" fontId="240" fillId="21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1" fillId="21" borderId="143" xfId="0" applyNumberFormat="1" applyFont="1" applyFill="1" applyBorder="1" applyAlignment="1" applyProtection="1">
      <alignment horizontal="center" vertical="center"/>
    </xf>
    <xf numFmtId="0" fontId="242" fillId="0" borderId="0" xfId="0" applyFont="1"/>
    <xf numFmtId="0" fontId="243" fillId="64" borderId="151" xfId="1920" applyFont="1" applyFill="1" applyBorder="1" applyAlignment="1">
      <alignment horizontal="center" vertical="center" wrapText="1"/>
    </xf>
    <xf numFmtId="0" fontId="243" fillId="64" borderId="152" xfId="1920" applyFont="1" applyFill="1" applyBorder="1" applyAlignment="1">
      <alignment horizontal="center" vertical="center" wrapText="1"/>
    </xf>
    <xf numFmtId="200" fontId="243" fillId="64" borderId="152" xfId="1920" applyNumberFormat="1" applyFont="1" applyFill="1" applyBorder="1" applyAlignment="1">
      <alignment horizontal="center" vertical="center" wrapText="1"/>
    </xf>
    <xf numFmtId="4" fontId="243" fillId="64" borderId="152" xfId="1920" applyNumberFormat="1" applyFont="1" applyFill="1" applyBorder="1" applyAlignment="1">
      <alignment horizontal="center" vertical="center" wrapText="1"/>
    </xf>
    <xf numFmtId="200" fontId="244" fillId="65" borderId="152" xfId="1920" applyNumberFormat="1" applyFont="1" applyFill="1" applyBorder="1" applyAlignment="1">
      <alignment horizontal="center" vertical="center" wrapText="1"/>
    </xf>
    <xf numFmtId="200" fontId="243" fillId="2" borderId="153" xfId="1920" applyNumberFormat="1" applyFont="1" applyFill="1" applyBorder="1" applyAlignment="1">
      <alignment horizontal="center" vertical="center" wrapText="1"/>
    </xf>
    <xf numFmtId="0" fontId="245" fillId="0" borderId="154" xfId="1921" applyFont="1" applyBorder="1"/>
    <xf numFmtId="1" fontId="245" fillId="0" borderId="154" xfId="1921" applyNumberFormat="1" applyFont="1" applyBorder="1"/>
    <xf numFmtId="200" fontId="245" fillId="66" borderId="154" xfId="7" applyNumberFormat="1" applyFont="1" applyFill="1" applyBorder="1" applyAlignment="1">
      <alignment horizontal="right"/>
    </xf>
    <xf numFmtId="0" fontId="245" fillId="0" borderId="154" xfId="1921" applyFont="1" applyBorder="1" applyAlignment="1">
      <alignment horizontal="right"/>
    </xf>
    <xf numFmtId="201" fontId="245" fillId="0" borderId="154" xfId="7" applyNumberFormat="1" applyFont="1" applyBorder="1" applyAlignment="1">
      <alignment horizontal="right"/>
    </xf>
    <xf numFmtId="202" fontId="245" fillId="0" borderId="154" xfId="7" applyNumberFormat="1" applyFont="1" applyBorder="1" applyAlignment="1">
      <alignment horizontal="right"/>
    </xf>
    <xf numFmtId="200" fontId="0" fillId="65" borderId="0" xfId="0" applyNumberFormat="1" applyFill="1"/>
    <xf numFmtId="200" fontId="0" fillId="2" borderId="0" xfId="0" applyNumberFormat="1" applyFill="1"/>
    <xf numFmtId="0" fontId="245" fillId="11" borderId="154" xfId="1921" applyFont="1" applyFill="1" applyBorder="1"/>
    <xf numFmtId="1" fontId="245" fillId="11" borderId="154" xfId="1921" applyNumberFormat="1" applyFont="1" applyFill="1" applyBorder="1"/>
    <xf numFmtId="200" fontId="245" fillId="11" borderId="154" xfId="7" applyNumberFormat="1" applyFont="1" applyFill="1" applyBorder="1" applyAlignment="1">
      <alignment horizontal="right"/>
    </xf>
    <xf numFmtId="0" fontId="245" fillId="11" borderId="154" xfId="1921" applyFont="1" applyFill="1" applyBorder="1" applyAlignment="1">
      <alignment horizontal="right"/>
    </xf>
    <xf numFmtId="201" fontId="245" fillId="11" borderId="154" xfId="7" applyNumberFormat="1" applyFont="1" applyFill="1" applyBorder="1" applyAlignment="1">
      <alignment horizontal="right"/>
    </xf>
    <xf numFmtId="202" fontId="245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45" fillId="14" borderId="154" xfId="1921" applyFont="1" applyFill="1" applyBorder="1"/>
    <xf numFmtId="1" fontId="245" fillId="14" borderId="154" xfId="1921" applyNumberFormat="1" applyFont="1" applyFill="1" applyBorder="1"/>
    <xf numFmtId="200" fontId="245" fillId="14" borderId="154" xfId="7" applyNumberFormat="1" applyFont="1" applyFill="1" applyBorder="1" applyAlignment="1">
      <alignment horizontal="right"/>
    </xf>
    <xf numFmtId="0" fontId="245" fillId="14" borderId="154" xfId="1921" applyFont="1" applyFill="1" applyBorder="1" applyAlignment="1">
      <alignment horizontal="right"/>
    </xf>
    <xf numFmtId="201" fontId="245" fillId="14" borderId="154" xfId="7" applyNumberFormat="1" applyFont="1" applyFill="1" applyBorder="1" applyAlignment="1">
      <alignment horizontal="right"/>
    </xf>
    <xf numFmtId="202" fontId="245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46" fillId="14" borderId="154" xfId="1921" applyFont="1" applyFill="1" applyBorder="1"/>
    <xf numFmtId="0" fontId="0" fillId="67" borderId="0" xfId="0" applyNumberFormat="1" applyFill="1"/>
    <xf numFmtId="0" fontId="77" fillId="67" borderId="0" xfId="0" applyNumberFormat="1" applyFont="1" applyFill="1"/>
    <xf numFmtId="0" fontId="247" fillId="67" borderId="0" xfId="0" applyNumberFormat="1" applyFont="1" applyFill="1"/>
    <xf numFmtId="0" fontId="0" fillId="67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0" fillId="0" borderId="136" xfId="0" applyBorder="1"/>
    <xf numFmtId="0" fontId="0" fillId="0" borderId="136" xfId="0" applyBorder="1" applyAlignment="1">
      <alignment horizontal="left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7" borderId="0" xfId="7" applyFont="1" applyFill="1"/>
    <xf numFmtId="43" fontId="0" fillId="67" borderId="30" xfId="7" applyFont="1" applyFill="1" applyBorder="1"/>
    <xf numFmtId="43" fontId="71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2" fillId="0" borderId="0" xfId="9" applyFont="1" applyAlignment="1">
      <alignment horizontal="center"/>
    </xf>
    <xf numFmtId="165" fontId="253" fillId="0" borderId="0" xfId="9" applyNumberFormat="1" applyFont="1" applyAlignment="1">
      <alignment horizontal="center"/>
    </xf>
    <xf numFmtId="165" fontId="253" fillId="0" borderId="0" xfId="9" applyNumberFormat="1" applyFont="1" applyFill="1" applyBorder="1" applyAlignment="1">
      <alignment horizontal="center"/>
    </xf>
    <xf numFmtId="0" fontId="254" fillId="0" borderId="0" xfId="0" applyFont="1" applyFill="1" applyBorder="1" applyAlignment="1"/>
    <xf numFmtId="9" fontId="252" fillId="0" borderId="0" xfId="1826" applyFont="1" applyFill="1" applyBorder="1" applyAlignment="1">
      <alignment horizontal="center"/>
    </xf>
    <xf numFmtId="0" fontId="252" fillId="0" borderId="0" xfId="9" applyFont="1" applyFill="1" applyBorder="1" applyAlignment="1">
      <alignment horizontal="center"/>
    </xf>
    <xf numFmtId="3" fontId="252" fillId="0" borderId="0" xfId="9" applyNumberFormat="1" applyFont="1" applyAlignment="1">
      <alignment horizontal="center"/>
    </xf>
    <xf numFmtId="0" fontId="254" fillId="3" borderId="0" xfId="1919" applyFont="1" applyFill="1" applyBorder="1" applyAlignment="1" applyProtection="1">
      <alignment horizontal="left" vertical="center"/>
    </xf>
    <xf numFmtId="0" fontId="252" fillId="0" borderId="0" xfId="9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 wrapText="1"/>
    </xf>
    <xf numFmtId="0" fontId="252" fillId="0" borderId="69" xfId="1922" applyFont="1" applyFill="1" applyBorder="1" applyAlignment="1">
      <alignment horizontal="center" vertical="center"/>
    </xf>
    <xf numFmtId="0" fontId="252" fillId="0" borderId="0" xfId="1922" applyFont="1" applyFill="1" applyBorder="1" applyAlignment="1">
      <alignment horizontal="right" vertical="center"/>
    </xf>
    <xf numFmtId="0" fontId="252" fillId="0" borderId="51" xfId="1922" applyFont="1" applyFill="1" applyBorder="1" applyAlignment="1">
      <alignment horizontal="right" vertical="center"/>
    </xf>
    <xf numFmtId="4" fontId="252" fillId="0" borderId="27" xfId="1922" applyNumberFormat="1" applyFont="1" applyFill="1" applyBorder="1" applyAlignment="1">
      <alignment horizontal="center" vertical="center"/>
    </xf>
    <xf numFmtId="0" fontId="252" fillId="0" borderId="0" xfId="1922" applyFont="1" applyAlignment="1">
      <alignment horizontal="center" vertical="center"/>
    </xf>
    <xf numFmtId="0" fontId="252" fillId="0" borderId="0" xfId="1868" applyFont="1" applyAlignment="1">
      <alignment horizontal="center"/>
    </xf>
    <xf numFmtId="165" fontId="255" fillId="68" borderId="143" xfId="9" applyNumberFormat="1" applyFont="1" applyFill="1" applyBorder="1" applyAlignment="1">
      <alignment horizontal="center" vertical="center"/>
    </xf>
    <xf numFmtId="3" fontId="257" fillId="0" borderId="0" xfId="0" applyNumberFormat="1" applyFont="1" applyFill="1" applyBorder="1" applyAlignment="1">
      <alignment horizontal="left" vertical="center"/>
    </xf>
    <xf numFmtId="0" fontId="252" fillId="0" borderId="133" xfId="9" applyFont="1" applyFill="1" applyBorder="1" applyAlignment="1">
      <alignment vertical="center"/>
    </xf>
    <xf numFmtId="3" fontId="255" fillId="68" borderId="135" xfId="0" applyNumberFormat="1" applyFont="1" applyFill="1" applyBorder="1" applyAlignment="1">
      <alignment horizontal="left" vertical="center"/>
    </xf>
    <xf numFmtId="0" fontId="258" fillId="68" borderId="133" xfId="1922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/>
    </xf>
    <xf numFmtId="0" fontId="252" fillId="0" borderId="0" xfId="9" applyFont="1" applyAlignment="1">
      <alignment horizontal="center"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1922" applyFont="1" applyFill="1" applyBorder="1" applyAlignment="1">
      <alignment horizontal="left" vertical="center" wrapText="1"/>
    </xf>
    <xf numFmtId="0" fontId="252" fillId="8" borderId="143" xfId="9" applyFont="1" applyFill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 vertical="center"/>
    </xf>
    <xf numFmtId="1" fontId="252" fillId="0" borderId="143" xfId="9" applyNumberFormat="1" applyFont="1" applyBorder="1" applyAlignment="1">
      <alignment horizontal="center" vertical="center"/>
    </xf>
    <xf numFmtId="179" fontId="252" fillId="0" borderId="143" xfId="9" applyNumberFormat="1" applyFont="1" applyBorder="1" applyAlignment="1">
      <alignment horizontal="center" vertical="center"/>
    </xf>
    <xf numFmtId="3" fontId="260" fillId="0" borderId="143" xfId="9" applyNumberFormat="1" applyFont="1" applyBorder="1" applyAlignment="1">
      <alignment horizontal="center" vertical="center"/>
    </xf>
    <xf numFmtId="1" fontId="252" fillId="0" borderId="0" xfId="9" applyNumberFormat="1" applyFont="1" applyAlignment="1">
      <alignment horizontal="center"/>
    </xf>
    <xf numFmtId="165" fontId="252" fillId="0" borderId="143" xfId="9" quotePrefix="1" applyNumberFormat="1" applyFont="1" applyBorder="1" applyAlignment="1">
      <alignment horizontal="center" vertical="center"/>
    </xf>
    <xf numFmtId="2" fontId="252" fillId="0" borderId="143" xfId="9" applyNumberFormat="1" applyFont="1" applyBorder="1" applyAlignment="1">
      <alignment horizontal="center"/>
    </xf>
    <xf numFmtId="0" fontId="252" fillId="0" borderId="143" xfId="9" applyFont="1" applyBorder="1" applyAlignment="1">
      <alignment horizontal="left" vertical="center"/>
    </xf>
    <xf numFmtId="3" fontId="252" fillId="0" borderId="143" xfId="9" applyNumberFormat="1" applyFont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/>
    </xf>
    <xf numFmtId="0" fontId="258" fillId="69" borderId="133" xfId="1922" applyFont="1" applyFill="1" applyBorder="1" applyAlignment="1">
      <alignment vertical="center"/>
    </xf>
    <xf numFmtId="0" fontId="252" fillId="0" borderId="143" xfId="9" applyFont="1" applyBorder="1" applyAlignment="1">
      <alignment horizontal="center" vertical="center"/>
    </xf>
    <xf numFmtId="3" fontId="252" fillId="10" borderId="135" xfId="9" applyNumberFormat="1" applyFont="1" applyFill="1" applyBorder="1" applyAlignment="1">
      <alignment horizontal="left" vertical="center"/>
    </xf>
    <xf numFmtId="0" fontId="252" fillId="10" borderId="133" xfId="9" applyFont="1" applyFill="1" applyBorder="1" applyAlignment="1">
      <alignment horizontal="center" vertical="center"/>
    </xf>
    <xf numFmtId="165" fontId="252" fillId="10" borderId="133" xfId="9" applyNumberFormat="1" applyFont="1" applyFill="1" applyBorder="1" applyAlignment="1">
      <alignment horizontal="center" vertical="center"/>
    </xf>
    <xf numFmtId="1" fontId="252" fillId="10" borderId="133" xfId="9" applyNumberFormat="1" applyFont="1" applyFill="1" applyBorder="1" applyAlignment="1">
      <alignment horizontal="center" vertical="center"/>
    </xf>
    <xf numFmtId="179" fontId="252" fillId="10" borderId="133" xfId="9" applyNumberFormat="1" applyFont="1" applyFill="1" applyBorder="1" applyAlignment="1">
      <alignment horizontal="center" vertical="center"/>
    </xf>
    <xf numFmtId="3" fontId="260" fillId="10" borderId="133" xfId="9" applyNumberFormat="1" applyFont="1" applyFill="1" applyBorder="1" applyAlignment="1">
      <alignment horizontal="center" vertical="center"/>
    </xf>
    <xf numFmtId="0" fontId="252" fillId="0" borderId="135" xfId="9" applyFont="1" applyFill="1" applyBorder="1" applyAlignment="1">
      <alignment vertical="center"/>
    </xf>
    <xf numFmtId="0" fontId="252" fillId="0" borderId="135" xfId="1922" applyFont="1" applyFill="1" applyBorder="1" applyAlignment="1">
      <alignment vertical="center" wrapText="1"/>
    </xf>
    <xf numFmtId="0" fontId="252" fillId="0" borderId="133" xfId="1922" applyFont="1" applyFill="1" applyBorder="1" applyAlignment="1">
      <alignment vertical="center" wrapText="1"/>
    </xf>
    <xf numFmtId="0" fontId="252" fillId="0" borderId="124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left" vertical="center" wrapText="1"/>
    </xf>
    <xf numFmtId="165" fontId="252" fillId="0" borderId="143" xfId="9" applyNumberFormat="1" applyFont="1" applyBorder="1" applyAlignment="1">
      <alignment horizontal="center" vertical="center" wrapText="1"/>
    </xf>
    <xf numFmtId="165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applyNumberFormat="1" applyFont="1" applyBorder="1" applyAlignment="1">
      <alignment horizontal="center" vertical="center" wrapText="1"/>
    </xf>
    <xf numFmtId="0" fontId="258" fillId="70" borderId="133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center"/>
    </xf>
    <xf numFmtId="0" fontId="259" fillId="0" borderId="143" xfId="1922" applyFont="1" applyFill="1" applyBorder="1" applyAlignment="1">
      <alignment vertical="center" wrapText="1"/>
    </xf>
    <xf numFmtId="0" fontId="252" fillId="0" borderId="143" xfId="9" applyFont="1" applyFill="1" applyBorder="1" applyAlignment="1">
      <alignment horizontal="left" vertical="center"/>
    </xf>
    <xf numFmtId="0" fontId="252" fillId="0" borderId="143" xfId="9" quotePrefix="1" applyFont="1" applyBorder="1" applyAlignment="1">
      <alignment horizontal="center" vertical="center"/>
    </xf>
    <xf numFmtId="9" fontId="252" fillId="68" borderId="0" xfId="1826" applyFont="1" applyFill="1" applyBorder="1" applyAlignment="1">
      <alignment horizontal="center" vertical="center"/>
    </xf>
    <xf numFmtId="3" fontId="255" fillId="68" borderId="0" xfId="0" applyNumberFormat="1" applyFont="1" applyFill="1" applyBorder="1" applyAlignment="1">
      <alignment horizontal="left" vertical="center"/>
    </xf>
    <xf numFmtId="3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 wrapText="1"/>
    </xf>
    <xf numFmtId="0" fontId="252" fillId="0" borderId="143" xfId="1868" applyFont="1" applyBorder="1" applyAlignment="1">
      <alignment horizontal="left" vertical="center"/>
    </xf>
    <xf numFmtId="0" fontId="252" fillId="0" borderId="135" xfId="9" applyFont="1" applyBorder="1" applyAlignment="1"/>
    <xf numFmtId="0" fontId="252" fillId="0" borderId="133" xfId="9" applyFont="1" applyBorder="1" applyAlignment="1"/>
    <xf numFmtId="0" fontId="252" fillId="0" borderId="124" xfId="9" applyFont="1" applyBorder="1" applyAlignment="1"/>
    <xf numFmtId="2" fontId="252" fillId="0" borderId="143" xfId="1868" applyNumberFormat="1" applyFont="1" applyBorder="1" applyAlignment="1">
      <alignment horizontal="center"/>
    </xf>
    <xf numFmtId="0" fontId="252" fillId="0" borderId="135" xfId="9" applyFont="1" applyBorder="1" applyAlignment="1">
      <alignment vertical="center"/>
    </xf>
    <xf numFmtId="0" fontId="252" fillId="0" borderId="133" xfId="9" applyFont="1" applyBorder="1" applyAlignment="1">
      <alignment vertical="center"/>
    </xf>
    <xf numFmtId="0" fontId="252" fillId="0" borderId="124" xfId="9" applyFont="1" applyBorder="1" applyAlignment="1">
      <alignment vertical="center"/>
    </xf>
    <xf numFmtId="0" fontId="253" fillId="0" borderId="143" xfId="9" applyFont="1" applyBorder="1"/>
    <xf numFmtId="0" fontId="253" fillId="0" borderId="143" xfId="9" applyFont="1" applyBorder="1" applyAlignment="1">
      <alignment wrapText="1"/>
    </xf>
    <xf numFmtId="0" fontId="252" fillId="0" borderId="143" xfId="9" applyFont="1" applyBorder="1" applyAlignment="1">
      <alignment horizontal="center" wrapText="1"/>
    </xf>
    <xf numFmtId="0" fontId="252" fillId="0" borderId="143" xfId="9" applyFont="1" applyBorder="1" applyAlignment="1">
      <alignment horizontal="center" vertical="center" wrapText="1"/>
    </xf>
    <xf numFmtId="203" fontId="261" fillId="0" borderId="0" xfId="1868" applyNumberFormat="1" applyFont="1" applyAlignment="1">
      <alignment horizontal="center"/>
    </xf>
    <xf numFmtId="0" fontId="252" fillId="8" borderId="143" xfId="1868" applyFont="1" applyFill="1" applyBorder="1" applyAlignment="1">
      <alignment horizontal="left" vertical="center" wrapText="1"/>
    </xf>
    <xf numFmtId="179" fontId="252" fillId="0" borderId="143" xfId="1868" applyNumberFormat="1" applyFont="1" applyBorder="1" applyAlignment="1">
      <alignment horizontal="center" vertical="center"/>
    </xf>
    <xf numFmtId="165" fontId="262" fillId="0" borderId="143" xfId="1923" applyNumberFormat="1" applyFont="1" applyFill="1" applyBorder="1" applyAlignment="1">
      <alignment horizontal="center" vertical="center"/>
    </xf>
    <xf numFmtId="3" fontId="252" fillId="0" borderId="143" xfId="1868" applyNumberFormat="1" applyFont="1" applyBorder="1" applyAlignment="1">
      <alignment horizontal="center" vertical="center" wrapText="1"/>
    </xf>
    <xf numFmtId="179" fontId="252" fillId="0" borderId="143" xfId="1868" applyNumberFormat="1" applyFont="1" applyFill="1" applyBorder="1" applyAlignment="1">
      <alignment horizontal="center" vertical="center"/>
    </xf>
    <xf numFmtId="3" fontId="252" fillId="0" borderId="143" xfId="1868" applyNumberFormat="1" applyFont="1" applyFill="1" applyBorder="1" applyAlignment="1">
      <alignment horizontal="center" vertical="center" wrapText="1"/>
    </xf>
    <xf numFmtId="3" fontId="255" fillId="68" borderId="133" xfId="0" applyNumberFormat="1" applyFont="1" applyFill="1" applyBorder="1" applyAlignment="1">
      <alignment horizontal="left" vertical="center"/>
    </xf>
    <xf numFmtId="0" fontId="252" fillId="66" borderId="0" xfId="9" applyFont="1" applyFill="1" applyAlignment="1">
      <alignment horizontal="center" vertical="center" wrapText="1"/>
    </xf>
    <xf numFmtId="1" fontId="252" fillId="0" borderId="0" xfId="9" applyNumberFormat="1" applyFont="1" applyAlignment="1">
      <alignment horizontal="center" vertical="center"/>
    </xf>
    <xf numFmtId="2" fontId="252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4" fontId="14" fillId="11" borderId="0" xfId="0" applyNumberFormat="1" applyFont="1" applyFill="1" applyProtection="1"/>
    <xf numFmtId="0" fontId="64" fillId="0" borderId="143" xfId="17" applyFont="1" applyBorder="1" applyAlignment="1">
      <alignment horizontal="center" vertical="center" wrapText="1"/>
    </xf>
    <xf numFmtId="0" fontId="64" fillId="0" borderId="132" xfId="17" applyFont="1" applyBorder="1" applyAlignment="1">
      <alignment horizontal="center" vertical="center" wrapText="1"/>
    </xf>
    <xf numFmtId="0" fontId="64" fillId="0" borderId="132" xfId="17" applyFont="1" applyFill="1" applyBorder="1" applyAlignment="1">
      <alignment horizontal="center" vertical="center" wrapText="1"/>
    </xf>
    <xf numFmtId="0" fontId="64" fillId="0" borderId="143" xfId="17" applyFont="1" applyFill="1" applyBorder="1" applyAlignment="1">
      <alignment horizontal="center" vertical="center" wrapText="1"/>
    </xf>
    <xf numFmtId="0" fontId="43" fillId="0" borderId="143" xfId="17" applyFont="1" applyFill="1" applyBorder="1" applyAlignment="1">
      <alignment horizontal="center" vertical="center" wrapText="1"/>
    </xf>
    <xf numFmtId="0" fontId="98" fillId="0" borderId="143" xfId="17" applyFont="1" applyBorder="1" applyAlignment="1">
      <alignment horizontal="center" vertical="center" wrapText="1"/>
    </xf>
    <xf numFmtId="49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Fill="1" applyBorder="1" applyAlignment="1">
      <alignment horizontal="center" vertical="center" wrapText="1"/>
    </xf>
    <xf numFmtId="0" fontId="65" fillId="0" borderId="132" xfId="17" applyFont="1" applyFill="1" applyBorder="1" applyAlignment="1">
      <alignment horizontal="center"/>
    </xf>
    <xf numFmtId="0" fontId="65" fillId="0" borderId="143" xfId="17" applyFont="1" applyFill="1" applyBorder="1"/>
    <xf numFmtId="0" fontId="98" fillId="14" borderId="143" xfId="17" applyFont="1" applyFill="1" applyBorder="1" applyAlignment="1">
      <alignment horizontal="center" vertical="center" wrapText="1"/>
    </xf>
    <xf numFmtId="166" fontId="64" fillId="3" borderId="143" xfId="17" applyNumberFormat="1" applyFont="1" applyFill="1" applyBorder="1" applyAlignment="1">
      <alignment horizontal="center" vertical="center" wrapText="1"/>
    </xf>
    <xf numFmtId="0" fontId="64" fillId="0" borderId="143" xfId="17" applyFont="1" applyFill="1" applyBorder="1"/>
    <xf numFmtId="0" fontId="66" fillId="0" borderId="143" xfId="17" applyFont="1" applyBorder="1" applyAlignment="1">
      <alignment horizontal="center" vertical="center" wrapText="1"/>
    </xf>
    <xf numFmtId="0" fontId="97" fillId="0" borderId="143" xfId="17" applyFont="1" applyFill="1" applyBorder="1" applyAlignment="1">
      <alignment horizontal="center" vertical="center" wrapText="1"/>
    </xf>
    <xf numFmtId="0" fontId="96" fillId="0" borderId="143" xfId="17" applyFont="1" applyBorder="1" applyAlignment="1">
      <alignment horizontal="center" vertical="center" wrapText="1"/>
    </xf>
    <xf numFmtId="0" fontId="95" fillId="0" borderId="143" xfId="17" applyFont="1" applyBorder="1" applyAlignment="1">
      <alignment horizontal="center" vertical="center" wrapText="1"/>
    </xf>
    <xf numFmtId="0" fontId="67" fillId="0" borderId="143" xfId="17" applyFont="1" applyFill="1" applyBorder="1"/>
    <xf numFmtId="0" fontId="68" fillId="0" borderId="143" xfId="17" applyFont="1" applyBorder="1" applyAlignment="1">
      <alignment horizontal="center" vertical="center" wrapText="1"/>
    </xf>
    <xf numFmtId="0" fontId="235" fillId="0" borderId="143" xfId="0" applyFont="1" applyBorder="1" applyAlignment="1">
      <alignment horizontal="center" vertical="center"/>
    </xf>
    <xf numFmtId="166" fontId="94" fillId="0" borderId="143" xfId="17" applyNumberFormat="1" applyFont="1" applyBorder="1"/>
    <xf numFmtId="0" fontId="68" fillId="0" borderId="143" xfId="17" applyFont="1" applyBorder="1"/>
    <xf numFmtId="166" fontId="64" fillId="0" borderId="143" xfId="0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36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98" fillId="11" borderId="143" xfId="17" applyFont="1" applyFill="1" applyBorder="1" applyAlignment="1">
      <alignment horizontal="center" vertical="center" wrapText="1" shrinkToFit="1"/>
    </xf>
    <xf numFmtId="0" fontId="263" fillId="3" borderId="143" xfId="0" applyFont="1" applyFill="1" applyBorder="1"/>
    <xf numFmtId="0" fontId="263" fillId="3" borderId="0" xfId="0" applyFont="1" applyFill="1"/>
    <xf numFmtId="0" fontId="204" fillId="3" borderId="143" xfId="0" applyFont="1" applyFill="1" applyBorder="1" applyAlignment="1">
      <alignment vertical="top"/>
    </xf>
    <xf numFmtId="0" fontId="236" fillId="0" borderId="143" xfId="0" applyFont="1" applyBorder="1" applyAlignment="1">
      <alignment horizontal="center" vertical="center" wrapText="1" shrinkToFit="1"/>
    </xf>
    <xf numFmtId="0" fontId="264" fillId="3" borderId="143" xfId="0" applyFont="1" applyFill="1" applyBorder="1" applyAlignment="1">
      <alignment vertical="top"/>
    </xf>
    <xf numFmtId="0" fontId="98" fillId="14" borderId="143" xfId="17" applyFont="1" applyFill="1" applyBorder="1" applyAlignment="1">
      <alignment horizontal="center" vertical="center" wrapText="1" shrinkToFit="1"/>
    </xf>
    <xf numFmtId="0" fontId="236" fillId="0" borderId="143" xfId="17" applyFont="1" applyFill="1" applyBorder="1" applyAlignment="1">
      <alignment horizontal="center" vertical="center" wrapText="1"/>
    </xf>
    <xf numFmtId="0" fontId="43" fillId="0" borderId="0" xfId="17" applyFont="1" applyFill="1"/>
    <xf numFmtId="166" fontId="43" fillId="0" borderId="0" xfId="17" applyNumberFormat="1" applyFont="1" applyFill="1"/>
    <xf numFmtId="0" fontId="4" fillId="0" borderId="0" xfId="17" applyFill="1"/>
    <xf numFmtId="0" fontId="98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3" fillId="0" borderId="0" xfId="17" applyFont="1" applyAlignment="1">
      <alignment horizontal="center" vertical="center" wrapText="1"/>
    </xf>
    <xf numFmtId="14" fontId="43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1" fillId="0" borderId="0" xfId="5" applyBorder="1" applyAlignment="1">
      <alignment vertical="center" wrapText="1"/>
    </xf>
    <xf numFmtId="0" fontId="265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left" vertical="center" wrapText="1"/>
    </xf>
    <xf numFmtId="1" fontId="1" fillId="3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81" fillId="0" borderId="0" xfId="0" applyFont="1" applyFill="1" applyBorder="1" applyAlignment="1" applyProtection="1">
      <alignment horizontal="left" vertical="center"/>
    </xf>
    <xf numFmtId="169" fontId="81" fillId="0" borderId="0" xfId="10" applyNumberFormat="1" applyFont="1" applyFill="1" applyBorder="1" applyAlignment="1" applyProtection="1">
      <alignment horizontal="left" vertical="center"/>
    </xf>
    <xf numFmtId="0" fontId="264" fillId="0" borderId="0" xfId="0" applyFont="1" applyFill="1" applyBorder="1" applyAlignment="1" applyProtection="1">
      <alignment horizontal="left" vertical="center"/>
    </xf>
    <xf numFmtId="0" fontId="240" fillId="0" borderId="0" xfId="0" applyFont="1" applyFill="1" applyBorder="1" applyAlignment="1" applyProtection="1">
      <alignment horizontal="left" vertical="center"/>
    </xf>
    <xf numFmtId="0" fontId="267" fillId="0" borderId="0" xfId="0" applyFont="1" applyFill="1" applyBorder="1" applyAlignment="1" applyProtection="1">
      <alignment horizontal="left" vertical="center"/>
    </xf>
    <xf numFmtId="0" fontId="240" fillId="0" borderId="143" xfId="0" applyFont="1" applyFill="1" applyBorder="1" applyAlignment="1" applyProtection="1">
      <alignment horizontal="left" vertical="center"/>
    </xf>
    <xf numFmtId="0" fontId="81" fillId="0" borderId="127" xfId="0" applyFont="1" applyFill="1" applyBorder="1" applyAlignment="1" applyProtection="1">
      <alignment horizontal="left" vertical="center"/>
    </xf>
    <xf numFmtId="0" fontId="81" fillId="0" borderId="27" xfId="0" applyFont="1" applyFill="1" applyBorder="1" applyAlignment="1" applyProtection="1">
      <alignment horizontal="left" vertical="center"/>
    </xf>
    <xf numFmtId="0" fontId="81" fillId="0" borderId="51" xfId="0" applyFont="1" applyFill="1" applyBorder="1" applyAlignment="1" applyProtection="1">
      <alignment horizontal="left" vertical="center"/>
    </xf>
    <xf numFmtId="0" fontId="266" fillId="0" borderId="27" xfId="5" applyFont="1" applyFill="1" applyBorder="1" applyAlignment="1" applyProtection="1">
      <alignment horizontal="left" vertical="center"/>
    </xf>
    <xf numFmtId="4" fontId="81" fillId="0" borderId="28" xfId="0" applyNumberFormat="1" applyFont="1" applyFill="1" applyBorder="1" applyAlignment="1" applyProtection="1">
      <alignment horizontal="left" vertical="center"/>
    </xf>
    <xf numFmtId="4" fontId="81" fillId="0" borderId="30" xfId="0" applyNumberFormat="1" applyFont="1" applyFill="1" applyBorder="1" applyAlignment="1" applyProtection="1">
      <alignment horizontal="left" vertical="center"/>
    </xf>
    <xf numFmtId="4" fontId="81" fillId="0" borderId="66" xfId="0" applyNumberFormat="1" applyFont="1" applyFill="1" applyBorder="1" applyAlignment="1" applyProtection="1">
      <alignment horizontal="left" vertical="center"/>
    </xf>
    <xf numFmtId="0" fontId="81" fillId="0" borderId="135" xfId="0" applyFont="1" applyFill="1" applyBorder="1" applyAlignment="1" applyProtection="1">
      <alignment horizontal="left" vertical="center"/>
    </xf>
    <xf numFmtId="0" fontId="81" fillId="0" borderId="133" xfId="0" applyFont="1" applyFill="1" applyBorder="1" applyAlignment="1" applyProtection="1">
      <alignment horizontal="left" vertical="center"/>
    </xf>
    <xf numFmtId="0" fontId="81" fillId="0" borderId="124" xfId="0" applyFont="1" applyFill="1" applyBorder="1" applyAlignment="1" applyProtection="1">
      <alignment horizontal="left" vertical="center"/>
    </xf>
    <xf numFmtId="1" fontId="3" fillId="5" borderId="143" xfId="0" applyNumberFormat="1" applyFont="1" applyFill="1" applyBorder="1" applyAlignment="1" applyProtection="1">
      <alignment horizontal="center" vertical="center" wrapText="1"/>
    </xf>
    <xf numFmtId="165" fontId="3" fillId="5" borderId="143" xfId="1" applyNumberFormat="1" applyFont="1" applyFill="1" applyBorder="1" applyAlignment="1" applyProtection="1">
      <alignment horizontal="left" vertical="center" wrapText="1"/>
    </xf>
    <xf numFmtId="165" fontId="3" fillId="5" borderId="143" xfId="1" applyNumberFormat="1" applyFont="1" applyFill="1" applyBorder="1" applyAlignment="1" applyProtection="1">
      <alignment horizontal="center" vertical="center" wrapText="1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4" fontId="3" fillId="0" borderId="143" xfId="1" applyNumberFormat="1" applyFont="1" applyBorder="1" applyAlignment="1" applyProtection="1">
      <alignment horizontal="center" vertical="center" wrapText="1"/>
    </xf>
    <xf numFmtId="1" fontId="3" fillId="4" borderId="143" xfId="1" applyNumberFormat="1" applyFont="1" applyFill="1" applyBorder="1" applyAlignment="1" applyProtection="1">
      <alignment horizontal="center" vertical="center" wrapText="1"/>
    </xf>
    <xf numFmtId="165" fontId="3" fillId="4" borderId="143" xfId="1" applyNumberFormat="1" applyFont="1" applyFill="1" applyBorder="1" applyAlignment="1" applyProtection="1">
      <alignment horizontal="left" vertical="center" wrapText="1"/>
    </xf>
    <xf numFmtId="165" fontId="9" fillId="4" borderId="143" xfId="1" applyNumberFormat="1" applyFont="1" applyFill="1" applyBorder="1" applyAlignment="1" applyProtection="1">
      <alignment horizontal="center" vertical="center" wrapText="1"/>
    </xf>
    <xf numFmtId="4" fontId="9" fillId="4" borderId="143" xfId="1" applyNumberFormat="1" applyFont="1" applyFill="1" applyBorder="1" applyAlignment="1" applyProtection="1">
      <alignment horizontal="center" vertical="center" wrapText="1"/>
    </xf>
    <xf numFmtId="43" fontId="3" fillId="4" borderId="143" xfId="7" applyFont="1" applyFill="1" applyBorder="1" applyAlignment="1" applyProtection="1">
      <alignment horizontal="center" vertical="center" wrapText="1"/>
    </xf>
    <xf numFmtId="4" fontId="3" fillId="4" borderId="143" xfId="1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center" vertical="center" wrapText="1"/>
    </xf>
    <xf numFmtId="4" fontId="1" fillId="11" borderId="143" xfId="1" applyNumberFormat="1" applyFont="1" applyFill="1" applyBorder="1" applyAlignment="1" applyProtection="1">
      <alignment horizontal="center" vertical="center" wrapText="1"/>
    </xf>
    <xf numFmtId="1" fontId="1" fillId="0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Border="1" applyAlignment="1" applyProtection="1">
      <alignment horizontal="center" vertical="center" wrapText="1"/>
    </xf>
    <xf numFmtId="49" fontId="1" fillId="0" borderId="143" xfId="0" applyNumberFormat="1" applyFont="1" applyFill="1" applyBorder="1" applyAlignment="1" applyProtection="1">
      <alignment horizontal="left" vertical="center" wrapText="1"/>
    </xf>
    <xf numFmtId="49" fontId="1" fillId="0" borderId="143" xfId="0" applyNumberFormat="1" applyFont="1" applyBorder="1" applyAlignment="1" applyProtection="1">
      <alignment horizontal="left" vertical="center" wrapText="1"/>
    </xf>
    <xf numFmtId="4" fontId="3" fillId="20" borderId="143" xfId="1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 wrapText="1"/>
    </xf>
    <xf numFmtId="0" fontId="3" fillId="4" borderId="143" xfId="0" applyFont="1" applyFill="1" applyBorder="1" applyAlignment="1" applyProtection="1">
      <alignment horizontal="left" vertical="center" wrapText="1"/>
    </xf>
    <xf numFmtId="1" fontId="1" fillId="0" borderId="143" xfId="1" applyNumberFormat="1" applyFont="1" applyBorder="1" applyAlignment="1" applyProtection="1">
      <alignment horizontal="center" vertical="center" wrapText="1"/>
    </xf>
    <xf numFmtId="2" fontId="1" fillId="0" borderId="143" xfId="1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center" vertical="center" wrapText="1"/>
    </xf>
    <xf numFmtId="1" fontId="1" fillId="0" borderId="143" xfId="0" applyNumberFormat="1" applyFont="1" applyBorder="1" applyAlignment="1" applyProtection="1">
      <alignment horizontal="center" vertical="center"/>
    </xf>
    <xf numFmtId="0" fontId="1" fillId="0" borderId="143" xfId="0" applyFont="1" applyBorder="1" applyAlignment="1" applyProtection="1">
      <alignment horizontal="left" vertical="center"/>
    </xf>
    <xf numFmtId="4" fontId="1" fillId="3" borderId="143" xfId="1" applyNumberFormat="1" applyFont="1" applyFill="1" applyBorder="1" applyAlignment="1" applyProtection="1">
      <alignment horizontal="center" vertical="center" wrapText="1"/>
    </xf>
    <xf numFmtId="1" fontId="1" fillId="0" borderId="143" xfId="2" applyNumberFormat="1" applyFont="1" applyBorder="1" applyAlignment="1" applyProtection="1">
      <alignment horizontal="center" vertical="center" wrapText="1"/>
    </xf>
    <xf numFmtId="0" fontId="1" fillId="0" borderId="143" xfId="2" applyFont="1" applyBorder="1" applyAlignment="1" applyProtection="1">
      <alignment horizontal="left" vertical="center" wrapText="1"/>
    </xf>
    <xf numFmtId="0" fontId="1" fillId="0" borderId="143" xfId="2" applyFont="1" applyBorder="1" applyAlignment="1" applyProtection="1">
      <alignment horizontal="center" vertical="center" wrapText="1"/>
    </xf>
    <xf numFmtId="4" fontId="1" fillId="15" borderId="143" xfId="1" applyNumberFormat="1" applyFont="1" applyFill="1" applyBorder="1" applyAlignment="1" applyProtection="1">
      <alignment horizontal="center" vertical="center" wrapText="1"/>
    </xf>
    <xf numFmtId="2" fontId="1" fillId="0" borderId="143" xfId="0" applyNumberFormat="1" applyFont="1" applyFill="1" applyBorder="1" applyAlignment="1" applyProtection="1">
      <alignment horizontal="left" vertical="center" wrapText="1"/>
    </xf>
    <xf numFmtId="2" fontId="1" fillId="0" borderId="143" xfId="0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Border="1" applyAlignment="1" applyProtection="1">
      <alignment horizontal="center" vertical="center" wrapText="1"/>
    </xf>
    <xf numFmtId="2" fontId="1" fillId="0" borderId="143" xfId="3" applyNumberFormat="1" applyFont="1" applyBorder="1" applyAlignment="1" applyProtection="1">
      <alignment horizontal="left" vertical="center" wrapText="1"/>
    </xf>
    <xf numFmtId="2" fontId="1" fillId="0" borderId="143" xfId="3" applyNumberFormat="1" applyFont="1" applyBorder="1" applyAlignment="1" applyProtection="1">
      <alignment horizontal="center" vertical="center" wrapText="1"/>
    </xf>
    <xf numFmtId="4" fontId="3" fillId="6" borderId="143" xfId="1" applyNumberFormat="1" applyFont="1" applyFill="1" applyBorder="1" applyAlignment="1" applyProtection="1">
      <alignment horizontal="center" vertical="center" wrapText="1"/>
    </xf>
    <xf numFmtId="1" fontId="3" fillId="60" borderId="143" xfId="0" applyNumberFormat="1" applyFont="1" applyFill="1" applyBorder="1" applyAlignment="1" applyProtection="1">
      <alignment horizontal="center" vertical="center" wrapText="1"/>
    </xf>
    <xf numFmtId="0" fontId="3" fillId="60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center" vertical="center" wrapText="1"/>
    </xf>
    <xf numFmtId="4" fontId="213" fillId="58" borderId="143" xfId="1" applyNumberFormat="1" applyFont="1" applyFill="1" applyBorder="1" applyAlignment="1" applyProtection="1">
      <alignment horizontal="center" vertical="center" wrapText="1"/>
    </xf>
    <xf numFmtId="4" fontId="3" fillId="59" borderId="143" xfId="1" applyNumberFormat="1" applyFont="1" applyFill="1" applyBorder="1" applyAlignment="1" applyProtection="1">
      <alignment horizontal="center" vertical="center" wrapText="1"/>
    </xf>
    <xf numFmtId="4" fontId="3" fillId="60" borderId="143" xfId="1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Fill="1" applyBorder="1" applyAlignment="1" applyProtection="1">
      <alignment horizontal="center" vertical="center" wrapText="1"/>
    </xf>
    <xf numFmtId="2" fontId="1" fillId="0" borderId="143" xfId="3" applyNumberFormat="1" applyFont="1" applyFill="1" applyBorder="1" applyAlignment="1" applyProtection="1">
      <alignment horizontal="left" vertical="center" wrapText="1"/>
    </xf>
    <xf numFmtId="1" fontId="3" fillId="58" borderId="143" xfId="0" applyNumberFormat="1" applyFont="1" applyFill="1" applyBorder="1" applyAlignment="1" applyProtection="1">
      <alignment horizontal="center" vertical="center" wrapText="1"/>
    </xf>
    <xf numFmtId="2" fontId="3" fillId="58" borderId="143" xfId="0" applyNumberFormat="1" applyFont="1" applyFill="1" applyBorder="1" applyAlignment="1" applyProtection="1">
      <alignment horizontal="left" vertical="center" wrapText="1"/>
    </xf>
    <xf numFmtId="0" fontId="3" fillId="58" borderId="143" xfId="0" applyFont="1" applyFill="1" applyBorder="1" applyAlignment="1" applyProtection="1">
      <alignment horizontal="center" vertical="center" wrapText="1"/>
    </xf>
    <xf numFmtId="4" fontId="3" fillId="58" borderId="143" xfId="1" applyNumberFormat="1" applyFont="1" applyFill="1" applyBorder="1" applyAlignment="1" applyProtection="1">
      <alignment horizontal="center" vertical="center" wrapText="1"/>
    </xf>
    <xf numFmtId="0" fontId="3" fillId="58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left" vertical="center" wrapText="1"/>
    </xf>
    <xf numFmtId="0" fontId="3" fillId="60" borderId="143" xfId="0" applyFont="1" applyFill="1" applyBorder="1" applyAlignment="1" applyProtection="1">
      <alignment horizontal="center" vertical="center" wrapText="1"/>
    </xf>
    <xf numFmtId="1" fontId="1" fillId="3" borderId="143" xfId="3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/>
    </xf>
    <xf numFmtId="0" fontId="3" fillId="4" borderId="143" xfId="0" applyFont="1" applyFill="1" applyBorder="1" applyAlignment="1" applyProtection="1">
      <alignment horizontal="left" vertical="center"/>
    </xf>
    <xf numFmtId="0" fontId="1" fillId="0" borderId="143" xfId="3" applyFont="1" applyBorder="1" applyAlignment="1" applyProtection="1">
      <alignment horizontal="left" vertical="center" wrapText="1"/>
    </xf>
    <xf numFmtId="0" fontId="5" fillId="0" borderId="143" xfId="0" applyFont="1" applyBorder="1" applyAlignment="1" applyProtection="1">
      <alignment horizontal="center" vertical="center" wrapText="1"/>
    </xf>
    <xf numFmtId="2" fontId="3" fillId="4" borderId="143" xfId="0" applyNumberFormat="1" applyFont="1" applyFill="1" applyBorder="1" applyAlignment="1" applyProtection="1">
      <alignment horizontal="left" vertical="center" wrapText="1"/>
    </xf>
    <xf numFmtId="0" fontId="1" fillId="11" borderId="143" xfId="0" applyFont="1" applyFill="1" applyBorder="1" applyAlignment="1" applyProtection="1">
      <alignment horizontal="left" vertical="center" wrapText="1"/>
    </xf>
    <xf numFmtId="2" fontId="1" fillId="11" borderId="143" xfId="0" applyNumberFormat="1" applyFont="1" applyFill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/>
    </xf>
    <xf numFmtId="1" fontId="5" fillId="0" borderId="143" xfId="0" applyNumberFormat="1" applyFont="1" applyBorder="1" applyAlignment="1" applyProtection="1">
      <alignment horizontal="center" vertical="center" wrapText="1"/>
    </xf>
    <xf numFmtId="0" fontId="5" fillId="0" borderId="143" xfId="0" applyFont="1" applyBorder="1" applyAlignment="1" applyProtection="1">
      <alignment vertical="center" wrapText="1"/>
    </xf>
    <xf numFmtId="0" fontId="3" fillId="6" borderId="143" xfId="0" applyFont="1" applyFill="1" applyBorder="1" applyAlignment="1" applyProtection="1">
      <alignment horizontal="center" vertical="center" wrapText="1"/>
    </xf>
    <xf numFmtId="4" fontId="9" fillId="6" borderId="143" xfId="0" applyNumberFormat="1" applyFont="1" applyFill="1" applyBorder="1" applyAlignment="1" applyProtection="1">
      <alignment horizontal="center" vertical="center" wrapText="1"/>
    </xf>
    <xf numFmtId="1" fontId="3" fillId="0" borderId="143" xfId="0" applyNumberFormat="1" applyFont="1" applyBorder="1" applyAlignment="1" applyProtection="1">
      <alignment horizontal="center" vertical="center" wrapText="1"/>
    </xf>
    <xf numFmtId="0" fontId="3" fillId="0" borderId="143" xfId="0" applyFont="1" applyBorder="1" applyAlignment="1" applyProtection="1">
      <alignment horizontal="left" vertical="center" wrapText="1"/>
    </xf>
    <xf numFmtId="1" fontId="1" fillId="0" borderId="143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top" wrapText="1"/>
    </xf>
    <xf numFmtId="1" fontId="1" fillId="0" borderId="143" xfId="4" applyNumberFormat="1" applyFont="1" applyFill="1" applyBorder="1" applyAlignment="1" applyProtection="1">
      <alignment horizontal="center" vertical="center" wrapText="1"/>
    </xf>
    <xf numFmtId="2" fontId="1" fillId="0" borderId="143" xfId="4" applyNumberFormat="1" applyFont="1" applyFill="1" applyBorder="1" applyAlignment="1" applyProtection="1">
      <alignment horizontal="left" vertical="center" wrapText="1"/>
    </xf>
    <xf numFmtId="0" fontId="1" fillId="0" borderId="143" xfId="0" applyNumberFormat="1" applyFont="1" applyFill="1" applyBorder="1" applyAlignment="1" applyProtection="1">
      <alignment horizontal="left" vertical="top" wrapText="1"/>
    </xf>
    <xf numFmtId="0" fontId="1" fillId="0" borderId="143" xfId="0" applyNumberFormat="1" applyFont="1" applyFill="1" applyBorder="1" applyAlignment="1" applyProtection="1">
      <alignment horizontal="center" vertical="center" wrapText="1"/>
    </xf>
    <xf numFmtId="1" fontId="1" fillId="3" borderId="143" xfId="14" applyNumberFormat="1" applyFont="1" applyFill="1" applyBorder="1" applyAlignment="1" applyProtection="1">
      <alignment horizontal="center" vertical="center" wrapText="1"/>
    </xf>
    <xf numFmtId="1" fontId="70" fillId="0" borderId="143" xfId="0" applyNumberFormat="1" applyFont="1" applyBorder="1" applyAlignment="1" applyProtection="1">
      <alignment horizontal="center" vertical="center" wrapText="1"/>
    </xf>
    <xf numFmtId="2" fontId="70" fillId="0" borderId="143" xfId="0" applyNumberFormat="1" applyFont="1" applyBorder="1" applyAlignment="1" applyProtection="1">
      <alignment horizontal="left" vertical="center" wrapText="1"/>
    </xf>
    <xf numFmtId="1" fontId="70" fillId="3" borderId="143" xfId="0" applyNumberFormat="1" applyFont="1" applyFill="1" applyBorder="1" applyAlignment="1" applyProtection="1">
      <alignment horizontal="center" vertical="center" wrapText="1"/>
    </xf>
    <xf numFmtId="2" fontId="70" fillId="0" borderId="143" xfId="0" applyNumberFormat="1" applyFont="1" applyFill="1" applyBorder="1" applyAlignment="1" applyProtection="1">
      <alignment horizontal="left" vertical="center" wrapText="1"/>
    </xf>
    <xf numFmtId="1" fontId="14" fillId="0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horizontal="left" vertical="center" wrapText="1"/>
    </xf>
    <xf numFmtId="1" fontId="70" fillId="0" borderId="143" xfId="0" applyNumberFormat="1" applyFont="1" applyFill="1" applyBorder="1" applyAlignment="1" applyProtection="1">
      <alignment horizontal="center" vertical="center" wrapText="1"/>
    </xf>
    <xf numFmtId="0" fontId="70" fillId="0" borderId="143" xfId="0" applyFont="1" applyFill="1" applyBorder="1" applyAlignment="1" applyProtection="1">
      <alignment horizontal="left" vertical="center" wrapText="1"/>
    </xf>
    <xf numFmtId="1" fontId="14" fillId="3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vertical="center" wrapText="1"/>
    </xf>
    <xf numFmtId="0" fontId="14" fillId="0" borderId="0" xfId="0" applyFont="1" applyProtection="1"/>
    <xf numFmtId="0" fontId="70" fillId="0" borderId="0" xfId="0" applyFont="1" applyFill="1" applyProtection="1"/>
    <xf numFmtId="0" fontId="70" fillId="0" borderId="0" xfId="0" applyFont="1" applyProtection="1"/>
    <xf numFmtId="0" fontId="1" fillId="0" borderId="143" xfId="0" applyFont="1" applyFill="1" applyBorder="1" applyAlignment="1" applyProtection="1">
      <alignment vertical="center" wrapText="1"/>
    </xf>
    <xf numFmtId="0" fontId="14" fillId="0" borderId="0" xfId="0" applyFont="1" applyBorder="1" applyProtection="1"/>
    <xf numFmtId="0" fontId="14" fillId="0" borderId="148" xfId="0" applyFont="1" applyBorder="1" applyProtection="1"/>
    <xf numFmtId="0" fontId="14" fillId="0" borderId="128" xfId="0" applyFont="1" applyBorder="1" applyProtection="1"/>
    <xf numFmtId="0" fontId="14" fillId="0" borderId="0" xfId="0" applyFont="1" applyBorder="1" applyAlignment="1">
      <alignment wrapText="1"/>
    </xf>
    <xf numFmtId="43" fontId="14" fillId="0" borderId="0" xfId="0" applyNumberFormat="1" applyFont="1" applyBorder="1"/>
    <xf numFmtId="0" fontId="14" fillId="0" borderId="0" xfId="0" applyFont="1" applyBorder="1"/>
    <xf numFmtId="2" fontId="14" fillId="0" borderId="0" xfId="0" applyNumberFormat="1" applyFont="1" applyBorder="1"/>
    <xf numFmtId="0" fontId="70" fillId="0" borderId="0" xfId="0" applyFont="1" applyBorder="1" applyAlignment="1">
      <alignment wrapText="1"/>
    </xf>
    <xf numFmtId="43" fontId="14" fillId="0" borderId="0" xfId="6" applyNumberFormat="1" applyFont="1" applyBorder="1" applyAlignment="1">
      <alignment vertical="center"/>
    </xf>
    <xf numFmtId="0" fontId="269" fillId="0" borderId="0" xfId="0" applyFont="1" applyAlignment="1">
      <alignment vertical="center"/>
    </xf>
    <xf numFmtId="0" fontId="15" fillId="0" borderId="0" xfId="0" applyFont="1" applyBorder="1" applyAlignment="1">
      <alignment wrapText="1"/>
    </xf>
    <xf numFmtId="4" fontId="70" fillId="0" borderId="143" xfId="0" applyNumberFormat="1" applyFont="1" applyBorder="1" applyProtection="1"/>
    <xf numFmtId="0" fontId="14" fillId="3" borderId="0" xfId="0" applyFont="1" applyFill="1" applyProtection="1"/>
    <xf numFmtId="0" fontId="14" fillId="11" borderId="0" xfId="0" applyFont="1" applyFill="1" applyProtection="1"/>
    <xf numFmtId="1" fontId="1" fillId="3" borderId="143" xfId="0" applyNumberFormat="1" applyFont="1" applyFill="1" applyBorder="1" applyAlignment="1" applyProtection="1">
      <alignment horizontal="center" vertical="top" wrapText="1"/>
    </xf>
    <xf numFmtId="0" fontId="70" fillId="3" borderId="0" xfId="0" applyFont="1" applyFill="1" applyProtection="1"/>
    <xf numFmtId="1" fontId="8" fillId="0" borderId="143" xfId="0" applyNumberFormat="1" applyFont="1" applyBorder="1" applyAlignment="1" applyProtection="1">
      <alignment horizontal="center"/>
    </xf>
    <xf numFmtId="0" fontId="270" fillId="0" borderId="0" xfId="0" applyFont="1" applyFill="1" applyProtection="1"/>
    <xf numFmtId="0" fontId="270" fillId="0" borderId="0" xfId="0" applyFont="1" applyProtection="1"/>
    <xf numFmtId="1" fontId="5" fillId="63" borderId="143" xfId="0" applyNumberFormat="1" applyFont="1" applyFill="1" applyBorder="1" applyAlignment="1" applyProtection="1">
      <alignment horizontal="center"/>
    </xf>
    <xf numFmtId="0" fontId="122" fillId="63" borderId="143" xfId="0" applyFont="1" applyFill="1" applyBorder="1" applyAlignment="1" applyProtection="1">
      <alignment vertical="center"/>
    </xf>
    <xf numFmtId="1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14" applyFont="1" applyFill="1" applyBorder="1" applyAlignment="1" applyProtection="1">
      <alignment horizontal="left" vertical="center" wrapText="1"/>
    </xf>
    <xf numFmtId="4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3" applyFont="1" applyFill="1" applyBorder="1" applyAlignment="1" applyProtection="1">
      <alignment horizontal="left" vertical="center" wrapText="1"/>
    </xf>
    <xf numFmtId="2" fontId="1" fillId="0" borderId="143" xfId="3" applyNumberFormat="1" applyFont="1" applyFill="1" applyBorder="1" applyAlignment="1" applyProtection="1">
      <alignment horizontal="center" vertical="center" wrapText="1"/>
    </xf>
    <xf numFmtId="4" fontId="7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 wrapText="1"/>
    </xf>
    <xf numFmtId="4" fontId="8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/>
    </xf>
    <xf numFmtId="1" fontId="8" fillId="0" borderId="143" xfId="0" applyNumberFormat="1" applyFont="1" applyFill="1" applyBorder="1" applyAlignment="1" applyProtection="1">
      <alignment horizontal="center"/>
    </xf>
    <xf numFmtId="0" fontId="7" fillId="0" borderId="143" xfId="0" applyFont="1" applyFill="1" applyBorder="1" applyAlignment="1" applyProtection="1">
      <alignment horizontal="center" vertical="center" wrapText="1"/>
    </xf>
    <xf numFmtId="0" fontId="69" fillId="0" borderId="143" xfId="0" applyFont="1" applyFill="1" applyBorder="1" applyAlignment="1" applyProtection="1">
      <alignment vertical="center" wrapText="1"/>
    </xf>
    <xf numFmtId="4" fontId="7" fillId="0" borderId="143" xfId="0" applyNumberFormat="1" applyFont="1" applyFill="1" applyBorder="1" applyAlignment="1" applyProtection="1">
      <alignment horizontal="center" vertical="center" wrapText="1"/>
    </xf>
    <xf numFmtId="0" fontId="8" fillId="0" borderId="143" xfId="0" applyFont="1" applyFill="1" applyBorder="1" applyAlignment="1" applyProtection="1">
      <alignment horizontal="center" wrapText="1"/>
    </xf>
    <xf numFmtId="9" fontId="7" fillId="0" borderId="143" xfId="0" applyNumberFormat="1" applyFont="1" applyFill="1" applyBorder="1" applyAlignment="1" applyProtection="1">
      <alignment horizontal="center" vertical="center"/>
    </xf>
    <xf numFmtId="4" fontId="8" fillId="0" borderId="143" xfId="0" applyNumberFormat="1" applyFont="1" applyFill="1" applyBorder="1" applyAlignment="1" applyProtection="1">
      <alignment horizontal="center" vertical="center" wrapText="1"/>
    </xf>
    <xf numFmtId="2" fontId="272" fillId="0" borderId="143" xfId="5" applyNumberFormat="1" applyFont="1" applyBorder="1" applyAlignment="1" applyProtection="1">
      <alignment horizontal="left" vertical="center" wrapText="1"/>
    </xf>
    <xf numFmtId="2" fontId="272" fillId="0" borderId="143" xfId="5" applyNumberFormat="1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horizontal="left" vertical="center" wrapText="1"/>
    </xf>
    <xf numFmtId="0" fontId="272" fillId="0" borderId="143" xfId="5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vertical="center" wrapText="1"/>
    </xf>
    <xf numFmtId="0" fontId="272" fillId="11" borderId="143" xfId="5" applyFont="1" applyFill="1" applyBorder="1" applyAlignment="1" applyProtection="1">
      <alignment horizontal="left" vertical="center" wrapText="1"/>
    </xf>
    <xf numFmtId="0" fontId="7" fillId="0" borderId="143" xfId="0" applyFont="1" applyFill="1" applyBorder="1" applyAlignment="1" applyProtection="1">
      <alignment horizontal="center" wrapText="1"/>
    </xf>
    <xf numFmtId="0" fontId="69" fillId="0" borderId="143" xfId="0" applyFont="1" applyFill="1" applyBorder="1" applyProtection="1"/>
    <xf numFmtId="0" fontId="271" fillId="63" borderId="143" xfId="0" applyFont="1" applyFill="1" applyBorder="1" applyAlignment="1" applyProtection="1">
      <alignment vertical="center"/>
    </xf>
    <xf numFmtId="0" fontId="272" fillId="0" borderId="143" xfId="5" applyFont="1" applyBorder="1" applyAlignment="1">
      <alignment vertical="center"/>
    </xf>
    <xf numFmtId="0" fontId="70" fillId="0" borderId="143" xfId="0" applyFont="1" applyBorder="1" applyAlignment="1">
      <alignment vertical="center"/>
    </xf>
    <xf numFmtId="0" fontId="14" fillId="0" borderId="143" xfId="0" applyFont="1" applyBorder="1" applyAlignment="1">
      <alignment vertical="center"/>
    </xf>
    <xf numFmtId="0" fontId="1" fillId="0" borderId="143" xfId="0" applyNumberFormat="1" applyFont="1" applyFill="1" applyBorder="1" applyAlignment="1" applyProtection="1">
      <alignment horizontal="left" vertical="center" wrapText="1"/>
    </xf>
    <xf numFmtId="0" fontId="70" fillId="0" borderId="0" xfId="0" applyFont="1"/>
    <xf numFmtId="0" fontId="77" fillId="67" borderId="0" xfId="0" applyNumberFormat="1" applyFont="1" applyFill="1" applyAlignment="1">
      <alignment wrapText="1"/>
    </xf>
    <xf numFmtId="0" fontId="77" fillId="67" borderId="0" xfId="0" applyNumberFormat="1" applyFont="1" applyFill="1" applyAlignment="1">
      <alignment horizontal="center" wrapText="1"/>
    </xf>
    <xf numFmtId="0" fontId="0" fillId="67" borderId="0" xfId="0" applyNumberFormat="1" applyFill="1" applyAlignment="1">
      <alignment horizontal="center" wrapText="1"/>
    </xf>
    <xf numFmtId="0" fontId="77" fillId="28" borderId="0" xfId="0" applyNumberFormat="1" applyFont="1" applyFill="1" applyAlignment="1">
      <alignment wrapText="1"/>
    </xf>
    <xf numFmtId="0" fontId="77" fillId="28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1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1" fillId="0" borderId="155" xfId="0" applyNumberFormat="1" applyFont="1" applyBorder="1" applyAlignment="1">
      <alignment vertical="center"/>
    </xf>
    <xf numFmtId="0" fontId="77" fillId="0" borderId="132" xfId="0" applyNumberFormat="1" applyFont="1" applyBorder="1" applyAlignment="1">
      <alignment horizontal="left" vertical="center"/>
    </xf>
    <xf numFmtId="0" fontId="71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77" fillId="0" borderId="24" xfId="0" applyNumberFormat="1" applyFont="1" applyBorder="1" applyAlignment="1">
      <alignment horizontal="left" vertical="center"/>
    </xf>
    <xf numFmtId="0" fontId="71" fillId="0" borderId="0" xfId="0" applyNumberFormat="1" applyFont="1" applyAlignment="1">
      <alignment vertical="center"/>
    </xf>
    <xf numFmtId="0" fontId="248" fillId="0" borderId="24" xfId="0" applyNumberFormat="1" applyFont="1" applyBorder="1" applyAlignment="1">
      <alignment horizontal="left" vertical="top" wrapText="1"/>
    </xf>
    <xf numFmtId="0" fontId="248" fillId="0" borderId="28" xfId="0" applyNumberFormat="1" applyFont="1" applyBorder="1" applyAlignment="1">
      <alignment horizontal="left" vertical="top" wrapText="1"/>
    </xf>
    <xf numFmtId="0" fontId="248" fillId="0" borderId="30" xfId="0" applyNumberFormat="1" applyFont="1" applyBorder="1" applyAlignment="1">
      <alignment horizontal="left" vertical="top" wrapText="1"/>
    </xf>
    <xf numFmtId="0" fontId="248" fillId="0" borderId="66" xfId="0" applyNumberFormat="1" applyFont="1" applyBorder="1" applyAlignment="1">
      <alignment horizontal="left" vertical="top" wrapText="1"/>
    </xf>
    <xf numFmtId="0" fontId="71" fillId="0" borderId="132" xfId="0" applyNumberFormat="1" applyFont="1" applyBorder="1" applyAlignment="1">
      <alignment vertical="center"/>
    </xf>
    <xf numFmtId="0" fontId="71" fillId="0" borderId="28" xfId="0" applyNumberFormat="1" applyFont="1" applyBorder="1" applyAlignment="1">
      <alignment vertical="center"/>
    </xf>
    <xf numFmtId="0" fontId="71" fillId="0" borderId="30" xfId="0" applyNumberFormat="1" applyFont="1" applyBorder="1" applyAlignment="1">
      <alignment vertical="center"/>
    </xf>
    <xf numFmtId="0" fontId="71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49" fillId="0" borderId="0" xfId="0" applyNumberFormat="1" applyFont="1" applyAlignment="1">
      <alignment horizontal="center" vertical="top" wrapText="1"/>
    </xf>
    <xf numFmtId="0" fontId="249" fillId="0" borderId="0" xfId="0" applyNumberFormat="1" applyFont="1" applyAlignment="1">
      <alignment horizontal="center" vertical="top"/>
    </xf>
    <xf numFmtId="0" fontId="32" fillId="0" borderId="81" xfId="0" applyNumberFormat="1" applyFont="1" applyBorder="1" applyAlignment="1">
      <alignment vertical="center"/>
    </xf>
    <xf numFmtId="0" fontId="77" fillId="0" borderId="0" xfId="0" applyNumberFormat="1" applyFont="1" applyAlignment="1">
      <alignment vertical="center"/>
    </xf>
    <xf numFmtId="0" fontId="117" fillId="0" borderId="0" xfId="0" applyNumberFormat="1" applyFont="1" applyAlignment="1">
      <alignment vertical="top" wrapText="1"/>
    </xf>
    <xf numFmtId="0" fontId="79" fillId="0" borderId="68" xfId="0" applyNumberFormat="1" applyFont="1" applyBorder="1" applyAlignment="1">
      <alignment horizontal="center" vertical="center" wrapText="1"/>
    </xf>
    <xf numFmtId="0" fontId="79" fillId="0" borderId="73" xfId="0" applyNumberFormat="1" applyFont="1" applyBorder="1" applyAlignment="1">
      <alignment horizontal="center" vertical="center" wrapText="1"/>
    </xf>
    <xf numFmtId="0" fontId="79" fillId="0" borderId="66" xfId="0" applyNumberFormat="1" applyFont="1" applyBorder="1" applyAlignment="1">
      <alignment horizontal="center" vertical="center" wrapText="1"/>
    </xf>
    <xf numFmtId="0" fontId="79" fillId="0" borderId="54" xfId="0" applyNumberFormat="1" applyFont="1" applyBorder="1" applyAlignment="1">
      <alignment horizontal="center" vertical="center" wrapText="1"/>
    </xf>
    <xf numFmtId="0" fontId="79" fillId="0" borderId="28" xfId="0" applyNumberFormat="1" applyFont="1" applyBorder="1" applyAlignment="1">
      <alignment horizontal="center" vertical="center" wrapText="1"/>
    </xf>
    <xf numFmtId="0" fontId="79" fillId="0" borderId="30" xfId="0" applyNumberFormat="1" applyFont="1" applyBorder="1" applyAlignment="1">
      <alignment horizontal="center" vertical="center" wrapText="1"/>
    </xf>
    <xf numFmtId="0" fontId="79" fillId="0" borderId="92" xfId="0" applyNumberFormat="1" applyFont="1" applyBorder="1" applyAlignment="1">
      <alignment horizontal="center" vertical="center" wrapText="1"/>
    </xf>
    <xf numFmtId="0" fontId="79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79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0" fillId="0" borderId="0" xfId="0" applyFont="1" applyAlignment="1">
      <alignment horizontal="center"/>
    </xf>
    <xf numFmtId="0" fontId="62" fillId="11" borderId="102" xfId="23" applyFont="1" applyFill="1" applyBorder="1" applyAlignment="1" applyProtection="1">
      <alignment horizontal="center"/>
      <protection locked="0"/>
    </xf>
    <xf numFmtId="0" fontId="62" fillId="11" borderId="104" xfId="23" applyFont="1" applyFill="1" applyBorder="1" applyAlignment="1" applyProtection="1">
      <alignment horizontal="center"/>
      <protection locked="0"/>
    </xf>
    <xf numFmtId="0" fontId="62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05" fillId="10" borderId="102" xfId="0" applyFont="1" applyFill="1" applyBorder="1" applyAlignment="1" applyProtection="1">
      <alignment horizontal="left" vertical="center" wrapText="1"/>
    </xf>
    <xf numFmtId="0" fontId="205" fillId="10" borderId="101" xfId="0" applyFont="1" applyFill="1" applyBorder="1" applyAlignment="1" applyProtection="1">
      <alignment horizontal="left" vertical="center" wrapText="1"/>
    </xf>
    <xf numFmtId="0" fontId="205" fillId="10" borderId="6" xfId="0" applyFont="1" applyFill="1" applyBorder="1" applyAlignment="1" applyProtection="1">
      <alignment horizontal="center"/>
    </xf>
    <xf numFmtId="0" fontId="206" fillId="0" borderId="102" xfId="0" applyFont="1" applyFill="1" applyBorder="1" applyAlignment="1" applyProtection="1">
      <alignment horizontal="left" vertical="center" wrapText="1"/>
    </xf>
    <xf numFmtId="0" fontId="206" fillId="0" borderId="101" xfId="0" applyFont="1" applyFill="1" applyBorder="1" applyAlignment="1" applyProtection="1">
      <alignment horizontal="left" vertical="center" wrapText="1"/>
    </xf>
    <xf numFmtId="0" fontId="207" fillId="0" borderId="6" xfId="0" applyFont="1" applyFill="1" applyBorder="1" applyAlignment="1" applyProtection="1">
      <alignment horizontal="left"/>
    </xf>
    <xf numFmtId="164" fontId="207" fillId="0" borderId="102" xfId="0" applyNumberFormat="1" applyFont="1" applyFill="1" applyBorder="1" applyAlignment="1" applyProtection="1">
      <alignment horizontal="left" vertical="center"/>
    </xf>
    <xf numFmtId="164" fontId="207" fillId="0" borderId="104" xfId="0" applyNumberFormat="1" applyFont="1" applyFill="1" applyBorder="1" applyAlignment="1" applyProtection="1">
      <alignment horizontal="left" vertical="center"/>
    </xf>
    <xf numFmtId="164" fontId="207" fillId="0" borderId="101" xfId="0" applyNumberFormat="1" applyFont="1" applyFill="1" applyBorder="1" applyAlignment="1" applyProtection="1">
      <alignment horizontal="left" vertical="center"/>
    </xf>
    <xf numFmtId="0" fontId="208" fillId="11" borderId="6" xfId="0" applyFont="1" applyFill="1" applyBorder="1" applyAlignment="1" applyProtection="1">
      <alignment horizontal="left"/>
      <protection locked="0"/>
    </xf>
    <xf numFmtId="0" fontId="206" fillId="58" borderId="6" xfId="0" applyFont="1" applyFill="1" applyBorder="1" applyAlignment="1" applyProtection="1">
      <alignment horizontal="left" vertical="center" wrapText="1"/>
    </xf>
    <xf numFmtId="0" fontId="209" fillId="0" borderId="102" xfId="0" applyFont="1" applyFill="1" applyBorder="1" applyAlignment="1" applyProtection="1">
      <alignment horizontal="left" vertical="center" wrapText="1"/>
    </xf>
    <xf numFmtId="0" fontId="209" fillId="0" borderId="101" xfId="0" applyFont="1" applyFill="1" applyBorder="1" applyAlignment="1" applyProtection="1">
      <alignment horizontal="left" vertical="center" wrapText="1"/>
    </xf>
    <xf numFmtId="43" fontId="209" fillId="0" borderId="102" xfId="7" applyFont="1" applyFill="1" applyBorder="1" applyAlignment="1" applyProtection="1">
      <alignment vertical="center" wrapText="1"/>
    </xf>
    <xf numFmtId="43" fontId="209" fillId="0" borderId="104" xfId="7" applyFont="1" applyFill="1" applyBorder="1" applyAlignment="1" applyProtection="1">
      <alignment vertical="center" wrapText="1"/>
    </xf>
    <xf numFmtId="43" fontId="209" fillId="0" borderId="101" xfId="7" applyFont="1" applyFill="1" applyBorder="1" applyAlignment="1" applyProtection="1">
      <alignment vertical="center" wrapText="1"/>
    </xf>
    <xf numFmtId="0" fontId="210" fillId="57" borderId="102" xfId="0" applyFont="1" applyFill="1" applyBorder="1" applyAlignment="1" applyProtection="1">
      <alignment horizontal="center" vertical="center" wrapText="1"/>
    </xf>
    <xf numFmtId="0" fontId="210" fillId="57" borderId="104" xfId="0" applyFont="1" applyFill="1" applyBorder="1" applyAlignment="1" applyProtection="1">
      <alignment horizontal="center" vertical="center" wrapText="1"/>
    </xf>
    <xf numFmtId="0" fontId="211" fillId="0" borderId="6" xfId="0" applyNumberFormat="1" applyFont="1" applyFill="1" applyBorder="1" applyAlignment="1" applyProtection="1">
      <alignment horizontal="left" vertical="center" wrapText="1"/>
    </xf>
    <xf numFmtId="0" fontId="206" fillId="58" borderId="6" xfId="0" applyNumberFormat="1" applyFont="1" applyFill="1" applyBorder="1" applyAlignment="1" applyProtection="1">
      <alignment horizontal="left" vertical="center" wrapText="1"/>
    </xf>
    <xf numFmtId="0" fontId="209" fillId="0" borderId="6" xfId="0" applyFont="1" applyFill="1" applyBorder="1" applyAlignment="1" applyProtection="1">
      <alignment horizontal="center" vertical="center" wrapText="1"/>
    </xf>
    <xf numFmtId="0" fontId="227" fillId="62" borderId="133" xfId="0" applyFont="1" applyFill="1" applyBorder="1" applyAlignment="1" applyProtection="1">
      <alignment vertical="justify"/>
      <protection locked="0"/>
    </xf>
    <xf numFmtId="0" fontId="110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 wrapText="1"/>
    </xf>
    <xf numFmtId="0" fontId="75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1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21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99" fillId="0" borderId="47" xfId="0" applyFont="1" applyBorder="1" applyAlignment="1">
      <alignment vertical="center" wrapText="1"/>
    </xf>
    <xf numFmtId="0" fontId="99" fillId="0" borderId="63" xfId="0" applyFont="1" applyBorder="1" applyAlignment="1">
      <alignment vertical="center" wrapText="1"/>
    </xf>
    <xf numFmtId="0" fontId="99" fillId="0" borderId="49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166" fontId="114" fillId="0" borderId="47" xfId="3" applyNumberFormat="1" applyFont="1" applyBorder="1" applyAlignment="1">
      <alignment horizontal="left" vertical="center" wrapText="1"/>
    </xf>
    <xf numFmtId="166" fontId="114" fillId="0" borderId="63" xfId="3" applyNumberFormat="1" applyFont="1" applyBorder="1" applyAlignment="1">
      <alignment horizontal="left" vertical="center" wrapText="1"/>
    </xf>
    <xf numFmtId="0" fontId="104" fillId="4" borderId="93" xfId="3" applyFont="1" applyFill="1" applyBorder="1" applyAlignment="1">
      <alignment horizontal="center" vertical="center" wrapText="1"/>
    </xf>
    <xf numFmtId="0" fontId="22" fillId="25" borderId="97" xfId="0" applyFont="1" applyFill="1" applyBorder="1" applyAlignment="1">
      <alignment horizontal="left" vertical="center"/>
    </xf>
    <xf numFmtId="0" fontId="70" fillId="14" borderId="98" xfId="0" applyFont="1" applyFill="1" applyBorder="1" applyAlignment="1">
      <alignment horizontal="left" vertical="center"/>
    </xf>
    <xf numFmtId="0" fontId="70" fillId="14" borderId="99" xfId="0" applyFont="1" applyFill="1" applyBorder="1" applyAlignment="1">
      <alignment horizontal="left" vertical="center"/>
    </xf>
    <xf numFmtId="0" fontId="22" fillId="25" borderId="97" xfId="0" quotePrefix="1" applyFont="1" applyFill="1" applyBorder="1" applyAlignment="1">
      <alignment horizontal="center" vertical="center"/>
    </xf>
    <xf numFmtId="0" fontId="22" fillId="25" borderId="98" xfId="0" quotePrefix="1" applyFont="1" applyFill="1" applyBorder="1" applyAlignment="1">
      <alignment horizontal="center" vertical="center"/>
    </xf>
    <xf numFmtId="0" fontId="22" fillId="25" borderId="99" xfId="0" quotePrefix="1" applyFont="1" applyFill="1" applyBorder="1" applyAlignment="1">
      <alignment horizontal="center" vertical="center"/>
    </xf>
    <xf numFmtId="0" fontId="10" fillId="11" borderId="94" xfId="3" applyFont="1" applyFill="1" applyBorder="1" applyAlignment="1">
      <alignment horizontal="center" vertical="center"/>
    </xf>
    <xf numFmtId="0" fontId="10" fillId="11" borderId="95" xfId="3" applyFont="1" applyFill="1" applyBorder="1" applyAlignment="1">
      <alignment horizontal="center" vertical="center"/>
    </xf>
    <xf numFmtId="0" fontId="10" fillId="11" borderId="96" xfId="3" applyFont="1" applyFill="1" applyBorder="1" applyAlignment="1">
      <alignment horizontal="center" vertical="center"/>
    </xf>
    <xf numFmtId="0" fontId="21" fillId="11" borderId="94" xfId="5" applyFill="1" applyBorder="1" applyAlignment="1">
      <alignment horizontal="center" vertical="center"/>
    </xf>
    <xf numFmtId="0" fontId="21" fillId="11" borderId="95" xfId="5" applyFill="1" applyBorder="1" applyAlignment="1">
      <alignment horizontal="center" vertical="center"/>
    </xf>
    <xf numFmtId="0" fontId="21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4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3" fillId="0" borderId="106" xfId="0" applyFont="1" applyBorder="1" applyAlignment="1">
      <alignment horizontal="left" wrapText="1"/>
    </xf>
    <xf numFmtId="0" fontId="78" fillId="0" borderId="15" xfId="0" applyFont="1" applyBorder="1" applyAlignment="1">
      <alignment horizontal="left" wrapText="1"/>
    </xf>
    <xf numFmtId="0" fontId="78" fillId="0" borderId="29" xfId="0" applyFont="1" applyBorder="1" applyAlignment="1">
      <alignment horizontal="left" wrapText="1"/>
    </xf>
    <xf numFmtId="0" fontId="78" fillId="0" borderId="22" xfId="0" applyFont="1" applyBorder="1" applyAlignment="1">
      <alignment horizontal="left" wrapText="1"/>
    </xf>
    <xf numFmtId="4" fontId="78" fillId="0" borderId="135" xfId="0" applyNumberFormat="1" applyFont="1" applyBorder="1" applyAlignment="1">
      <alignment horizontal="right"/>
    </xf>
    <xf numFmtId="4" fontId="78" fillId="0" borderId="138" xfId="0" applyNumberFormat="1" applyFont="1" applyBorder="1" applyAlignment="1">
      <alignment horizontal="right"/>
    </xf>
    <xf numFmtId="0" fontId="86" fillId="0" borderId="0" xfId="0" applyFont="1" applyAlignment="1">
      <alignment horizontal="center" wrapText="1"/>
    </xf>
    <xf numFmtId="0" fontId="78" fillId="0" borderId="6" xfId="0" applyFont="1" applyBorder="1" applyAlignment="1">
      <alignment horizontal="left" wrapText="1"/>
    </xf>
    <xf numFmtId="0" fontId="78" fillId="0" borderId="23" xfId="0" applyFont="1" applyBorder="1" applyAlignment="1">
      <alignment horizontal="left" wrapText="1"/>
    </xf>
    <xf numFmtId="0" fontId="84" fillId="0" borderId="0" xfId="0" applyFont="1"/>
    <xf numFmtId="0" fontId="85" fillId="0" borderId="0" xfId="0" applyFont="1"/>
    <xf numFmtId="0" fontId="0" fillId="0" borderId="0" xfId="0"/>
    <xf numFmtId="0" fontId="78" fillId="0" borderId="6" xfId="0" applyFont="1" applyBorder="1" applyAlignment="1">
      <alignment wrapText="1"/>
    </xf>
    <xf numFmtId="0" fontId="82" fillId="0" borderId="32" xfId="0" applyFont="1" applyBorder="1" applyAlignment="1">
      <alignment horizontal="center"/>
    </xf>
    <xf numFmtId="0" fontId="82" fillId="0" borderId="33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87" fillId="0" borderId="0" xfId="0" applyFont="1" applyAlignment="1">
      <alignment horizontal="center"/>
    </xf>
    <xf numFmtId="0" fontId="78" fillId="0" borderId="23" xfId="0" applyFont="1" applyBorder="1" applyAlignment="1">
      <alignment wrapText="1"/>
    </xf>
    <xf numFmtId="0" fontId="83" fillId="0" borderId="0" xfId="0" applyFont="1" applyAlignment="1">
      <alignment horizontal="right"/>
    </xf>
    <xf numFmtId="4" fontId="86" fillId="0" borderId="0" xfId="0" applyNumberFormat="1" applyFont="1" applyAlignment="1">
      <alignment horizontal="right"/>
    </xf>
    <xf numFmtId="0" fontId="124" fillId="0" borderId="106" xfId="0" applyFont="1" applyBorder="1" applyAlignment="1">
      <alignment horizontal="center" vertical="center"/>
    </xf>
    <xf numFmtId="1" fontId="82" fillId="0" borderId="106" xfId="0" applyNumberFormat="1" applyFont="1" applyBorder="1" applyAlignment="1">
      <alignment horizontal="right" wrapText="1"/>
    </xf>
    <xf numFmtId="0" fontId="82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4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25" fillId="0" borderId="0" xfId="0" applyFont="1" applyAlignment="1">
      <alignment horizontal="left" wrapText="1"/>
    </xf>
    <xf numFmtId="0" fontId="125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5" fillId="0" borderId="54" xfId="0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53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65" xfId="0" applyFont="1" applyBorder="1" applyAlignment="1">
      <alignment horizontal="center" vertical="center" wrapText="1"/>
    </xf>
    <xf numFmtId="0" fontId="50" fillId="0" borderId="50" xfId="0" applyFont="1" applyBorder="1" applyAlignment="1">
      <alignment horizontal="center" vertical="center" wrapText="1"/>
    </xf>
    <xf numFmtId="0" fontId="50" fillId="0" borderId="67" xfId="0" applyFont="1" applyBorder="1" applyAlignment="1">
      <alignment horizontal="center" vertical="center" wrapText="1"/>
    </xf>
    <xf numFmtId="0" fontId="50" fillId="0" borderId="56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wrapText="1"/>
    </xf>
    <xf numFmtId="0" fontId="35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1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1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73" xfId="0" applyFont="1" applyBorder="1" applyAlignment="1">
      <alignment horizontal="center" vertical="center" wrapText="1"/>
    </xf>
    <xf numFmtId="0" fontId="31" fillId="0" borderId="74" xfId="0" applyFont="1" applyBorder="1" applyAlignment="1">
      <alignment horizontal="center" vertical="center" wrapText="1"/>
    </xf>
    <xf numFmtId="0" fontId="31" fillId="0" borderId="77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wrapText="1"/>
    </xf>
    <xf numFmtId="0" fontId="35" fillId="0" borderId="25" xfId="0" applyFont="1" applyBorder="1" applyAlignment="1">
      <alignment horizontal="center" wrapText="1"/>
    </xf>
    <xf numFmtId="0" fontId="35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6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49" xfId="0" applyFont="1" applyFill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5" fillId="0" borderId="38" xfId="0" applyFont="1" applyBorder="1" applyAlignment="1">
      <alignment horizontal="center" wrapText="1"/>
    </xf>
    <xf numFmtId="0" fontId="32" fillId="0" borderId="76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0" fontId="57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left" vertical="center" wrapText="1"/>
    </xf>
    <xf numFmtId="0" fontId="57" fillId="0" borderId="74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82" xfId="0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36" xfId="0" applyFont="1" applyBorder="1" applyAlignment="1">
      <alignment horizontal="left" vertical="center" wrapText="1"/>
    </xf>
    <xf numFmtId="0" fontId="33" fillId="0" borderId="83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 wrapText="1"/>
    </xf>
    <xf numFmtId="0" fontId="33" fillId="0" borderId="69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 wrapText="1"/>
    </xf>
    <xf numFmtId="0" fontId="33" fillId="0" borderId="78" xfId="0" applyFont="1" applyBorder="1" applyAlignment="1">
      <alignment horizontal="left" vertical="center" wrapText="1"/>
    </xf>
    <xf numFmtId="0" fontId="252" fillId="0" borderId="143" xfId="1868" applyFont="1" applyBorder="1" applyAlignment="1">
      <alignment horizontal="left" vertical="center" wrapText="1"/>
    </xf>
    <xf numFmtId="0" fontId="252" fillId="0" borderId="143" xfId="1868" applyFont="1" applyFill="1" applyBorder="1" applyAlignment="1">
      <alignment horizontal="left" vertical="center" wrapText="1"/>
    </xf>
    <xf numFmtId="0" fontId="252" fillId="0" borderId="135" xfId="9" applyFont="1" applyBorder="1" applyAlignment="1">
      <alignment horizontal="left" vertical="center" wrapText="1"/>
    </xf>
    <xf numFmtId="0" fontId="252" fillId="0" borderId="133" xfId="9" applyFont="1" applyBorder="1" applyAlignment="1">
      <alignment horizontal="left" vertical="center" wrapText="1"/>
    </xf>
    <xf numFmtId="0" fontId="252" fillId="0" borderId="124" xfId="9" applyFont="1" applyBorder="1" applyAlignment="1">
      <alignment horizontal="left" vertical="center" wrapText="1"/>
    </xf>
    <xf numFmtId="0" fontId="252" fillId="0" borderId="143" xfId="9" applyFont="1" applyBorder="1" applyAlignment="1">
      <alignment horizontal="left" vertical="center" wrapText="1"/>
    </xf>
    <xf numFmtId="3" fontId="254" fillId="11" borderId="143" xfId="1922" applyNumberFormat="1" applyFont="1" applyFill="1" applyBorder="1" applyAlignment="1">
      <alignment horizontal="center" vertical="center" wrapText="1"/>
    </xf>
    <xf numFmtId="3" fontId="254" fillId="11" borderId="143" xfId="9" applyNumberFormat="1" applyFont="1" applyFill="1" applyBorder="1"/>
    <xf numFmtId="165" fontId="255" fillId="68" borderId="143" xfId="9" applyNumberFormat="1" applyFont="1" applyFill="1" applyBorder="1" applyAlignment="1">
      <alignment horizontal="center" vertical="center" wrapText="1"/>
    </xf>
    <xf numFmtId="0" fontId="255" fillId="68" borderId="143" xfId="9" applyFont="1" applyFill="1" applyBorder="1" applyAlignment="1">
      <alignment horizontal="center" vertical="center" wrapText="1"/>
    </xf>
    <xf numFmtId="3" fontId="255" fillId="68" borderId="143" xfId="1922" applyNumberFormat="1" applyFont="1" applyFill="1" applyBorder="1" applyAlignment="1">
      <alignment horizontal="center" vertical="center" wrapText="1"/>
    </xf>
    <xf numFmtId="3" fontId="255" fillId="68" borderId="143" xfId="9" applyNumberFormat="1" applyFont="1" applyFill="1" applyBorder="1"/>
    <xf numFmtId="0" fontId="255" fillId="68" borderId="143" xfId="9" applyFont="1" applyFill="1" applyBorder="1" applyAlignment="1">
      <alignment horizontal="center" vertical="center"/>
    </xf>
    <xf numFmtId="165" fontId="255" fillId="68" borderId="143" xfId="1868" applyNumberFormat="1" applyFont="1" applyFill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85" fillId="0" borderId="43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91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center" vertical="center" wrapText="1"/>
    </xf>
    <xf numFmtId="0" fontId="112" fillId="0" borderId="45" xfId="0" applyFont="1" applyBorder="1" applyAlignment="1">
      <alignment horizontal="center" vertical="center" wrapText="1"/>
    </xf>
    <xf numFmtId="0" fontId="22" fillId="21" borderId="97" xfId="0" applyFont="1" applyFill="1" applyBorder="1" applyAlignment="1">
      <alignment horizontal="center"/>
    </xf>
    <xf numFmtId="0" fontId="70" fillId="0" borderId="98" xfId="0" applyFont="1" applyBorder="1"/>
    <xf numFmtId="0" fontId="70" fillId="0" borderId="99" xfId="0" applyFont="1" applyBorder="1"/>
    <xf numFmtId="0" fontId="22" fillId="21" borderId="97" xfId="0" applyFont="1" applyFill="1" applyBorder="1" applyAlignment="1">
      <alignment horizont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02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center" wrapText="1"/>
    </xf>
    <xf numFmtId="0" fontId="11" fillId="21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4" fillId="0" borderId="103" xfId="16" applyFont="1" applyBorder="1" applyAlignment="1">
      <alignment horizontal="left" vertical="center" wrapText="1"/>
    </xf>
    <xf numFmtId="0" fontId="14" fillId="0" borderId="100" xfId="16" applyFont="1" applyBorder="1" applyAlignment="1">
      <alignment horizontal="left" vertical="center" wrapText="1"/>
    </xf>
    <xf numFmtId="0" fontId="11" fillId="21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17" fillId="0" borderId="43" xfId="16" applyFont="1" applyBorder="1" applyAlignment="1">
      <alignment horizontal="center" vertical="center" wrapText="1"/>
    </xf>
    <xf numFmtId="0" fontId="117" fillId="0" borderId="45" xfId="16" applyFont="1" applyBorder="1" applyAlignment="1">
      <alignment horizontal="center" vertical="center" wrapText="1"/>
    </xf>
    <xf numFmtId="0" fontId="11" fillId="21" borderId="98" xfId="16" applyFont="1" applyFill="1" applyBorder="1" applyAlignment="1">
      <alignment horizontal="center"/>
    </xf>
    <xf numFmtId="0" fontId="70" fillId="0" borderId="143" xfId="0" applyFont="1" applyBorder="1" applyAlignment="1">
      <alignment horizontal="left" vertical="top" wrapText="1"/>
    </xf>
    <xf numFmtId="0" fontId="22" fillId="21" borderId="98" xfId="0" applyFont="1" applyFill="1" applyBorder="1" applyAlignment="1">
      <alignment horizontal="center"/>
    </xf>
    <xf numFmtId="0" fontId="70" fillId="0" borderId="93" xfId="0" applyFont="1" applyBorder="1" applyAlignment="1">
      <alignment horizontal="left" vertical="top" wrapText="1"/>
    </xf>
    <xf numFmtId="0" fontId="112" fillId="0" borderId="85" xfId="0" applyFont="1" applyBorder="1" applyAlignment="1">
      <alignment horizontal="center" vertical="center" wrapText="1"/>
    </xf>
    <xf numFmtId="0" fontId="112" fillId="0" borderId="91" xfId="0" applyFont="1" applyBorder="1" applyAlignment="1">
      <alignment horizontal="center" vertical="center" wrapText="1"/>
    </xf>
    <xf numFmtId="0" fontId="70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top" wrapText="1"/>
    </xf>
    <xf numFmtId="0" fontId="22" fillId="21" borderId="139" xfId="0" applyFont="1" applyFill="1" applyBorder="1" applyAlignment="1">
      <alignment horizontal="center"/>
    </xf>
    <xf numFmtId="0" fontId="70" fillId="0" borderId="139" xfId="0" applyFont="1" applyBorder="1"/>
    <xf numFmtId="0" fontId="70" fillId="0" borderId="140" xfId="0" applyFont="1" applyBorder="1"/>
    <xf numFmtId="0" fontId="112" fillId="26" borderId="146" xfId="0" applyFont="1" applyFill="1" applyBorder="1" applyAlignment="1">
      <alignment horizontal="right" vertical="top"/>
    </xf>
    <xf numFmtId="0" fontId="112" fillId="26" borderId="147" xfId="0" applyFont="1" applyFill="1" applyBorder="1" applyAlignment="1">
      <alignment horizontal="right" vertical="top"/>
    </xf>
    <xf numFmtId="0" fontId="112" fillId="26" borderId="148" xfId="0" applyFont="1" applyFill="1" applyBorder="1" applyAlignment="1">
      <alignment horizontal="right" vertical="top"/>
    </xf>
    <xf numFmtId="0" fontId="112" fillId="26" borderId="41" xfId="0" applyFont="1" applyFill="1" applyBorder="1" applyAlignment="1">
      <alignment horizontal="right" vertical="top"/>
    </xf>
    <xf numFmtId="0" fontId="112" fillId="26" borderId="105" xfId="0" applyFont="1" applyFill="1" applyBorder="1" applyAlignment="1">
      <alignment horizontal="right" vertical="top"/>
    </xf>
    <xf numFmtId="0" fontId="112" fillId="26" borderId="64" xfId="0" applyFont="1" applyFill="1" applyBorder="1" applyAlignment="1">
      <alignment horizontal="right" vertical="top"/>
    </xf>
    <xf numFmtId="0" fontId="14" fillId="0" borderId="143" xfId="0" applyFont="1" applyBorder="1" applyAlignment="1">
      <alignment horizontal="left" vertical="top" wrapText="1"/>
    </xf>
    <xf numFmtId="0" fontId="227" fillId="62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A8AC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2:W1691"/>
  <sheetViews>
    <sheetView showGridLines="0" tabSelected="1" zoomScale="63" zoomScaleNormal="112" workbookViewId="0"/>
  </sheetViews>
  <sheetFormatPr defaultColWidth="9.109375" defaultRowHeight="18" customHeight="1"/>
  <cols>
    <col min="1" max="1" width="15.77734375" style="615" customWidth="1"/>
    <col min="2" max="5" width="15.77734375" style="615" hidden="1" customWidth="1"/>
    <col min="6" max="6" width="15.77734375" style="615" customWidth="1"/>
    <col min="7" max="7" width="59" style="626" customWidth="1"/>
    <col min="8" max="8" width="9.44140625" style="615" customWidth="1"/>
    <col min="9" max="9" width="13.44140625" style="627" customWidth="1"/>
    <col min="10" max="10" width="9.6640625" style="615" customWidth="1"/>
    <col min="11" max="13" width="12" style="615" customWidth="1"/>
    <col min="14" max="14" width="12.109375" style="615" customWidth="1"/>
    <col min="15" max="15" width="11.33203125" style="615" customWidth="1"/>
    <col min="16" max="16" width="46.88671875" style="621" customWidth="1"/>
    <col min="17" max="17" width="21.77734375" style="621" customWidth="1"/>
    <col min="18" max="18" width="8.44140625" style="619" customWidth="1"/>
    <col min="19" max="19" width="13" style="622" customWidth="1"/>
    <col min="20" max="20" width="9.109375" style="615" customWidth="1"/>
    <col min="21" max="21" width="9.109375" style="615" hidden="1" customWidth="1"/>
    <col min="22" max="16384" width="9.109375" style="615"/>
  </cols>
  <sheetData>
    <row r="2" spans="1:23" s="617" customFormat="1" ht="15" customHeight="1">
      <c r="A2" s="1068"/>
      <c r="B2" s="1068"/>
      <c r="C2" s="1068"/>
      <c r="D2" s="1068"/>
      <c r="E2" s="1068"/>
      <c r="F2" s="1071"/>
      <c r="G2" s="1073" t="s">
        <v>845</v>
      </c>
      <c r="H2" s="1074"/>
      <c r="I2" s="1082"/>
      <c r="J2" s="1082"/>
      <c r="K2" s="1082"/>
      <c r="L2" s="1082"/>
      <c r="M2" s="1082"/>
      <c r="N2" s="1082"/>
      <c r="O2" s="1083"/>
      <c r="P2" s="1071" t="s">
        <v>1108</v>
      </c>
      <c r="Q2" s="1068">
        <v>81</v>
      </c>
      <c r="R2" s="616"/>
    </row>
    <row r="3" spans="1:23" s="617" customFormat="1" ht="15" customHeight="1">
      <c r="A3" s="1068"/>
      <c r="B3" s="1068"/>
      <c r="C3" s="1068"/>
      <c r="D3" s="1068"/>
      <c r="E3" s="1068"/>
      <c r="F3" s="1071"/>
      <c r="G3" s="1073" t="s">
        <v>835</v>
      </c>
      <c r="H3" s="1081"/>
      <c r="I3" s="1082"/>
      <c r="J3" s="1082"/>
      <c r="K3" s="1082"/>
      <c r="L3" s="1082"/>
      <c r="M3" s="1082"/>
      <c r="N3" s="1082"/>
      <c r="O3" s="1083"/>
      <c r="P3" s="1071" t="s">
        <v>1248</v>
      </c>
      <c r="Q3" s="1068">
        <v>95</v>
      </c>
      <c r="R3" s="616"/>
    </row>
    <row r="4" spans="1:23" s="617" customFormat="1" ht="15" customHeight="1">
      <c r="A4" s="1068"/>
      <c r="B4" s="1068"/>
      <c r="C4" s="1068"/>
      <c r="D4" s="1068"/>
      <c r="E4" s="1068"/>
      <c r="F4" s="1071"/>
      <c r="G4" s="1073" t="s">
        <v>965</v>
      </c>
      <c r="H4" s="1075"/>
      <c r="I4" s="1068"/>
      <c r="J4" s="1068"/>
      <c r="K4" s="1068"/>
      <c r="L4" s="1068"/>
      <c r="M4" s="1068"/>
      <c r="N4" s="1068"/>
      <c r="O4" s="1076"/>
      <c r="P4" s="1071" t="s">
        <v>1538</v>
      </c>
      <c r="Q4" s="1069">
        <v>0</v>
      </c>
      <c r="R4" s="616"/>
    </row>
    <row r="5" spans="1:23" s="617" customFormat="1" ht="15" customHeight="1">
      <c r="A5" s="1068"/>
      <c r="B5" s="1068"/>
      <c r="C5" s="1068"/>
      <c r="D5" s="1068"/>
      <c r="E5" s="1068"/>
      <c r="F5" s="1071"/>
      <c r="G5" s="1073" t="s">
        <v>837</v>
      </c>
      <c r="H5" s="1081" t="s">
        <v>1537</v>
      </c>
      <c r="I5" s="1082"/>
      <c r="J5" s="1082"/>
      <c r="K5" s="1082"/>
      <c r="L5" s="1082"/>
      <c r="M5" s="1082"/>
      <c r="N5" s="1082"/>
      <c r="O5" s="1083"/>
      <c r="P5" s="1071" t="s">
        <v>3876</v>
      </c>
      <c r="Q5" s="1068">
        <v>10.94</v>
      </c>
      <c r="R5" s="616"/>
    </row>
    <row r="6" spans="1:23" s="617" customFormat="1" ht="15" customHeight="1">
      <c r="A6" s="1068"/>
      <c r="B6" s="1068"/>
      <c r="C6" s="1068"/>
      <c r="D6" s="1068"/>
      <c r="E6" s="1068"/>
      <c r="F6" s="1071"/>
      <c r="G6" s="1073" t="s">
        <v>838</v>
      </c>
      <c r="H6" s="1075"/>
      <c r="I6" s="1068"/>
      <c r="J6" s="1068"/>
      <c r="K6" s="1068"/>
      <c r="L6" s="1068"/>
      <c r="M6" s="1068"/>
      <c r="N6" s="1068"/>
      <c r="O6" s="1076"/>
      <c r="P6" s="1071"/>
      <c r="Q6" s="1068"/>
      <c r="R6" s="1068"/>
      <c r="S6" s="616"/>
    </row>
    <row r="7" spans="1:23" s="617" customFormat="1" ht="15" customHeight="1">
      <c r="A7" s="1068"/>
      <c r="B7" s="1068"/>
      <c r="C7" s="1068"/>
      <c r="D7" s="1068"/>
      <c r="E7" s="1068"/>
      <c r="F7" s="1071"/>
      <c r="G7" s="1073" t="s">
        <v>839</v>
      </c>
      <c r="H7" s="1081"/>
      <c r="I7" s="1082"/>
      <c r="J7" s="1082"/>
      <c r="K7" s="1082"/>
      <c r="L7" s="1082"/>
      <c r="M7" s="1082"/>
      <c r="N7" s="1082"/>
      <c r="O7" s="1083"/>
      <c r="P7" s="1071"/>
      <c r="Q7" s="1068"/>
      <c r="R7" s="1068"/>
      <c r="S7" s="618"/>
    </row>
    <row r="8" spans="1:23" s="617" customFormat="1" ht="15" customHeight="1">
      <c r="A8" s="1068"/>
      <c r="B8" s="1068"/>
      <c r="C8" s="1068"/>
      <c r="D8" s="1068"/>
      <c r="E8" s="1068"/>
      <c r="F8" s="1071"/>
      <c r="G8" s="1073" t="s">
        <v>840</v>
      </c>
      <c r="H8" s="1077"/>
      <c r="I8" s="1068"/>
      <c r="J8" s="1068"/>
      <c r="K8" s="1068"/>
      <c r="L8" s="1068"/>
      <c r="M8" s="1068"/>
      <c r="N8" s="1068"/>
      <c r="O8" s="1076"/>
      <c r="P8" s="1071"/>
      <c r="Q8" s="1068"/>
      <c r="R8" s="1068"/>
      <c r="S8" s="618"/>
    </row>
    <row r="9" spans="1:23" s="617" customFormat="1" ht="15" customHeight="1">
      <c r="A9" s="1068"/>
      <c r="B9" s="1068"/>
      <c r="C9" s="1068"/>
      <c r="D9" s="1068"/>
      <c r="E9" s="1068"/>
      <c r="F9" s="1071"/>
      <c r="G9" s="1073" t="s">
        <v>841</v>
      </c>
      <c r="H9" s="1081"/>
      <c r="I9" s="1082"/>
      <c r="J9" s="1082"/>
      <c r="K9" s="1082"/>
      <c r="L9" s="1082"/>
      <c r="M9" s="1082"/>
      <c r="N9" s="1082"/>
      <c r="O9" s="1083"/>
      <c r="P9" s="1071"/>
      <c r="Q9" s="1068"/>
      <c r="R9" s="1068"/>
      <c r="S9" s="618"/>
    </row>
    <row r="10" spans="1:23" s="617" customFormat="1" ht="15" customHeight="1">
      <c r="A10" s="1068"/>
      <c r="B10" s="1068"/>
      <c r="C10" s="1068"/>
      <c r="D10" s="1068"/>
      <c r="E10" s="1068"/>
      <c r="F10" s="1071"/>
      <c r="G10" s="1073" t="s">
        <v>842</v>
      </c>
      <c r="H10" s="1075"/>
      <c r="I10" s="1068"/>
      <c r="J10" s="1068"/>
      <c r="K10" s="1068"/>
      <c r="L10" s="1068"/>
      <c r="M10" s="1068"/>
      <c r="N10" s="1068"/>
      <c r="O10" s="1076"/>
      <c r="P10" s="1071"/>
      <c r="Q10" s="1068"/>
      <c r="R10" s="1068"/>
      <c r="S10" s="618"/>
    </row>
    <row r="11" spans="1:23" s="617" customFormat="1" ht="15" customHeight="1">
      <c r="A11" s="1068"/>
      <c r="B11" s="1068"/>
      <c r="C11" s="1068"/>
      <c r="D11" s="1068"/>
      <c r="E11" s="1068"/>
      <c r="F11" s="1071"/>
      <c r="G11" s="1073" t="s">
        <v>843</v>
      </c>
      <c r="H11" s="1081"/>
      <c r="I11" s="1082"/>
      <c r="J11" s="1082"/>
      <c r="K11" s="1082"/>
      <c r="L11" s="1082"/>
      <c r="M11" s="1082"/>
      <c r="N11" s="1082"/>
      <c r="O11" s="1083"/>
      <c r="P11" s="1071"/>
      <c r="Q11" s="1068"/>
      <c r="R11" s="1068"/>
      <c r="S11" s="616"/>
    </row>
    <row r="12" spans="1:23" s="617" customFormat="1" ht="15" customHeight="1">
      <c r="A12" s="1068"/>
      <c r="B12" s="1068"/>
      <c r="C12" s="1068"/>
      <c r="D12" s="1068"/>
      <c r="E12" s="1068"/>
      <c r="F12" s="1071"/>
      <c r="G12" s="1073" t="s">
        <v>844</v>
      </c>
      <c r="H12" s="1078"/>
      <c r="I12" s="1079"/>
      <c r="J12" s="1079"/>
      <c r="K12" s="1079"/>
      <c r="L12" s="1079"/>
      <c r="M12" s="1079"/>
      <c r="N12" s="1079"/>
      <c r="O12" s="1080"/>
      <c r="P12" s="1071"/>
      <c r="Q12" s="1068"/>
      <c r="R12" s="1070"/>
      <c r="S12" s="616"/>
    </row>
    <row r="13" spans="1:23" s="617" customFormat="1" ht="15" customHeight="1">
      <c r="A13" s="1070"/>
      <c r="B13" s="1070"/>
      <c r="C13" s="1070"/>
      <c r="D13" s="1070"/>
      <c r="E13" s="1070"/>
      <c r="F13" s="1072"/>
      <c r="G13" s="1070"/>
      <c r="H13" s="1070"/>
      <c r="I13" s="1070"/>
      <c r="J13" s="1070"/>
      <c r="K13" s="1070"/>
      <c r="L13" s="1068"/>
      <c r="M13" s="1068"/>
      <c r="N13" s="1068"/>
      <c r="O13" s="1068"/>
      <c r="P13" s="1071"/>
      <c r="Q13" s="1068"/>
      <c r="R13" s="1070"/>
      <c r="S13" s="616"/>
    </row>
    <row r="14" spans="1:23" ht="61.5" customHeight="1">
      <c r="A14" s="1084" t="s">
        <v>0</v>
      </c>
      <c r="B14" s="1084" t="s">
        <v>1</v>
      </c>
      <c r="C14" s="1084" t="s">
        <v>2616</v>
      </c>
      <c r="D14" s="1084" t="s">
        <v>2</v>
      </c>
      <c r="E14" s="1084" t="s">
        <v>3</v>
      </c>
      <c r="F14" s="1084" t="s">
        <v>639</v>
      </c>
      <c r="G14" s="1085" t="s">
        <v>4</v>
      </c>
      <c r="H14" s="1086" t="s">
        <v>5</v>
      </c>
      <c r="I14" s="1087" t="s">
        <v>6</v>
      </c>
      <c r="J14" s="1088" t="s">
        <v>3555</v>
      </c>
      <c r="K14" s="1088" t="s">
        <v>3556</v>
      </c>
      <c r="L14" s="1087" t="s">
        <v>3560</v>
      </c>
      <c r="M14" s="1087" t="s">
        <v>3557</v>
      </c>
      <c r="N14" s="1087" t="s">
        <v>3558</v>
      </c>
      <c r="O14" s="1087" t="s">
        <v>3559</v>
      </c>
      <c r="P14" s="1086" t="s">
        <v>1253</v>
      </c>
      <c r="Q14" s="1086" t="s">
        <v>6175</v>
      </c>
      <c r="S14" s="620"/>
      <c r="U14" s="615" t="s">
        <v>6</v>
      </c>
    </row>
    <row r="15" spans="1:23" ht="14.4">
      <c r="A15" s="1089" t="s">
        <v>7</v>
      </c>
      <c r="B15" s="1089">
        <v>0</v>
      </c>
      <c r="C15" s="1089"/>
      <c r="D15" s="1089">
        <v>0</v>
      </c>
      <c r="E15" s="1089" t="str">
        <f>CONCATENATE('Смета ЕР (общ) '!$A15,".",'Смета ЕР (общ) '!$B15,".",'Смета ЕР (общ) '!$D15)</f>
        <v>Р1.0.0</v>
      </c>
      <c r="F15" s="1089">
        <v>1</v>
      </c>
      <c r="G15" s="1090" t="s">
        <v>640</v>
      </c>
      <c r="H15" s="1091"/>
      <c r="I15" s="1092">
        <f>I16</f>
        <v>0</v>
      </c>
      <c r="J15" s="1093"/>
      <c r="K15" s="1093"/>
      <c r="L15" s="1094"/>
      <c r="M15" s="1094"/>
      <c r="N15" s="1094">
        <f>ROUND(N16,2)</f>
        <v>0</v>
      </c>
      <c r="O15" s="1094">
        <f>ROUND(O16,2)</f>
        <v>0</v>
      </c>
      <c r="P15" s="1090"/>
      <c r="Q15" s="1090"/>
      <c r="S15" s="619"/>
      <c r="T15" s="1168"/>
      <c r="U15" s="1168">
        <v>1498</v>
      </c>
      <c r="V15" s="1168"/>
      <c r="W15" s="1168"/>
    </row>
    <row r="16" spans="1:23" ht="14.4">
      <c r="A16" s="1089" t="s">
        <v>7</v>
      </c>
      <c r="B16" s="1089">
        <v>1</v>
      </c>
      <c r="C16" s="1089"/>
      <c r="D16" s="1089">
        <v>0</v>
      </c>
      <c r="E16" s="1089" t="str">
        <f>CONCATENATE('Смета ЕР (общ) '!$A16,".",'Смета ЕР (общ) '!$B16,".",'Смета ЕР (общ) '!$D16)</f>
        <v>Р1.1.0</v>
      </c>
      <c r="F16" s="1089">
        <f t="shared" ref="F16:F79" si="0">IF(I16&gt;0,F15+1,F15)</f>
        <v>1</v>
      </c>
      <c r="G16" s="1090" t="s">
        <v>2630</v>
      </c>
      <c r="H16" s="1091"/>
      <c r="I16" s="1092">
        <f>SUM(I17:I108)</f>
        <v>0</v>
      </c>
      <c r="J16" s="1093"/>
      <c r="K16" s="1093"/>
      <c r="L16" s="1094"/>
      <c r="M16" s="1094"/>
      <c r="N16" s="1094">
        <f>SUM(N17:N108)</f>
        <v>0</v>
      </c>
      <c r="O16" s="1094">
        <f>SUM(O17:O108)</f>
        <v>0</v>
      </c>
      <c r="P16" s="1090"/>
      <c r="Q16" s="1090"/>
      <c r="S16" s="619"/>
      <c r="T16" s="1168"/>
      <c r="U16" s="1168">
        <v>1498</v>
      </c>
      <c r="V16" s="1168"/>
      <c r="W16" s="1168"/>
    </row>
    <row r="17" spans="1:23" ht="14.4" customHeight="1">
      <c r="A17" s="733" t="s">
        <v>7</v>
      </c>
      <c r="B17" s="733">
        <v>1</v>
      </c>
      <c r="C17" s="733"/>
      <c r="D17" s="733">
        <v>14</v>
      </c>
      <c r="E17" s="733" t="str">
        <f>CONCATENATE('Смета ЕР (общ) '!$A17,".",'Смета ЕР (общ) '!$B17,".",'Смета ЕР (общ) '!$D17)</f>
        <v>Р1.1.14</v>
      </c>
      <c r="F17" s="733">
        <f t="shared" si="0"/>
        <v>1</v>
      </c>
      <c r="G17" s="1065" t="s">
        <v>9</v>
      </c>
      <c r="H17" s="1095" t="s">
        <v>15</v>
      </c>
      <c r="I17" s="734"/>
      <c r="J17" s="1096">
        <v>0</v>
      </c>
      <c r="K17" s="923">
        <v>0</v>
      </c>
      <c r="L17" s="923">
        <f t="shared" ref="L17:L33" si="1">ROUND(J17-J17*$Q$4,2)</f>
        <v>0</v>
      </c>
      <c r="M17" s="923">
        <f t="shared" ref="M17:M33" si="2">ROUND(K17-K17*$Q$4,2)</f>
        <v>0</v>
      </c>
      <c r="N17" s="923">
        <f>ROUND('Смета ЕР (общ) '!$I17*'Смета ЕР (общ) '!$L17,2)</f>
        <v>0</v>
      </c>
      <c r="O17" s="923">
        <f>ROUND('Смета ЕР (общ) '!$I17*'Смета ЕР (общ) '!$M17,2)</f>
        <v>0</v>
      </c>
      <c r="P17" s="1065" t="s">
        <v>1213</v>
      </c>
      <c r="Q17" s="1065"/>
      <c r="S17" s="619"/>
      <c r="T17" s="1168"/>
      <c r="U17" s="1168"/>
      <c r="V17" s="1168"/>
      <c r="W17" s="1168"/>
    </row>
    <row r="18" spans="1:23" ht="14.4" customHeight="1">
      <c r="A18" s="1097" t="s">
        <v>7</v>
      </c>
      <c r="B18" s="1097">
        <v>1</v>
      </c>
      <c r="C18" s="1097"/>
      <c r="D18" s="1097">
        <v>89</v>
      </c>
      <c r="E18" s="1097" t="str">
        <f>CONCATENATE('Смета ЕР (общ) '!$A18,".",'Смета ЕР (общ) '!$B18,".",'Смета ЕР (общ) '!$D18)</f>
        <v>Р1.1.89</v>
      </c>
      <c r="F18" s="1097">
        <f t="shared" si="0"/>
        <v>1</v>
      </c>
      <c r="G18" s="1067" t="s">
        <v>9</v>
      </c>
      <c r="H18" s="1095" t="s">
        <v>1146</v>
      </c>
      <c r="I18" s="837"/>
      <c r="J18" s="735">
        <v>134499.93</v>
      </c>
      <c r="K18" s="735">
        <v>0</v>
      </c>
      <c r="L18" s="735">
        <f t="shared" si="1"/>
        <v>134499.93</v>
      </c>
      <c r="M18" s="735">
        <f t="shared" si="2"/>
        <v>0</v>
      </c>
      <c r="N18" s="735">
        <f>ROUND('Смета ЕР (общ) '!$I18*'Смета ЕР (общ) '!$L18,2)</f>
        <v>0</v>
      </c>
      <c r="O18" s="735">
        <f>ROUND('Смета ЕР (общ) '!$I18*'Смета ЕР (общ) '!$M18,2)</f>
        <v>0</v>
      </c>
      <c r="P18" s="1067" t="s">
        <v>2531</v>
      </c>
      <c r="Q18" s="1067"/>
      <c r="R18" s="1169"/>
      <c r="S18" s="1169"/>
      <c r="T18" s="1170"/>
      <c r="U18" s="1170"/>
      <c r="V18" s="1170"/>
      <c r="W18" s="1170"/>
    </row>
    <row r="19" spans="1:23" ht="36" customHeight="1">
      <c r="A19" s="733" t="s">
        <v>7</v>
      </c>
      <c r="B19" s="733">
        <v>1</v>
      </c>
      <c r="C19" s="733"/>
      <c r="D19" s="733">
        <v>1</v>
      </c>
      <c r="E19" s="733" t="str">
        <f>CONCATENATE('Смета ЕР (общ) '!$A19,".",'Смета ЕР (общ) '!$B19,".",'Смета ЕР (общ) '!$D19)</f>
        <v>Р1.1.1</v>
      </c>
      <c r="F19" s="733">
        <f t="shared" si="0"/>
        <v>1</v>
      </c>
      <c r="G19" s="1065" t="s">
        <v>2525</v>
      </c>
      <c r="H19" s="1098" t="s">
        <v>15</v>
      </c>
      <c r="I19" s="734"/>
      <c r="J19" s="923">
        <f>'Проектирование 100-450'!$E$36*1.05</f>
        <v>3675</v>
      </c>
      <c r="K19" s="923">
        <v>0</v>
      </c>
      <c r="L19" s="923">
        <f t="shared" si="1"/>
        <v>3675</v>
      </c>
      <c r="M19" s="923">
        <f t="shared" si="2"/>
        <v>0</v>
      </c>
      <c r="N19" s="923">
        <f>ROUND('Смета ЕР (общ) '!$I19*'Смета ЕР (общ) '!$L19,2)</f>
        <v>0</v>
      </c>
      <c r="O19" s="923">
        <f>ROUND('Смета ЕР (общ) '!$I19*'Смета ЕР (общ) '!$M19,2)</f>
        <v>0</v>
      </c>
      <c r="P19" s="1065"/>
      <c r="Q19" s="1065"/>
      <c r="S19" s="619"/>
      <c r="T19" s="1168"/>
      <c r="U19" s="1168"/>
      <c r="V19" s="1168"/>
      <c r="W19" s="1168"/>
    </row>
    <row r="20" spans="1:23" ht="40.5" customHeight="1">
      <c r="A20" s="733" t="s">
        <v>7</v>
      </c>
      <c r="B20" s="733">
        <v>1</v>
      </c>
      <c r="C20" s="733"/>
      <c r="D20" s="733">
        <v>37</v>
      </c>
      <c r="E20" s="733" t="str">
        <f>CONCATENATE('Смета ЕР (общ) '!$A20,".",'Смета ЕР (общ) '!$B20,".",'Смета ЕР (общ) '!$D20)</f>
        <v>Р1.1.37</v>
      </c>
      <c r="F20" s="733">
        <f t="shared" si="0"/>
        <v>1</v>
      </c>
      <c r="G20" s="1065" t="s">
        <v>2494</v>
      </c>
      <c r="H20" s="1098" t="s">
        <v>15</v>
      </c>
      <c r="I20" s="734"/>
      <c r="J20" s="923">
        <f>'Проектирование до 100'!$E$35*1.05</f>
        <v>3675</v>
      </c>
      <c r="K20" s="923">
        <v>0</v>
      </c>
      <c r="L20" s="923">
        <f t="shared" si="1"/>
        <v>3675</v>
      </c>
      <c r="M20" s="923">
        <f t="shared" si="2"/>
        <v>0</v>
      </c>
      <c r="N20" s="923">
        <f>ROUND('Смета ЕР (общ) '!$I20*'Смета ЕР (общ) '!$L20,2)</f>
        <v>0</v>
      </c>
      <c r="O20" s="923">
        <f>ROUND('Смета ЕР (общ) '!$I20*'Смета ЕР (общ) '!$M20,2)</f>
        <v>0</v>
      </c>
      <c r="P20" s="1065"/>
      <c r="Q20" s="1065" t="s">
        <v>846</v>
      </c>
      <c r="R20" s="621"/>
      <c r="S20" s="621"/>
      <c r="T20" s="1168"/>
      <c r="U20" s="1168"/>
      <c r="V20" s="1168"/>
      <c r="W20" s="1168"/>
    </row>
    <row r="21" spans="1:23" ht="14.4" customHeight="1">
      <c r="A21" s="733" t="s">
        <v>7</v>
      </c>
      <c r="B21" s="733">
        <v>1</v>
      </c>
      <c r="C21" s="733"/>
      <c r="D21" s="733">
        <v>20</v>
      </c>
      <c r="E21" s="733" t="str">
        <f>CONCATENATE('Смета ЕР (общ) '!$A21,".",'Смета ЕР (общ) '!$B21,".",'Смета ЕР (общ) '!$D21)</f>
        <v>Р1.1.20</v>
      </c>
      <c r="F21" s="733">
        <f t="shared" si="0"/>
        <v>1</v>
      </c>
      <c r="G21" s="1065" t="s">
        <v>428</v>
      </c>
      <c r="H21" s="1095" t="s">
        <v>15</v>
      </c>
      <c r="I21" s="734"/>
      <c r="J21" s="1096">
        <v>0</v>
      </c>
      <c r="K21" s="923">
        <v>0</v>
      </c>
      <c r="L21" s="923">
        <f t="shared" si="1"/>
        <v>0</v>
      </c>
      <c r="M21" s="923">
        <f t="shared" si="2"/>
        <v>0</v>
      </c>
      <c r="N21" s="923">
        <f>ROUND('Смета ЕР (общ) '!$I21*'Смета ЕР (общ) '!$L21,2)</f>
        <v>0</v>
      </c>
      <c r="O21" s="923">
        <f>ROUND('Смета ЕР (общ) '!$I21*'Смета ЕР (общ) '!$M21,2)</f>
        <v>0</v>
      </c>
      <c r="P21" s="1065" t="s">
        <v>1213</v>
      </c>
      <c r="Q21" s="1065"/>
      <c r="S21" s="619"/>
      <c r="T21" s="1168"/>
      <c r="U21" s="1168"/>
      <c r="V21" s="1168"/>
      <c r="W21" s="1168"/>
    </row>
    <row r="22" spans="1:23" ht="36" customHeight="1">
      <c r="A22" s="733" t="s">
        <v>7</v>
      </c>
      <c r="B22" s="733">
        <v>1</v>
      </c>
      <c r="C22" s="733"/>
      <c r="D22" s="733">
        <v>44</v>
      </c>
      <c r="E22" s="733" t="str">
        <f>CONCATENATE('Смета ЕР (общ) '!$A22,".",'Смета ЕР (общ) '!$B22,".",'Смета ЕР (общ) '!$D22)</f>
        <v>Р1.1.44</v>
      </c>
      <c r="F22" s="733">
        <f t="shared" si="0"/>
        <v>1</v>
      </c>
      <c r="G22" s="1065" t="s">
        <v>2526</v>
      </c>
      <c r="H22" s="1098" t="s">
        <v>15</v>
      </c>
      <c r="I22" s="734"/>
      <c r="J22" s="923">
        <f>'Проектирование 100-450'!$E$37*1.05</f>
        <v>7822.5</v>
      </c>
      <c r="K22" s="923">
        <v>0</v>
      </c>
      <c r="L22" s="923">
        <f t="shared" si="1"/>
        <v>7822.5</v>
      </c>
      <c r="M22" s="923">
        <f t="shared" si="2"/>
        <v>0</v>
      </c>
      <c r="N22" s="923">
        <f>ROUND('Смета ЕР (общ) '!$I22*'Смета ЕР (общ) '!$L22,2)</f>
        <v>0</v>
      </c>
      <c r="O22" s="923">
        <f>ROUND('Смета ЕР (общ) '!$I22*'Смета ЕР (общ) '!$M22,2)</f>
        <v>0</v>
      </c>
      <c r="P22" s="1065"/>
      <c r="Q22" s="1065"/>
      <c r="S22" s="619"/>
      <c r="T22" s="1168"/>
      <c r="U22" s="1168"/>
      <c r="V22" s="1168"/>
      <c r="W22" s="1168"/>
    </row>
    <row r="23" spans="1:23" ht="40.5" customHeight="1">
      <c r="A23" s="733" t="s">
        <v>7</v>
      </c>
      <c r="B23" s="733">
        <v>1</v>
      </c>
      <c r="C23" s="733"/>
      <c r="D23" s="733">
        <v>45</v>
      </c>
      <c r="E23" s="733" t="str">
        <f>CONCATENATE('Смета ЕР (общ) '!$A23,".",'Смета ЕР (общ) '!$B23,".",'Смета ЕР (общ) '!$D23)</f>
        <v>Р1.1.45</v>
      </c>
      <c r="F23" s="733">
        <f t="shared" si="0"/>
        <v>1</v>
      </c>
      <c r="G23" s="1065" t="s">
        <v>2495</v>
      </c>
      <c r="H23" s="1098" t="s">
        <v>2496</v>
      </c>
      <c r="I23" s="734"/>
      <c r="J23" s="923">
        <f>'Проектирование до 100'!$E$36*1.05</f>
        <v>7822.5</v>
      </c>
      <c r="K23" s="923">
        <v>0</v>
      </c>
      <c r="L23" s="923">
        <f t="shared" si="1"/>
        <v>7822.5</v>
      </c>
      <c r="M23" s="923">
        <f t="shared" si="2"/>
        <v>0</v>
      </c>
      <c r="N23" s="923">
        <f>ROUND('Смета ЕР (общ) '!$I23*'Смета ЕР (общ) '!$L23,2)</f>
        <v>0</v>
      </c>
      <c r="O23" s="923">
        <f>ROUND('Смета ЕР (общ) '!$I23*'Смета ЕР (общ) '!$M23,2)</f>
        <v>0</v>
      </c>
      <c r="P23" s="1065"/>
      <c r="Q23" s="1065"/>
      <c r="R23" s="1168"/>
      <c r="S23" s="1168"/>
      <c r="T23" s="1168"/>
      <c r="U23" s="1168"/>
      <c r="V23" s="1168"/>
      <c r="W23" s="1168"/>
    </row>
    <row r="24" spans="1:23" ht="24" customHeight="1">
      <c r="A24" s="733" t="s">
        <v>7</v>
      </c>
      <c r="B24" s="733">
        <v>1</v>
      </c>
      <c r="C24" s="733"/>
      <c r="D24" s="733">
        <v>13</v>
      </c>
      <c r="E24" s="733" t="str">
        <f>CONCATENATE('Смета ЕР (общ) '!$A24,".",'Смета ЕР (общ) '!$B24,".",'Смета ЕР (общ) '!$D24)</f>
        <v>Р1.1.13</v>
      </c>
      <c r="F24" s="733">
        <f t="shared" si="0"/>
        <v>1</v>
      </c>
      <c r="G24" s="1065" t="s">
        <v>641</v>
      </c>
      <c r="H24" s="1095" t="s">
        <v>15</v>
      </c>
      <c r="I24" s="734"/>
      <c r="J24" s="1096">
        <v>0</v>
      </c>
      <c r="K24" s="923">
        <v>0</v>
      </c>
      <c r="L24" s="923">
        <f t="shared" si="1"/>
        <v>0</v>
      </c>
      <c r="M24" s="923">
        <f t="shared" si="2"/>
        <v>0</v>
      </c>
      <c r="N24" s="923">
        <f>ROUND('Смета ЕР (общ) '!$I24*'Смета ЕР (общ) '!$L24,2)</f>
        <v>0</v>
      </c>
      <c r="O24" s="923">
        <f>ROUND('Смета ЕР (общ) '!$I24*'Смета ЕР (общ) '!$M24,2)</f>
        <v>0</v>
      </c>
      <c r="P24" s="1065" t="s">
        <v>1213</v>
      </c>
      <c r="Q24" s="1065"/>
      <c r="S24" s="619"/>
      <c r="T24" s="1168"/>
      <c r="U24" s="1168"/>
      <c r="V24" s="1168"/>
      <c r="W24" s="1168"/>
    </row>
    <row r="25" spans="1:23" ht="24" customHeight="1">
      <c r="A25" s="1097" t="s">
        <v>7</v>
      </c>
      <c r="B25" s="1097">
        <v>1</v>
      </c>
      <c r="C25" s="1097"/>
      <c r="D25" s="1097">
        <v>88</v>
      </c>
      <c r="E25" s="1097" t="str">
        <f>CONCATENATE('Смета ЕР (общ) '!$A25,".",'Смета ЕР (общ) '!$B25,".",'Смета ЕР (общ) '!$D25)</f>
        <v>Р1.1.88</v>
      </c>
      <c r="F25" s="1097">
        <f t="shared" si="0"/>
        <v>1</v>
      </c>
      <c r="G25" s="1067" t="s">
        <v>1613</v>
      </c>
      <c r="H25" s="1095" t="s">
        <v>8</v>
      </c>
      <c r="I25" s="837"/>
      <c r="J25" s="735">
        <v>137099.85999999999</v>
      </c>
      <c r="K25" s="735">
        <v>0</v>
      </c>
      <c r="L25" s="735">
        <f t="shared" si="1"/>
        <v>137099.85999999999</v>
      </c>
      <c r="M25" s="735">
        <f t="shared" si="2"/>
        <v>0</v>
      </c>
      <c r="N25" s="735">
        <f>ROUND('Смета ЕР (общ) '!$I25*'Смета ЕР (общ) '!$L25,2)</f>
        <v>0</v>
      </c>
      <c r="O25" s="735">
        <f>ROUND('Смета ЕР (общ) '!$I25*'Смета ЕР (общ) '!$M25,2)</f>
        <v>0</v>
      </c>
      <c r="P25" s="1067" t="s">
        <v>2531</v>
      </c>
      <c r="Q25" s="1067"/>
      <c r="R25" s="1169"/>
      <c r="S25" s="1169"/>
      <c r="T25" s="1170"/>
      <c r="U25" s="1170"/>
      <c r="V25" s="1170"/>
      <c r="W25" s="1170"/>
    </row>
    <row r="26" spans="1:23" ht="36" customHeight="1">
      <c r="A26" s="733" t="s">
        <v>7</v>
      </c>
      <c r="B26" s="733">
        <v>1</v>
      </c>
      <c r="C26" s="733"/>
      <c r="D26" s="733">
        <v>12</v>
      </c>
      <c r="E26" s="733" t="str">
        <f>CONCATENATE('Смета ЕР (общ) '!$A26,".",'Смета ЕР (общ) '!$B26,".",'Смета ЕР (общ) '!$D26)</f>
        <v>Р1.1.12</v>
      </c>
      <c r="F26" s="733">
        <f t="shared" si="0"/>
        <v>1</v>
      </c>
      <c r="G26" s="1065" t="s">
        <v>427</v>
      </c>
      <c r="H26" s="1095" t="s">
        <v>15</v>
      </c>
      <c r="I26" s="734"/>
      <c r="J26" s="1096">
        <v>0</v>
      </c>
      <c r="K26" s="923">
        <v>0</v>
      </c>
      <c r="L26" s="923">
        <f t="shared" si="1"/>
        <v>0</v>
      </c>
      <c r="M26" s="923">
        <f t="shared" si="2"/>
        <v>0</v>
      </c>
      <c r="N26" s="923">
        <f>ROUND('Смета ЕР (общ) '!$I26*'Смета ЕР (общ) '!$L26,2)</f>
        <v>0</v>
      </c>
      <c r="O26" s="923">
        <f>ROUND('Смета ЕР (общ) '!$I26*'Смета ЕР (общ) '!$M26,2)</f>
        <v>0</v>
      </c>
      <c r="P26" s="1065" t="s">
        <v>1213</v>
      </c>
      <c r="Q26" s="1065"/>
      <c r="S26" s="619"/>
      <c r="T26" s="1168"/>
      <c r="U26" s="1168"/>
      <c r="V26" s="1168"/>
      <c r="W26" s="1168"/>
    </row>
    <row r="27" spans="1:23" ht="48" customHeight="1">
      <c r="A27" s="1097" t="s">
        <v>7</v>
      </c>
      <c r="B27" s="1097">
        <v>1</v>
      </c>
      <c r="C27" s="1097"/>
      <c r="D27" s="1097">
        <v>87</v>
      </c>
      <c r="E27" s="1097" t="str">
        <f>CONCATENATE('Смета ЕР (общ) '!$A27,".",'Смета ЕР (общ) '!$B27,".",'Смета ЕР (общ) '!$D27)</f>
        <v>Р1.1.87</v>
      </c>
      <c r="F27" s="1097">
        <f t="shared" si="0"/>
        <v>1</v>
      </c>
      <c r="G27" s="1067" t="s">
        <v>1615</v>
      </c>
      <c r="H27" s="1095" t="s">
        <v>1146</v>
      </c>
      <c r="I27" s="837"/>
      <c r="J27" s="735">
        <v>134515.32999999999</v>
      </c>
      <c r="K27" s="735">
        <v>0</v>
      </c>
      <c r="L27" s="735">
        <f t="shared" si="1"/>
        <v>134515.32999999999</v>
      </c>
      <c r="M27" s="735">
        <f t="shared" si="2"/>
        <v>0</v>
      </c>
      <c r="N27" s="735">
        <f>ROUND('Смета ЕР (общ) '!$I27*'Смета ЕР (общ) '!$L27,2)</f>
        <v>0</v>
      </c>
      <c r="O27" s="735">
        <f>ROUND('Смета ЕР (общ) '!$I27*'Смета ЕР (общ) '!$M27,2)</f>
        <v>0</v>
      </c>
      <c r="P27" s="1067" t="s">
        <v>2531</v>
      </c>
      <c r="Q27" s="1067"/>
      <c r="R27" s="1169"/>
      <c r="S27" s="1169"/>
      <c r="T27" s="1170"/>
      <c r="U27" s="1170"/>
      <c r="V27" s="1170"/>
      <c r="W27" s="1170"/>
    </row>
    <row r="28" spans="1:23" ht="24" customHeight="1">
      <c r="A28" s="733" t="s">
        <v>7</v>
      </c>
      <c r="B28" s="733">
        <v>1</v>
      </c>
      <c r="C28" s="733"/>
      <c r="D28" s="733">
        <v>19</v>
      </c>
      <c r="E28" s="733" t="str">
        <f>CONCATENATE('Смета ЕР (общ) '!$A28,".",'Смета ЕР (общ) '!$B28,".",'Смета ЕР (общ) '!$D28)</f>
        <v>Р1.1.19</v>
      </c>
      <c r="F28" s="733">
        <f t="shared" si="0"/>
        <v>1</v>
      </c>
      <c r="G28" s="1065" t="s">
        <v>634</v>
      </c>
      <c r="H28" s="1095" t="s">
        <v>15</v>
      </c>
      <c r="I28" s="734"/>
      <c r="J28" s="923">
        <v>190.9</v>
      </c>
      <c r="K28" s="923">
        <v>0</v>
      </c>
      <c r="L28" s="923">
        <f t="shared" si="1"/>
        <v>190.9</v>
      </c>
      <c r="M28" s="923">
        <f t="shared" si="2"/>
        <v>0</v>
      </c>
      <c r="N28" s="923">
        <f>ROUND('Смета ЕР (общ) '!$I28*'Смета ЕР (общ) '!$L28,2)</f>
        <v>0</v>
      </c>
      <c r="O28" s="923">
        <f>ROUND('Смета ЕР (общ) '!$I28*'Смета ЕР (общ) '!$M28,2)</f>
        <v>0</v>
      </c>
      <c r="P28" s="1065"/>
      <c r="Q28" s="1065"/>
      <c r="S28" s="619"/>
      <c r="T28" s="1168"/>
      <c r="U28" s="1168"/>
      <c r="V28" s="1168"/>
      <c r="W28" s="1168"/>
    </row>
    <row r="29" spans="1:23" ht="14.4" customHeight="1">
      <c r="A29" s="733" t="s">
        <v>7</v>
      </c>
      <c r="B29" s="733">
        <v>1</v>
      </c>
      <c r="C29" s="733"/>
      <c r="D29" s="733">
        <v>24</v>
      </c>
      <c r="E29" s="733" t="str">
        <f>CONCATENATE('Смета ЕР (общ) '!$A29,".",'Смета ЕР (общ) '!$B29,".",'Смета ЕР (общ) '!$D29)</f>
        <v>Р1.1.24</v>
      </c>
      <c r="F29" s="733">
        <f t="shared" si="0"/>
        <v>1</v>
      </c>
      <c r="G29" s="1065" t="s">
        <v>708</v>
      </c>
      <c r="H29" s="1095" t="s">
        <v>15</v>
      </c>
      <c r="I29" s="734"/>
      <c r="J29" s="1096">
        <v>0</v>
      </c>
      <c r="K29" s="923">
        <v>0</v>
      </c>
      <c r="L29" s="923">
        <f t="shared" si="1"/>
        <v>0</v>
      </c>
      <c r="M29" s="923">
        <f t="shared" si="2"/>
        <v>0</v>
      </c>
      <c r="N29" s="923">
        <f>ROUND('Смета ЕР (общ) '!$I29*'Смета ЕР (общ) '!$L29,2)</f>
        <v>0</v>
      </c>
      <c r="O29" s="923">
        <f>ROUND('Смета ЕР (общ) '!$I29*'Смета ЕР (общ) '!$M29,2)</f>
        <v>0</v>
      </c>
      <c r="P29" s="1065" t="s">
        <v>1213</v>
      </c>
      <c r="Q29" s="1065"/>
      <c r="S29" s="619"/>
      <c r="T29" s="1168"/>
      <c r="U29" s="1168"/>
      <c r="V29" s="1168"/>
      <c r="W29" s="1168"/>
    </row>
    <row r="30" spans="1:23" ht="14.4" customHeight="1">
      <c r="A30" s="733" t="s">
        <v>7</v>
      </c>
      <c r="B30" s="733">
        <v>1</v>
      </c>
      <c r="C30" s="733"/>
      <c r="D30" s="733">
        <v>27</v>
      </c>
      <c r="E30" s="733" t="str">
        <f>CONCATENATE('Смета ЕР (общ) '!$A30,".",'Смета ЕР (общ) '!$B30,".",'Смета ЕР (общ) '!$D30)</f>
        <v>Р1.1.27</v>
      </c>
      <c r="F30" s="733">
        <f t="shared" si="0"/>
        <v>1</v>
      </c>
      <c r="G30" s="1065" t="s">
        <v>412</v>
      </c>
      <c r="H30" s="1095" t="s">
        <v>15</v>
      </c>
      <c r="I30" s="734"/>
      <c r="J30" s="923">
        <v>114.84</v>
      </c>
      <c r="K30" s="923">
        <v>0</v>
      </c>
      <c r="L30" s="923">
        <f t="shared" si="1"/>
        <v>114.84</v>
      </c>
      <c r="M30" s="923">
        <f t="shared" si="2"/>
        <v>0</v>
      </c>
      <c r="N30" s="923">
        <f>ROUND('Смета ЕР (общ) '!$I30*'Смета ЕР (общ) '!$L30,2)</f>
        <v>0</v>
      </c>
      <c r="O30" s="923">
        <f>ROUND('Смета ЕР (общ) '!$I30*'Смета ЕР (общ) '!$M30,2)</f>
        <v>0</v>
      </c>
      <c r="P30" s="1065"/>
      <c r="Q30" s="1065"/>
      <c r="S30" s="619"/>
      <c r="T30" s="1168"/>
      <c r="U30" s="1168"/>
      <c r="V30" s="1168"/>
      <c r="W30" s="1168"/>
    </row>
    <row r="31" spans="1:23" ht="14.4" customHeight="1">
      <c r="A31" s="733" t="s">
        <v>7</v>
      </c>
      <c r="B31" s="733">
        <v>1</v>
      </c>
      <c r="C31" s="733"/>
      <c r="D31" s="733">
        <v>38</v>
      </c>
      <c r="E31" s="733" t="str">
        <f>CONCATENATE('Смета ЕР (общ) '!$A31,".",'Смета ЕР (общ) '!$B31,".",'Смета ЕР (общ) '!$D31)</f>
        <v>Р1.1.38</v>
      </c>
      <c r="F31" s="733">
        <f t="shared" si="0"/>
        <v>1</v>
      </c>
      <c r="G31" s="1065" t="s">
        <v>967</v>
      </c>
      <c r="H31" s="1095" t="s">
        <v>15</v>
      </c>
      <c r="I31" s="734"/>
      <c r="J31" s="1096">
        <v>0</v>
      </c>
      <c r="K31" s="923">
        <v>0</v>
      </c>
      <c r="L31" s="923">
        <f t="shared" si="1"/>
        <v>0</v>
      </c>
      <c r="M31" s="923">
        <f t="shared" si="2"/>
        <v>0</v>
      </c>
      <c r="N31" s="923">
        <f>ROUND('Смета ЕР (общ) '!$I31*'Смета ЕР (общ) '!$L31,2)</f>
        <v>0</v>
      </c>
      <c r="O31" s="923">
        <f>ROUND('Смета ЕР (общ) '!$I31*'Смета ЕР (общ) '!$M31,2)</f>
        <v>0</v>
      </c>
      <c r="P31" s="1065" t="s">
        <v>1213</v>
      </c>
      <c r="Q31" s="1065"/>
      <c r="S31" s="619"/>
      <c r="T31" s="1168"/>
      <c r="U31" s="1168"/>
      <c r="V31" s="1168"/>
      <c r="W31" s="1168"/>
    </row>
    <row r="32" spans="1:23" ht="24" customHeight="1">
      <c r="A32" s="733" t="s">
        <v>7</v>
      </c>
      <c r="B32" s="733">
        <v>1</v>
      </c>
      <c r="C32" s="733"/>
      <c r="D32" s="733">
        <v>39</v>
      </c>
      <c r="E32" s="733" t="str">
        <f>CONCATENATE('Смета ЕР (общ) '!$A32,".",'Смета ЕР (общ) '!$B32,".",'Смета ЕР (общ) '!$D32)</f>
        <v>Р1.1.39</v>
      </c>
      <c r="F32" s="733">
        <f t="shared" si="0"/>
        <v>1</v>
      </c>
      <c r="G32" s="1065" t="s">
        <v>968</v>
      </c>
      <c r="H32" s="1095" t="s">
        <v>15</v>
      </c>
      <c r="I32" s="734"/>
      <c r="J32" s="1096">
        <v>0</v>
      </c>
      <c r="K32" s="923">
        <v>0</v>
      </c>
      <c r="L32" s="923">
        <f t="shared" si="1"/>
        <v>0</v>
      </c>
      <c r="M32" s="923">
        <f t="shared" si="2"/>
        <v>0</v>
      </c>
      <c r="N32" s="923">
        <f>ROUND('Смета ЕР (общ) '!$I32*'Смета ЕР (общ) '!$L32,2)</f>
        <v>0</v>
      </c>
      <c r="O32" s="923">
        <f>ROUND('Смета ЕР (общ) '!$I32*'Смета ЕР (общ) '!$M32,2)</f>
        <v>0</v>
      </c>
      <c r="P32" s="1065" t="s">
        <v>1213</v>
      </c>
      <c r="Q32" s="1065"/>
      <c r="S32" s="619"/>
      <c r="T32" s="1168"/>
      <c r="U32" s="1168"/>
      <c r="V32" s="1168"/>
      <c r="W32" s="1168"/>
    </row>
    <row r="33" spans="1:23" ht="24" customHeight="1">
      <c r="A33" s="1097" t="s">
        <v>7</v>
      </c>
      <c r="B33" s="1097">
        <v>1</v>
      </c>
      <c r="C33" s="1097"/>
      <c r="D33" s="1097">
        <v>86</v>
      </c>
      <c r="E33" s="1097" t="str">
        <f>CONCATENATE('Смета ЕР (общ) '!$A33,".",'Смета ЕР (общ) '!$B33,".",'Смета ЕР (общ) '!$D33)</f>
        <v>Р1.1.86</v>
      </c>
      <c r="F33" s="1097">
        <f t="shared" si="0"/>
        <v>1</v>
      </c>
      <c r="G33" s="1067" t="s">
        <v>1160</v>
      </c>
      <c r="H33" s="1095" t="s">
        <v>1146</v>
      </c>
      <c r="I33" s="837"/>
      <c r="J33" s="735">
        <v>132501.92000000001</v>
      </c>
      <c r="K33" s="735">
        <v>0</v>
      </c>
      <c r="L33" s="735">
        <f t="shared" si="1"/>
        <v>132501.92000000001</v>
      </c>
      <c r="M33" s="735">
        <f t="shared" si="2"/>
        <v>0</v>
      </c>
      <c r="N33" s="735">
        <f>ROUND('Смета ЕР (общ) '!$I33*'Смета ЕР (общ) '!$L33,2)</f>
        <v>0</v>
      </c>
      <c r="O33" s="735">
        <f>ROUND('Смета ЕР (общ) '!$I33*'Смета ЕР (общ) '!$M33,2)</f>
        <v>0</v>
      </c>
      <c r="P33" s="1067" t="s">
        <v>2531</v>
      </c>
      <c r="Q33" s="1067"/>
      <c r="R33" s="1169"/>
      <c r="S33" s="1169"/>
      <c r="T33" s="1170"/>
      <c r="U33" s="1170"/>
      <c r="V33" s="1170"/>
      <c r="W33" s="1170"/>
    </row>
    <row r="34" spans="1:23" ht="40.5" customHeight="1">
      <c r="A34" s="1097" t="s">
        <v>7</v>
      </c>
      <c r="B34" s="1097">
        <v>1</v>
      </c>
      <c r="C34" s="1097"/>
      <c r="D34" s="1097">
        <v>46</v>
      </c>
      <c r="E34" s="1097" t="str">
        <f>CONCATENATE('Смета ЕР (общ) '!$A34,".",'Смета ЕР (общ) '!$B34,".",'Смета ЕР (общ) '!$D34)</f>
        <v>Р1.1.46</v>
      </c>
      <c r="F34" s="1097">
        <f t="shared" ref="F34:F56" si="3">IF(I34&gt;0,F33+1,F33)</f>
        <v>1</v>
      </c>
      <c r="G34" s="1067" t="s">
        <v>2480</v>
      </c>
      <c r="H34" s="1098" t="s">
        <v>1146</v>
      </c>
      <c r="I34" s="734"/>
      <c r="J34" s="923">
        <f>'Проектирование до 100'!$E$17*1.05</f>
        <v>10500</v>
      </c>
      <c r="K34" s="923">
        <v>0</v>
      </c>
      <c r="L34" s="923">
        <f t="shared" ref="L34:L56" si="4">ROUND(J34-J34*$Q$4,2)</f>
        <v>10500</v>
      </c>
      <c r="M34" s="923">
        <f t="shared" ref="M34:M56" si="5">ROUND(K34-K34*$Q$4,2)</f>
        <v>0</v>
      </c>
      <c r="N34" s="923">
        <f>ROUND('Смета ЕР (общ) '!$I34*'Смета ЕР (общ) '!$L34,2)</f>
        <v>0</v>
      </c>
      <c r="O34" s="923">
        <f>ROUND('Смета ЕР (общ) '!$I34*'Смета ЕР (общ) '!$M34,2)</f>
        <v>0</v>
      </c>
      <c r="P34" s="1067"/>
      <c r="Q34" s="1067"/>
      <c r="S34" s="619"/>
      <c r="T34" s="1168"/>
      <c r="U34" s="1168"/>
      <c r="V34" s="1168"/>
      <c r="W34" s="1168"/>
    </row>
    <row r="35" spans="1:23" ht="40.5" customHeight="1">
      <c r="A35" s="1097" t="s">
        <v>7</v>
      </c>
      <c r="B35" s="1097">
        <v>1</v>
      </c>
      <c r="C35" s="1097"/>
      <c r="D35" s="1097">
        <v>47</v>
      </c>
      <c r="E35" s="1097" t="str">
        <f>CONCATENATE('Смета ЕР (общ) '!$A35,".",'Смета ЕР (общ) '!$B35,".",'Смета ЕР (общ) '!$D35)</f>
        <v>Р1.1.47</v>
      </c>
      <c r="F35" s="1097">
        <f t="shared" si="3"/>
        <v>1</v>
      </c>
      <c r="G35" s="1067" t="s">
        <v>2481</v>
      </c>
      <c r="H35" s="1098" t="s">
        <v>1146</v>
      </c>
      <c r="I35" s="734"/>
      <c r="J35" s="923">
        <f>'Проектирование до 100'!$E$18*1.05</f>
        <v>20737.5</v>
      </c>
      <c r="K35" s="923">
        <v>0</v>
      </c>
      <c r="L35" s="923">
        <f t="shared" si="4"/>
        <v>20737.5</v>
      </c>
      <c r="M35" s="923">
        <f t="shared" si="5"/>
        <v>0</v>
      </c>
      <c r="N35" s="923">
        <f>ROUND('Смета ЕР (общ) '!$I35*'Смета ЕР (общ) '!$L35,2)</f>
        <v>0</v>
      </c>
      <c r="O35" s="923">
        <f>ROUND('Смета ЕР (общ) '!$I35*'Смета ЕР (общ) '!$M35,2)</f>
        <v>0</v>
      </c>
      <c r="P35" s="1067"/>
      <c r="Q35" s="1067"/>
      <c r="S35" s="619"/>
      <c r="T35" s="1168"/>
      <c r="U35" s="1168"/>
      <c r="V35" s="1168"/>
      <c r="W35" s="1168"/>
    </row>
    <row r="36" spans="1:23" ht="40.5" customHeight="1">
      <c r="A36" s="1097" t="s">
        <v>7</v>
      </c>
      <c r="B36" s="1097">
        <v>1</v>
      </c>
      <c r="C36" s="1097"/>
      <c r="D36" s="1097">
        <v>48</v>
      </c>
      <c r="E36" s="1097" t="str">
        <f>CONCATENATE('Смета ЕР (общ) '!$A36,".",'Смета ЕР (общ) '!$B36,".",'Смета ЕР (общ) '!$D36)</f>
        <v>Р1.1.48</v>
      </c>
      <c r="F36" s="1097">
        <f t="shared" si="3"/>
        <v>1</v>
      </c>
      <c r="G36" s="1067" t="s">
        <v>2482</v>
      </c>
      <c r="H36" s="1098" t="s">
        <v>1146</v>
      </c>
      <c r="I36" s="734"/>
      <c r="J36" s="923">
        <f>'Проектирование до 100'!$E$19*1.05</f>
        <v>20737.5</v>
      </c>
      <c r="K36" s="923">
        <v>0</v>
      </c>
      <c r="L36" s="923">
        <f t="shared" si="4"/>
        <v>20737.5</v>
      </c>
      <c r="M36" s="923">
        <f t="shared" si="5"/>
        <v>0</v>
      </c>
      <c r="N36" s="923">
        <f>ROUND('Смета ЕР (общ) '!$I36*'Смета ЕР (общ) '!$L36,2)</f>
        <v>0</v>
      </c>
      <c r="O36" s="923">
        <f>ROUND('Смета ЕР (общ) '!$I36*'Смета ЕР (общ) '!$M36,2)</f>
        <v>0</v>
      </c>
      <c r="P36" s="1067"/>
      <c r="Q36" s="1067"/>
      <c r="S36" s="619"/>
      <c r="T36" s="1168"/>
      <c r="U36" s="1168"/>
      <c r="V36" s="1168"/>
      <c r="W36" s="1168"/>
    </row>
    <row r="37" spans="1:23" ht="40.5" customHeight="1">
      <c r="A37" s="1097" t="s">
        <v>7</v>
      </c>
      <c r="B37" s="1097">
        <v>1</v>
      </c>
      <c r="C37" s="1097"/>
      <c r="D37" s="1097">
        <v>51</v>
      </c>
      <c r="E37" s="1097" t="str">
        <f>CONCATENATE('Смета ЕР (общ) '!$A37,".",'Смета ЕР (общ) '!$B37,".",'Смета ЕР (общ) '!$D37)</f>
        <v>Р1.1.51</v>
      </c>
      <c r="F37" s="1097">
        <f t="shared" si="3"/>
        <v>1</v>
      </c>
      <c r="G37" s="1067" t="s">
        <v>2485</v>
      </c>
      <c r="H37" s="1098" t="s">
        <v>1146</v>
      </c>
      <c r="I37" s="734"/>
      <c r="J37" s="923">
        <f>'Проектирование до 100'!$E$22*1.05</f>
        <v>10395</v>
      </c>
      <c r="K37" s="923">
        <v>0</v>
      </c>
      <c r="L37" s="923">
        <f t="shared" si="4"/>
        <v>10395</v>
      </c>
      <c r="M37" s="923">
        <f t="shared" si="5"/>
        <v>0</v>
      </c>
      <c r="N37" s="923">
        <f>ROUND('Смета ЕР (общ) '!$I37*'Смета ЕР (общ) '!$L37,2)</f>
        <v>0</v>
      </c>
      <c r="O37" s="923">
        <f>ROUND('Смета ЕР (общ) '!$I37*'Смета ЕР (общ) '!$M37,2)</f>
        <v>0</v>
      </c>
      <c r="P37" s="1067"/>
      <c r="Q37" s="1067"/>
      <c r="S37" s="619"/>
      <c r="T37" s="1168"/>
      <c r="U37" s="1168"/>
      <c r="V37" s="1168"/>
      <c r="W37" s="1168"/>
    </row>
    <row r="38" spans="1:23" ht="40.5" customHeight="1">
      <c r="A38" s="1097" t="s">
        <v>7</v>
      </c>
      <c r="B38" s="1097">
        <v>1</v>
      </c>
      <c r="C38" s="1097"/>
      <c r="D38" s="1097">
        <v>49</v>
      </c>
      <c r="E38" s="1097" t="str">
        <f>CONCATENATE('Смета ЕР (общ) '!$A38,".",'Смета ЕР (общ) '!$B38,".",'Смета ЕР (общ) '!$D38)</f>
        <v>Р1.1.49</v>
      </c>
      <c r="F38" s="1097">
        <f t="shared" si="3"/>
        <v>1</v>
      </c>
      <c r="G38" s="1067" t="s">
        <v>2483</v>
      </c>
      <c r="H38" s="1098" t="s">
        <v>1146</v>
      </c>
      <c r="I38" s="734"/>
      <c r="J38" s="923">
        <f>'Проектирование до 100'!$E$20*1.05</f>
        <v>15592.5</v>
      </c>
      <c r="K38" s="923">
        <v>0</v>
      </c>
      <c r="L38" s="923">
        <f t="shared" si="4"/>
        <v>15592.5</v>
      </c>
      <c r="M38" s="923">
        <f t="shared" si="5"/>
        <v>0</v>
      </c>
      <c r="N38" s="923">
        <f>ROUND('Смета ЕР (общ) '!$I38*'Смета ЕР (общ) '!$L38,2)</f>
        <v>0</v>
      </c>
      <c r="O38" s="923">
        <f>ROUND('Смета ЕР (общ) '!$I38*'Смета ЕР (общ) '!$M38,2)</f>
        <v>0</v>
      </c>
      <c r="P38" s="1067"/>
      <c r="Q38" s="1067"/>
      <c r="S38" s="619"/>
      <c r="T38" s="1168"/>
      <c r="U38" s="1168"/>
      <c r="V38" s="1168"/>
      <c r="W38" s="1168"/>
    </row>
    <row r="39" spans="1:23" ht="40.5" customHeight="1">
      <c r="A39" s="1097" t="s">
        <v>7</v>
      </c>
      <c r="B39" s="1097">
        <v>1</v>
      </c>
      <c r="C39" s="1097"/>
      <c r="D39" s="1097">
        <v>50</v>
      </c>
      <c r="E39" s="1097" t="str">
        <f>CONCATENATE('Смета ЕР (общ) '!$A39,".",'Смета ЕР (общ) '!$B39,".",'Смета ЕР (общ) '!$D39)</f>
        <v>Р1.1.50</v>
      </c>
      <c r="F39" s="1097">
        <f t="shared" si="3"/>
        <v>1</v>
      </c>
      <c r="G39" s="1067" t="s">
        <v>2484</v>
      </c>
      <c r="H39" s="1098" t="s">
        <v>1146</v>
      </c>
      <c r="I39" s="734"/>
      <c r="J39" s="923">
        <f>'Проектирование до 100'!$E$21*1.05</f>
        <v>10395</v>
      </c>
      <c r="K39" s="923">
        <v>0</v>
      </c>
      <c r="L39" s="923">
        <f t="shared" si="4"/>
        <v>10395</v>
      </c>
      <c r="M39" s="923">
        <f t="shared" si="5"/>
        <v>0</v>
      </c>
      <c r="N39" s="923">
        <f>ROUND('Смета ЕР (общ) '!$I39*'Смета ЕР (общ) '!$L39,2)</f>
        <v>0</v>
      </c>
      <c r="O39" s="923">
        <f>ROUND('Смета ЕР (общ) '!$I39*'Смета ЕР (общ) '!$M39,2)</f>
        <v>0</v>
      </c>
      <c r="P39" s="1067"/>
      <c r="Q39" s="1067"/>
      <c r="S39" s="619"/>
      <c r="T39" s="1168"/>
      <c r="U39" s="1168"/>
      <c r="V39" s="1168"/>
      <c r="W39" s="1168"/>
    </row>
    <row r="40" spans="1:23" ht="40.5" customHeight="1">
      <c r="A40" s="1097" t="s">
        <v>7</v>
      </c>
      <c r="B40" s="1097">
        <v>1</v>
      </c>
      <c r="C40" s="1097"/>
      <c r="D40" s="1097">
        <v>52</v>
      </c>
      <c r="E40" s="1097" t="str">
        <f>CONCATENATE('Смета ЕР (общ) '!$A40,".",'Смета ЕР (общ) '!$B40,".",'Смета ЕР (общ) '!$D40)</f>
        <v>Р1.1.52</v>
      </c>
      <c r="F40" s="1097">
        <f t="shared" si="3"/>
        <v>1</v>
      </c>
      <c r="G40" s="1067" t="s">
        <v>2486</v>
      </c>
      <c r="H40" s="1098" t="s">
        <v>1146</v>
      </c>
      <c r="I40" s="734"/>
      <c r="J40" s="923">
        <f>'Проектирование до 100'!$E$23*1.05</f>
        <v>10395</v>
      </c>
      <c r="K40" s="923">
        <v>0</v>
      </c>
      <c r="L40" s="923">
        <f t="shared" si="4"/>
        <v>10395</v>
      </c>
      <c r="M40" s="923">
        <f t="shared" si="5"/>
        <v>0</v>
      </c>
      <c r="N40" s="923">
        <f>ROUND('Смета ЕР (общ) '!$I40*'Смета ЕР (общ) '!$L40,2)</f>
        <v>0</v>
      </c>
      <c r="O40" s="923">
        <f>ROUND('Смета ЕР (общ) '!$I40*'Смета ЕР (общ) '!$M40,2)</f>
        <v>0</v>
      </c>
      <c r="P40" s="1067"/>
      <c r="Q40" s="1067"/>
      <c r="S40" s="619"/>
      <c r="T40" s="1168"/>
      <c r="U40" s="1168"/>
      <c r="V40" s="1168"/>
      <c r="W40" s="1168"/>
    </row>
    <row r="41" spans="1:23" ht="40.5" customHeight="1">
      <c r="A41" s="1097" t="s">
        <v>7</v>
      </c>
      <c r="B41" s="1097">
        <v>1</v>
      </c>
      <c r="C41" s="1097"/>
      <c r="D41" s="1097">
        <v>53</v>
      </c>
      <c r="E41" s="1097" t="str">
        <f>CONCATENATE('Смета ЕР (общ) '!$A41,".",'Смета ЕР (общ) '!$B41,".",'Смета ЕР (общ) '!$D41)</f>
        <v>Р1.1.53</v>
      </c>
      <c r="F41" s="1097">
        <f t="shared" si="3"/>
        <v>1</v>
      </c>
      <c r="G41" s="1067" t="s">
        <v>2487</v>
      </c>
      <c r="H41" s="1098" t="s">
        <v>1146</v>
      </c>
      <c r="I41" s="734"/>
      <c r="J41" s="923">
        <f>'Проектирование до 100'!$E$24*1.05</f>
        <v>15592.5</v>
      </c>
      <c r="K41" s="923">
        <v>0</v>
      </c>
      <c r="L41" s="923">
        <f t="shared" si="4"/>
        <v>15592.5</v>
      </c>
      <c r="M41" s="923">
        <f t="shared" si="5"/>
        <v>0</v>
      </c>
      <c r="N41" s="923">
        <f>ROUND('Смета ЕР (общ) '!$I41*'Смета ЕР (общ) '!$L41,2)</f>
        <v>0</v>
      </c>
      <c r="O41" s="923">
        <f>ROUND('Смета ЕР (общ) '!$I41*'Смета ЕР (общ) '!$M41,2)</f>
        <v>0</v>
      </c>
      <c r="P41" s="1067"/>
      <c r="Q41" s="1067"/>
      <c r="S41" s="619"/>
      <c r="T41" s="1168"/>
      <c r="U41" s="1168"/>
      <c r="V41" s="1168"/>
      <c r="W41" s="1168"/>
    </row>
    <row r="42" spans="1:23" ht="24" customHeight="1">
      <c r="A42" s="1097" t="s">
        <v>7</v>
      </c>
      <c r="B42" s="1097">
        <v>1</v>
      </c>
      <c r="C42" s="1097"/>
      <c r="D42" s="1097">
        <v>54</v>
      </c>
      <c r="E42" s="1097" t="str">
        <f>CONCATENATE('Смета ЕР (общ) '!$A42,".",'Смета ЕР (общ) '!$B42,".",'Смета ЕР (общ) '!$D42)</f>
        <v>Р1.1.54</v>
      </c>
      <c r="F42" s="1097">
        <f t="shared" si="3"/>
        <v>1</v>
      </c>
      <c r="G42" s="1067" t="s">
        <v>2488</v>
      </c>
      <c r="H42" s="1098" t="s">
        <v>1146</v>
      </c>
      <c r="I42" s="734"/>
      <c r="J42" s="923">
        <f>'Проектирование до 100'!$E$25*1.05</f>
        <v>10395</v>
      </c>
      <c r="K42" s="923">
        <v>0</v>
      </c>
      <c r="L42" s="923">
        <f t="shared" si="4"/>
        <v>10395</v>
      </c>
      <c r="M42" s="923">
        <f t="shared" si="5"/>
        <v>0</v>
      </c>
      <c r="N42" s="923">
        <f>ROUND('Смета ЕР (общ) '!$I42*'Смета ЕР (общ) '!$L42,2)</f>
        <v>0</v>
      </c>
      <c r="O42" s="923">
        <f>ROUND('Смета ЕР (общ) '!$I42*'Смета ЕР (общ) '!$M42,2)</f>
        <v>0</v>
      </c>
      <c r="P42" s="1067"/>
      <c r="Q42" s="1067"/>
      <c r="S42" s="619"/>
      <c r="T42" s="1168"/>
      <c r="U42" s="1168"/>
      <c r="V42" s="1168"/>
      <c r="W42" s="1168"/>
    </row>
    <row r="43" spans="1:23" ht="24" customHeight="1">
      <c r="A43" s="1097" t="s">
        <v>7</v>
      </c>
      <c r="B43" s="1097">
        <v>1</v>
      </c>
      <c r="C43" s="1097"/>
      <c r="D43" s="1097">
        <v>55</v>
      </c>
      <c r="E43" s="1097" t="str">
        <f>CONCATENATE('Смета ЕР (общ) '!$A43,".",'Смета ЕР (общ) '!$B43,".",'Смета ЕР (общ) '!$D43)</f>
        <v>Р1.1.55</v>
      </c>
      <c r="F43" s="1097">
        <f t="shared" si="3"/>
        <v>1</v>
      </c>
      <c r="G43" s="1067" t="s">
        <v>2489</v>
      </c>
      <c r="H43" s="1098" t="s">
        <v>1146</v>
      </c>
      <c r="I43" s="734"/>
      <c r="J43" s="923">
        <f>'Проектирование до 100'!$E$26*1.05</f>
        <v>15592.5</v>
      </c>
      <c r="K43" s="923">
        <v>0</v>
      </c>
      <c r="L43" s="923">
        <f t="shared" si="4"/>
        <v>15592.5</v>
      </c>
      <c r="M43" s="923">
        <f t="shared" si="5"/>
        <v>0</v>
      </c>
      <c r="N43" s="923">
        <f>ROUND('Смета ЕР (общ) '!$I43*'Смета ЕР (общ) '!$L43,2)</f>
        <v>0</v>
      </c>
      <c r="O43" s="923">
        <f>ROUND('Смета ЕР (общ) '!$I43*'Смета ЕР (общ) '!$M43,2)</f>
        <v>0</v>
      </c>
      <c r="P43" s="1067"/>
      <c r="Q43" s="1067"/>
      <c r="S43" s="619"/>
      <c r="T43" s="1168"/>
      <c r="U43" s="1168"/>
      <c r="V43" s="1168"/>
      <c r="W43" s="1168"/>
    </row>
    <row r="44" spans="1:23" ht="24" customHeight="1">
      <c r="A44" s="733" t="s">
        <v>7</v>
      </c>
      <c r="B44" s="733">
        <v>1</v>
      </c>
      <c r="C44" s="733"/>
      <c r="D44" s="733">
        <v>2</v>
      </c>
      <c r="E44" s="733" t="str">
        <f>CONCATENATE('Смета ЕР (общ) '!$A44,".",'Смета ЕР (общ) '!$B44,".",'Смета ЕР (общ) '!$D44)</f>
        <v>Р1.1.2</v>
      </c>
      <c r="F44" s="733">
        <f t="shared" si="3"/>
        <v>1</v>
      </c>
      <c r="G44" s="1065" t="s">
        <v>2515</v>
      </c>
      <c r="H44" s="1098" t="s">
        <v>15</v>
      </c>
      <c r="I44" s="734"/>
      <c r="J44" s="923">
        <f>'Проектирование 100-450'!$E$18*1.05</f>
        <v>135.45000000000002</v>
      </c>
      <c r="K44" s="923">
        <v>0</v>
      </c>
      <c r="L44" s="923">
        <f t="shared" si="4"/>
        <v>135.44999999999999</v>
      </c>
      <c r="M44" s="923">
        <f t="shared" si="5"/>
        <v>0</v>
      </c>
      <c r="N44" s="923">
        <f>ROUND('Смета ЕР (общ) '!$I44*'Смета ЕР (общ) '!$L44,2)</f>
        <v>0</v>
      </c>
      <c r="O44" s="923">
        <f>ROUND('Смета ЕР (общ) '!$I44*'Смета ЕР (общ) '!$M44,2)</f>
        <v>0</v>
      </c>
      <c r="P44" s="1065"/>
      <c r="Q44" s="1065"/>
      <c r="S44" s="619"/>
      <c r="T44" s="1168"/>
      <c r="U44" s="1168"/>
      <c r="V44" s="1168"/>
      <c r="W44" s="1168"/>
    </row>
    <row r="45" spans="1:23" ht="24" customHeight="1">
      <c r="A45" s="733" t="s">
        <v>7</v>
      </c>
      <c r="B45" s="733">
        <v>1</v>
      </c>
      <c r="C45" s="733"/>
      <c r="D45" s="733">
        <v>3</v>
      </c>
      <c r="E45" s="733" t="str">
        <f>CONCATENATE('Смета ЕР (общ) '!$A45,".",'Смета ЕР (общ) '!$B45,".",'Смета ЕР (общ) '!$D45)</f>
        <v>Р1.1.3</v>
      </c>
      <c r="F45" s="733">
        <f t="shared" si="3"/>
        <v>1</v>
      </c>
      <c r="G45" s="1065" t="s">
        <v>2516</v>
      </c>
      <c r="H45" s="1098" t="s">
        <v>15</v>
      </c>
      <c r="I45" s="734"/>
      <c r="J45" s="923">
        <f>'Проектирование 100-450'!$E$19*1.05</f>
        <v>389.55</v>
      </c>
      <c r="K45" s="923">
        <v>0</v>
      </c>
      <c r="L45" s="923">
        <f t="shared" si="4"/>
        <v>389.55</v>
      </c>
      <c r="M45" s="923">
        <f t="shared" si="5"/>
        <v>0</v>
      </c>
      <c r="N45" s="923">
        <f>ROUND('Смета ЕР (общ) '!$I45*'Смета ЕР (общ) '!$L45,2)</f>
        <v>0</v>
      </c>
      <c r="O45" s="923">
        <f>ROUND('Смета ЕР (общ) '!$I45*'Смета ЕР (общ) '!$M45,2)</f>
        <v>0</v>
      </c>
      <c r="P45" s="1065"/>
      <c r="Q45" s="1065"/>
      <c r="S45" s="619"/>
      <c r="T45" s="1168"/>
      <c r="U45" s="1168">
        <v>214</v>
      </c>
      <c r="V45" s="1168"/>
      <c r="W45" s="1168"/>
    </row>
    <row r="46" spans="1:23" ht="24" customHeight="1">
      <c r="A46" s="733" t="s">
        <v>7</v>
      </c>
      <c r="B46" s="733">
        <v>1</v>
      </c>
      <c r="C46" s="733"/>
      <c r="D46" s="733">
        <v>4</v>
      </c>
      <c r="E46" s="733" t="str">
        <f>CONCATENATE('Смета ЕР (общ) '!$A46,".",'Смета ЕР (общ) '!$B46,".",'Смета ЕР (общ) '!$D46)</f>
        <v>Р1.1.4</v>
      </c>
      <c r="F46" s="733">
        <f t="shared" si="3"/>
        <v>1</v>
      </c>
      <c r="G46" s="1065" t="s">
        <v>2517</v>
      </c>
      <c r="H46" s="1098" t="s">
        <v>15</v>
      </c>
      <c r="I46" s="734"/>
      <c r="J46" s="923">
        <f>'Проектирование 100-450'!$E$20*1.05</f>
        <v>258.3</v>
      </c>
      <c r="K46" s="923">
        <v>0</v>
      </c>
      <c r="L46" s="923">
        <f t="shared" si="4"/>
        <v>258.3</v>
      </c>
      <c r="M46" s="923">
        <f t="shared" si="5"/>
        <v>0</v>
      </c>
      <c r="N46" s="923">
        <f>ROUND('Смета ЕР (общ) '!$I46*'Смета ЕР (общ) '!$L46,2)</f>
        <v>0</v>
      </c>
      <c r="O46" s="923">
        <f>ROUND('Смета ЕР (общ) '!$I46*'Смета ЕР (общ) '!$M46,2)</f>
        <v>0</v>
      </c>
      <c r="P46" s="1065"/>
      <c r="Q46" s="1065"/>
      <c r="S46" s="619"/>
      <c r="T46" s="1168"/>
      <c r="U46" s="1168">
        <v>214</v>
      </c>
      <c r="V46" s="1168"/>
      <c r="W46" s="1168"/>
    </row>
    <row r="47" spans="1:23" ht="36" customHeight="1">
      <c r="A47" s="733" t="s">
        <v>7</v>
      </c>
      <c r="B47" s="733">
        <v>1</v>
      </c>
      <c r="C47" s="733"/>
      <c r="D47" s="733">
        <v>7</v>
      </c>
      <c r="E47" s="733" t="str">
        <f>CONCATENATE('Смета ЕР (общ) '!$A47,".",'Смета ЕР (общ) '!$B47,".",'Смета ЕР (общ) '!$D47)</f>
        <v>Р1.1.7</v>
      </c>
      <c r="F47" s="733">
        <f t="shared" si="3"/>
        <v>1</v>
      </c>
      <c r="G47" s="1065" t="s">
        <v>2520</v>
      </c>
      <c r="H47" s="1098" t="s">
        <v>15</v>
      </c>
      <c r="I47" s="734"/>
      <c r="J47" s="923">
        <f>'Проектирование 100-450'!$E$23*1.05</f>
        <v>123.9</v>
      </c>
      <c r="K47" s="923">
        <v>0</v>
      </c>
      <c r="L47" s="923">
        <f t="shared" si="4"/>
        <v>123.9</v>
      </c>
      <c r="M47" s="923">
        <f t="shared" si="5"/>
        <v>0</v>
      </c>
      <c r="N47" s="923">
        <f>ROUND('Смета ЕР (общ) '!$I47*'Смета ЕР (общ) '!$L47,2)</f>
        <v>0</v>
      </c>
      <c r="O47" s="923">
        <f>ROUND('Смета ЕР (общ) '!$I47*'Смета ЕР (общ) '!$M47,2)</f>
        <v>0</v>
      </c>
      <c r="P47" s="1065"/>
      <c r="Q47" s="1065"/>
      <c r="S47" s="619"/>
      <c r="T47" s="1168"/>
      <c r="U47" s="1168">
        <v>214</v>
      </c>
      <c r="V47" s="1168"/>
      <c r="W47" s="1168"/>
    </row>
    <row r="48" spans="1:23" ht="24" customHeight="1">
      <c r="A48" s="733" t="s">
        <v>7</v>
      </c>
      <c r="B48" s="733">
        <v>1</v>
      </c>
      <c r="C48" s="733"/>
      <c r="D48" s="733">
        <v>5</v>
      </c>
      <c r="E48" s="733" t="str">
        <f>CONCATENATE('Смета ЕР (общ) '!$A48,".",'Смета ЕР (общ) '!$B48,".",'Смета ЕР (общ) '!$D48)</f>
        <v>Р1.1.5</v>
      </c>
      <c r="F48" s="733">
        <f t="shared" si="3"/>
        <v>1</v>
      </c>
      <c r="G48" s="1065" t="s">
        <v>2518</v>
      </c>
      <c r="H48" s="1098" t="s">
        <v>15</v>
      </c>
      <c r="I48" s="734"/>
      <c r="J48" s="923">
        <f>'Проектирование 100-450'!$E$21*1.05</f>
        <v>202.65</v>
      </c>
      <c r="K48" s="923">
        <v>0</v>
      </c>
      <c r="L48" s="923">
        <f t="shared" si="4"/>
        <v>202.65</v>
      </c>
      <c r="M48" s="923">
        <f t="shared" si="5"/>
        <v>0</v>
      </c>
      <c r="N48" s="923">
        <f>ROUND('Смета ЕР (общ) '!$I48*'Смета ЕР (общ) '!$L48,2)</f>
        <v>0</v>
      </c>
      <c r="O48" s="923">
        <f>ROUND('Смета ЕР (общ) '!$I48*'Смета ЕР (общ) '!$M48,2)</f>
        <v>0</v>
      </c>
      <c r="P48" s="1065"/>
      <c r="Q48" s="1065"/>
      <c r="S48" s="619"/>
      <c r="T48" s="1168"/>
      <c r="U48" s="1168">
        <v>214</v>
      </c>
      <c r="V48" s="1168"/>
      <c r="W48" s="1168"/>
    </row>
    <row r="49" spans="1:23" ht="24" customHeight="1">
      <c r="A49" s="733" t="s">
        <v>7</v>
      </c>
      <c r="B49" s="733">
        <v>1</v>
      </c>
      <c r="C49" s="733"/>
      <c r="D49" s="733">
        <v>6</v>
      </c>
      <c r="E49" s="733" t="str">
        <f>CONCATENATE('Смета ЕР (общ) '!$A49,".",'Смета ЕР (общ) '!$B49,".",'Смета ЕР (общ) '!$D49)</f>
        <v>Р1.1.6</v>
      </c>
      <c r="F49" s="733">
        <f t="shared" si="3"/>
        <v>1</v>
      </c>
      <c r="G49" s="1065" t="s">
        <v>2519</v>
      </c>
      <c r="H49" s="1098" t="s">
        <v>15</v>
      </c>
      <c r="I49" s="734"/>
      <c r="J49" s="923">
        <f>'Проектирование 100-450'!$E$22*1.05</f>
        <v>159.4845</v>
      </c>
      <c r="K49" s="923">
        <v>0</v>
      </c>
      <c r="L49" s="923">
        <f t="shared" si="4"/>
        <v>159.47999999999999</v>
      </c>
      <c r="M49" s="923">
        <f t="shared" si="5"/>
        <v>0</v>
      </c>
      <c r="N49" s="923">
        <f>ROUND('Смета ЕР (общ) '!$I49*'Смета ЕР (общ) '!$L49,2)</f>
        <v>0</v>
      </c>
      <c r="O49" s="923">
        <f>ROUND('Смета ЕР (общ) '!$I49*'Смета ЕР (общ) '!$M49,2)</f>
        <v>0</v>
      </c>
      <c r="P49" s="1065"/>
      <c r="Q49" s="1065"/>
      <c r="S49" s="619"/>
      <c r="T49" s="1168"/>
      <c r="U49" s="1168">
        <v>214</v>
      </c>
      <c r="V49" s="1168"/>
      <c r="W49" s="1168"/>
    </row>
    <row r="50" spans="1:23" ht="24" customHeight="1">
      <c r="A50" s="733" t="s">
        <v>7</v>
      </c>
      <c r="B50" s="733">
        <v>1</v>
      </c>
      <c r="C50" s="733"/>
      <c r="D50" s="733">
        <v>8</v>
      </c>
      <c r="E50" s="733" t="str">
        <f>CONCATENATE('Смета ЕР (общ) '!$A50,".",'Смета ЕР (общ) '!$B50,".",'Смета ЕР (общ) '!$D50)</f>
        <v>Р1.1.8</v>
      </c>
      <c r="F50" s="733">
        <f t="shared" si="3"/>
        <v>1</v>
      </c>
      <c r="G50" s="1065" t="s">
        <v>2521</v>
      </c>
      <c r="H50" s="1098" t="s">
        <v>15</v>
      </c>
      <c r="I50" s="734"/>
      <c r="J50" s="923">
        <f>'Проектирование 100-450'!$E$24*1.05</f>
        <v>130.20000000000002</v>
      </c>
      <c r="K50" s="923">
        <v>0</v>
      </c>
      <c r="L50" s="923">
        <f t="shared" si="4"/>
        <v>130.19999999999999</v>
      </c>
      <c r="M50" s="923">
        <f t="shared" si="5"/>
        <v>0</v>
      </c>
      <c r="N50" s="923">
        <f>ROUND('Смета ЕР (общ) '!$I50*'Смета ЕР (общ) '!$L50,2)</f>
        <v>0</v>
      </c>
      <c r="O50" s="923">
        <f>ROUND('Смета ЕР (общ) '!$I50*'Смета ЕР (общ) '!$M50,2)</f>
        <v>0</v>
      </c>
      <c r="P50" s="1065"/>
      <c r="Q50" s="1065"/>
      <c r="S50" s="619"/>
      <c r="T50" s="1168"/>
      <c r="U50" s="1168">
        <v>214</v>
      </c>
      <c r="V50" s="1168"/>
      <c r="W50" s="1168"/>
    </row>
    <row r="51" spans="1:23" ht="36" customHeight="1">
      <c r="A51" s="733" t="s">
        <v>7</v>
      </c>
      <c r="B51" s="733">
        <v>1</v>
      </c>
      <c r="C51" s="733"/>
      <c r="D51" s="733">
        <v>9</v>
      </c>
      <c r="E51" s="733" t="str">
        <f>CONCATENATE('Смета ЕР (общ) '!$A51,".",'Смета ЕР (общ) '!$B51,".",'Смета ЕР (общ) '!$D51)</f>
        <v>Р1.1.9</v>
      </c>
      <c r="F51" s="733">
        <f t="shared" si="3"/>
        <v>1</v>
      </c>
      <c r="G51" s="1065" t="s">
        <v>2522</v>
      </c>
      <c r="H51" s="1098" t="s">
        <v>15</v>
      </c>
      <c r="I51" s="837"/>
      <c r="J51" s="923">
        <f>'Проектирование 100-450'!$E$25*1.05</f>
        <v>91.6755</v>
      </c>
      <c r="K51" s="923">
        <v>0</v>
      </c>
      <c r="L51" s="923">
        <f t="shared" si="4"/>
        <v>91.68</v>
      </c>
      <c r="M51" s="923">
        <f t="shared" si="5"/>
        <v>0</v>
      </c>
      <c r="N51" s="923">
        <f>ROUND('Смета ЕР (общ) '!$I51*'Смета ЕР (общ) '!$L51,2)</f>
        <v>0</v>
      </c>
      <c r="O51" s="923">
        <f>ROUND('Смета ЕР (общ) '!$I51*'Смета ЕР (общ) '!$M51,2)</f>
        <v>0</v>
      </c>
      <c r="P51" s="1065"/>
      <c r="Q51" s="1065"/>
      <c r="S51" s="619"/>
      <c r="T51" s="1168"/>
      <c r="U51" s="1168"/>
      <c r="V51" s="1168"/>
      <c r="W51" s="1168"/>
    </row>
    <row r="52" spans="1:23" ht="24" customHeight="1">
      <c r="A52" s="733" t="s">
        <v>7</v>
      </c>
      <c r="B52" s="733">
        <v>1</v>
      </c>
      <c r="C52" s="733"/>
      <c r="D52" s="733">
        <v>43</v>
      </c>
      <c r="E52" s="733" t="str">
        <f>CONCATENATE('Смета ЕР (общ) '!$A52,".",'Смета ЕР (общ) '!$B52,".",'Смета ЕР (общ) '!$D52)</f>
        <v>Р1.1.43</v>
      </c>
      <c r="F52" s="733">
        <f t="shared" si="3"/>
        <v>1</v>
      </c>
      <c r="G52" s="1065" t="s">
        <v>2523</v>
      </c>
      <c r="H52" s="1098" t="s">
        <v>15</v>
      </c>
      <c r="I52" s="837"/>
      <c r="J52" s="923">
        <f>'Проектирование 100-450'!$E$26*1.05</f>
        <v>91.6755</v>
      </c>
      <c r="K52" s="923">
        <v>0</v>
      </c>
      <c r="L52" s="923">
        <f t="shared" si="4"/>
        <v>91.68</v>
      </c>
      <c r="M52" s="923">
        <f t="shared" si="5"/>
        <v>0</v>
      </c>
      <c r="N52" s="923">
        <f>ROUND('Смета ЕР (общ) '!$I52*'Смета ЕР (общ) '!$L52,2)</f>
        <v>0</v>
      </c>
      <c r="O52" s="923">
        <f>ROUND('Смета ЕР (общ) '!$I52*'Смета ЕР (общ) '!$M52,2)</f>
        <v>0</v>
      </c>
      <c r="P52" s="1065"/>
      <c r="Q52" s="1065"/>
      <c r="S52" s="619"/>
      <c r="T52" s="1168"/>
      <c r="U52" s="1168"/>
      <c r="V52" s="1168"/>
      <c r="W52" s="1168"/>
    </row>
    <row r="53" spans="1:23" ht="24" customHeight="1">
      <c r="A53" s="733" t="s">
        <v>7</v>
      </c>
      <c r="B53" s="733">
        <v>1</v>
      </c>
      <c r="C53" s="733"/>
      <c r="D53" s="733">
        <v>10</v>
      </c>
      <c r="E53" s="733" t="str">
        <f>CONCATENATE('Смета ЕР (общ) '!$A53,".",'Смета ЕР (общ) '!$B53,".",'Смета ЕР (общ) '!$D53)</f>
        <v>Р1.1.10</v>
      </c>
      <c r="F53" s="733">
        <f t="shared" si="3"/>
        <v>1</v>
      </c>
      <c r="G53" s="1065" t="s">
        <v>2524</v>
      </c>
      <c r="H53" s="1098" t="s">
        <v>15</v>
      </c>
      <c r="I53" s="837"/>
      <c r="J53" s="923">
        <f>'Проектирование 100-450'!$E$27*1.05</f>
        <v>103.95</v>
      </c>
      <c r="K53" s="923">
        <v>0</v>
      </c>
      <c r="L53" s="923">
        <f t="shared" si="4"/>
        <v>103.95</v>
      </c>
      <c r="M53" s="923">
        <f t="shared" si="5"/>
        <v>0</v>
      </c>
      <c r="N53" s="923">
        <f>ROUND('Смета ЕР (общ) '!$I53*'Смета ЕР (общ) '!$L53,2)</f>
        <v>0</v>
      </c>
      <c r="O53" s="923">
        <f>ROUND('Смета ЕР (общ) '!$I53*'Смета ЕР (общ) '!$M53,2)</f>
        <v>0</v>
      </c>
      <c r="P53" s="1065"/>
      <c r="Q53" s="1065"/>
      <c r="S53" s="619"/>
      <c r="T53" s="1168"/>
      <c r="U53" s="1168"/>
      <c r="V53" s="1168"/>
      <c r="W53" s="1168"/>
    </row>
    <row r="54" spans="1:23" ht="14.4" customHeight="1">
      <c r="A54" s="733" t="s">
        <v>7</v>
      </c>
      <c r="B54" s="733">
        <v>1</v>
      </c>
      <c r="C54" s="733"/>
      <c r="D54" s="733">
        <v>35</v>
      </c>
      <c r="E54" s="733" t="str">
        <f>CONCATENATE('Смета ЕР (общ) '!$A54,".",'Смета ЕР (общ) '!$B54,".",'Смета ЕР (общ) '!$D54)</f>
        <v>Р1.1.35</v>
      </c>
      <c r="F54" s="733">
        <f t="shared" si="3"/>
        <v>1</v>
      </c>
      <c r="G54" s="1065" t="s">
        <v>155</v>
      </c>
      <c r="H54" s="1095" t="s">
        <v>15</v>
      </c>
      <c r="I54" s="734"/>
      <c r="J54" s="923">
        <v>76.52</v>
      </c>
      <c r="K54" s="923">
        <v>0</v>
      </c>
      <c r="L54" s="923">
        <f t="shared" si="4"/>
        <v>76.52</v>
      </c>
      <c r="M54" s="923">
        <f t="shared" si="5"/>
        <v>0</v>
      </c>
      <c r="N54" s="923">
        <f>ROUND('Смета ЕР (общ) '!$I54*'Смета ЕР (общ) '!$L54,2)</f>
        <v>0</v>
      </c>
      <c r="O54" s="923">
        <f>ROUND('Смета ЕР (общ) '!$I54*'Смета ЕР (общ) '!$M54,2)</f>
        <v>0</v>
      </c>
      <c r="P54" s="1065"/>
      <c r="Q54" s="1065"/>
      <c r="S54" s="619"/>
      <c r="T54" s="1168"/>
      <c r="U54" s="1168"/>
      <c r="V54" s="1168"/>
      <c r="W54" s="1168"/>
    </row>
    <row r="55" spans="1:23" ht="14.4" customHeight="1">
      <c r="A55" s="733" t="s">
        <v>7</v>
      </c>
      <c r="B55" s="733">
        <v>1</v>
      </c>
      <c r="C55" s="733"/>
      <c r="D55" s="733">
        <v>22</v>
      </c>
      <c r="E55" s="733" t="str">
        <f>CONCATENATE('Смета ЕР (общ) '!$A55,".",'Смета ЕР (общ) '!$B55,".",'Смета ЕР (общ) '!$D55)</f>
        <v>Р1.1.22</v>
      </c>
      <c r="F55" s="733">
        <f t="shared" si="3"/>
        <v>1</v>
      </c>
      <c r="G55" s="1065" t="s">
        <v>429</v>
      </c>
      <c r="H55" s="1095" t="s">
        <v>15</v>
      </c>
      <c r="I55" s="734"/>
      <c r="J55" s="1096">
        <v>0</v>
      </c>
      <c r="K55" s="923">
        <v>0</v>
      </c>
      <c r="L55" s="923">
        <f t="shared" si="4"/>
        <v>0</v>
      </c>
      <c r="M55" s="923">
        <f t="shared" si="5"/>
        <v>0</v>
      </c>
      <c r="N55" s="923">
        <f>ROUND('Смета ЕР (общ) '!$I55*'Смета ЕР (общ) '!$L55,2)</f>
        <v>0</v>
      </c>
      <c r="O55" s="923">
        <f>ROUND('Смета ЕР (общ) '!$I55*'Смета ЕР (общ) '!$M55,2)</f>
        <v>0</v>
      </c>
      <c r="P55" s="1065" t="s">
        <v>1213</v>
      </c>
      <c r="Q55" s="1065"/>
      <c r="S55" s="619"/>
      <c r="T55" s="1168"/>
      <c r="U55" s="1168"/>
      <c r="V55" s="1168"/>
      <c r="W55" s="1168"/>
    </row>
    <row r="56" spans="1:23" ht="14.4" customHeight="1">
      <c r="A56" s="733" t="s">
        <v>7</v>
      </c>
      <c r="B56" s="733">
        <v>1</v>
      </c>
      <c r="C56" s="733"/>
      <c r="D56" s="733">
        <v>23</v>
      </c>
      <c r="E56" s="733" t="str">
        <f>CONCATENATE('Смета ЕР (общ) '!$A56,".",'Смета ЕР (общ) '!$B56,".",'Смета ЕР (общ) '!$D56)</f>
        <v>Р1.1.23</v>
      </c>
      <c r="F56" s="733">
        <f t="shared" si="3"/>
        <v>1</v>
      </c>
      <c r="G56" s="1065" t="s">
        <v>706</v>
      </c>
      <c r="H56" s="1095" t="s">
        <v>15</v>
      </c>
      <c r="I56" s="734"/>
      <c r="J56" s="1096">
        <v>0</v>
      </c>
      <c r="K56" s="923">
        <v>0</v>
      </c>
      <c r="L56" s="923">
        <f t="shared" si="4"/>
        <v>0</v>
      </c>
      <c r="M56" s="923">
        <f t="shared" si="5"/>
        <v>0</v>
      </c>
      <c r="N56" s="923">
        <f>ROUND('Смета ЕР (общ) '!$I56*'Смета ЕР (общ) '!$L56,2)</f>
        <v>0</v>
      </c>
      <c r="O56" s="923">
        <f>ROUND('Смета ЕР (общ) '!$I56*'Смета ЕР (общ) '!$M56,2)</f>
        <v>0</v>
      </c>
      <c r="P56" s="1065" t="s">
        <v>1213</v>
      </c>
      <c r="Q56" s="1065"/>
      <c r="S56" s="619"/>
      <c r="T56" s="1168"/>
      <c r="U56" s="1168"/>
      <c r="V56" s="1168"/>
      <c r="W56" s="1168"/>
    </row>
    <row r="57" spans="1:23" ht="40.5" customHeight="1">
      <c r="A57" s="1097" t="s">
        <v>7</v>
      </c>
      <c r="B57" s="1097">
        <v>1</v>
      </c>
      <c r="C57" s="1097"/>
      <c r="D57" s="1097">
        <v>11</v>
      </c>
      <c r="E57" s="1097" t="str">
        <f>CONCATENATE('Смета ЕР (общ) '!$A57,".",'Смета ЕР (общ) '!$B57,".",'Смета ЕР (общ) '!$D57)</f>
        <v>Р1.1.11</v>
      </c>
      <c r="F57" s="1097">
        <f t="shared" si="0"/>
        <v>1</v>
      </c>
      <c r="G57" s="1171" t="s">
        <v>6195</v>
      </c>
      <c r="H57" s="1098" t="s">
        <v>15</v>
      </c>
      <c r="I57" s="837"/>
      <c r="J57" s="923">
        <f>'АПС, СОУЭ, ППА'!$F$13*1.05*0.1</f>
        <v>7.035000000000001</v>
      </c>
      <c r="K57" s="923">
        <v>0</v>
      </c>
      <c r="L57" s="923">
        <f t="shared" ref="L57:L80" si="6">ROUND(J57-J57*$Q$4,2)</f>
        <v>7.04</v>
      </c>
      <c r="M57" s="923">
        <f t="shared" ref="M57:M80" si="7">ROUND(K57-K57*$Q$4,2)</f>
        <v>0</v>
      </c>
      <c r="N57" s="923">
        <f>ROUND('Смета ЕР (общ) '!$I57*'Смета ЕР (общ) '!$L57,2)</f>
        <v>0</v>
      </c>
      <c r="O57" s="923">
        <f>ROUND('Смета ЕР (общ) '!$I57*'Смета ЕР (общ) '!$M57,2)</f>
        <v>0</v>
      </c>
      <c r="P57" s="1171"/>
      <c r="Q57" s="1171"/>
      <c r="R57" s="621"/>
      <c r="S57" s="621"/>
      <c r="T57" s="1168"/>
      <c r="U57" s="1168"/>
      <c r="V57" s="1168"/>
      <c r="W57" s="1168"/>
    </row>
    <row r="58" spans="1:23" ht="27.6" customHeight="1">
      <c r="A58" s="1097" t="s">
        <v>7</v>
      </c>
      <c r="B58" s="1097">
        <v>1</v>
      </c>
      <c r="C58" s="1097"/>
      <c r="D58" s="1097">
        <v>76</v>
      </c>
      <c r="E58" s="1097" t="str">
        <f>CONCATENATE('Смета ЕР (общ) '!$A58,".",'Смета ЕР (общ) '!$B58,".",'Смета ЕР (общ) '!$D58)</f>
        <v>Р1.1.76</v>
      </c>
      <c r="F58" s="1097">
        <f t="shared" si="0"/>
        <v>1</v>
      </c>
      <c r="G58" s="1171" t="s">
        <v>6195</v>
      </c>
      <c r="H58" s="1095" t="s">
        <v>15</v>
      </c>
      <c r="I58" s="734"/>
      <c r="J58" s="923">
        <f>'АПС, СОУЭ, ППА'!$F$13*1.05</f>
        <v>70.350000000000009</v>
      </c>
      <c r="K58" s="923">
        <v>1</v>
      </c>
      <c r="L58" s="923">
        <f t="shared" si="6"/>
        <v>70.349999999999994</v>
      </c>
      <c r="M58" s="923">
        <f t="shared" si="7"/>
        <v>1</v>
      </c>
      <c r="N58" s="923">
        <f>ROUND('Смета ЕР (общ) '!$I58*'Смета ЕР (общ) '!$L58,2)</f>
        <v>0</v>
      </c>
      <c r="O58" s="923">
        <f>ROUND('Смета ЕР (общ) '!$I58*'Смета ЕР (общ) '!$M58,2)</f>
        <v>0</v>
      </c>
      <c r="P58" s="1171"/>
      <c r="Q58" s="1171"/>
      <c r="S58" s="619"/>
      <c r="T58" s="1168"/>
      <c r="U58" s="1168"/>
      <c r="V58" s="1168"/>
      <c r="W58" s="1168"/>
    </row>
    <row r="59" spans="1:23" ht="40.5" customHeight="1">
      <c r="A59" s="733" t="s">
        <v>7</v>
      </c>
      <c r="B59" s="733">
        <v>1</v>
      </c>
      <c r="C59" s="733"/>
      <c r="D59" s="733">
        <v>25</v>
      </c>
      <c r="E59" s="733" t="str">
        <f>CONCATENATE('Смета ЕР (общ) '!$A59,".",'Смета ЕР (общ) '!$B59,".",'Смета ЕР (общ) '!$D59)</f>
        <v>Р1.1.25</v>
      </c>
      <c r="F59" s="733">
        <f t="shared" si="0"/>
        <v>1</v>
      </c>
      <c r="G59" s="1065" t="s">
        <v>6196</v>
      </c>
      <c r="H59" s="1098" t="s">
        <v>15</v>
      </c>
      <c r="I59" s="837"/>
      <c r="J59" s="923">
        <f>'АПС, СОУЭ, ППА'!$F$14*1.05*0.1</f>
        <v>4.0950000000000006</v>
      </c>
      <c r="K59" s="923">
        <v>0</v>
      </c>
      <c r="L59" s="923">
        <f t="shared" si="6"/>
        <v>4.0999999999999996</v>
      </c>
      <c r="M59" s="923">
        <f t="shared" si="7"/>
        <v>0</v>
      </c>
      <c r="N59" s="923">
        <f>ROUND('Смета ЕР (общ) '!$I59*'Смета ЕР (общ) '!$L59,2)</f>
        <v>0</v>
      </c>
      <c r="O59" s="923">
        <f>ROUND('Смета ЕР (общ) '!$I59*'Смета ЕР (общ) '!$M59,2)</f>
        <v>0</v>
      </c>
      <c r="P59" s="1065"/>
      <c r="Q59" s="1065"/>
      <c r="R59" s="621"/>
      <c r="S59" s="621"/>
      <c r="T59" s="1168"/>
      <c r="U59" s="1168"/>
      <c r="V59" s="1168"/>
      <c r="W59" s="1168"/>
    </row>
    <row r="60" spans="1:23" ht="25.8" customHeight="1">
      <c r="A60" s="733" t="s">
        <v>7</v>
      </c>
      <c r="B60" s="733">
        <v>1</v>
      </c>
      <c r="C60" s="733"/>
      <c r="D60" s="733">
        <v>77</v>
      </c>
      <c r="E60" s="733" t="str">
        <f>CONCATENATE('Смета ЕР (общ) '!$A60,".",'Смета ЕР (общ) '!$B60,".",'Смета ЕР (общ) '!$D60)</f>
        <v>Р1.1.77</v>
      </c>
      <c r="F60" s="733">
        <f t="shared" si="0"/>
        <v>1</v>
      </c>
      <c r="G60" s="1065" t="s">
        <v>6196</v>
      </c>
      <c r="H60" s="1095" t="s">
        <v>15</v>
      </c>
      <c r="I60" s="734"/>
      <c r="J60" s="923">
        <f>'АПС, СОУЭ, ППА'!$F$14*1.05</f>
        <v>40.950000000000003</v>
      </c>
      <c r="K60" s="923">
        <v>2</v>
      </c>
      <c r="L60" s="923">
        <f t="shared" si="6"/>
        <v>40.950000000000003</v>
      </c>
      <c r="M60" s="923">
        <f t="shared" si="7"/>
        <v>2</v>
      </c>
      <c r="N60" s="923">
        <f>ROUND('Смета ЕР (общ) '!$I60*'Смета ЕР (общ) '!$L60,2)</f>
        <v>0</v>
      </c>
      <c r="O60" s="923">
        <f>ROUND('Смета ЕР (общ) '!$I60*'Смета ЕР (общ) '!$M60,2)</f>
        <v>0</v>
      </c>
      <c r="P60" s="1065"/>
      <c r="Q60" s="1065"/>
      <c r="S60" s="619"/>
      <c r="T60" s="1168"/>
      <c r="U60" s="1168"/>
      <c r="V60" s="1168"/>
      <c r="W60" s="1168"/>
    </row>
    <row r="61" spans="1:23" ht="24" customHeight="1">
      <c r="A61" s="733" t="s">
        <v>7</v>
      </c>
      <c r="B61" s="733">
        <v>1</v>
      </c>
      <c r="C61" s="733"/>
      <c r="D61" s="733">
        <v>28</v>
      </c>
      <c r="E61" s="733" t="str">
        <f>CONCATENATE('Смета ЕР (общ) '!$A61,".",'Смета ЕР (общ) '!$B61,".",'Смета ЕР (общ) '!$D61)</f>
        <v>Р1.1.28</v>
      </c>
      <c r="F61" s="733">
        <f t="shared" si="0"/>
        <v>1</v>
      </c>
      <c r="G61" s="1065" t="s">
        <v>707</v>
      </c>
      <c r="H61" s="1095" t="s">
        <v>15</v>
      </c>
      <c r="I61" s="734"/>
      <c r="J61" s="923">
        <v>52.25</v>
      </c>
      <c r="K61" s="923">
        <v>0</v>
      </c>
      <c r="L61" s="923">
        <f t="shared" si="6"/>
        <v>52.25</v>
      </c>
      <c r="M61" s="923">
        <f t="shared" si="7"/>
        <v>0</v>
      </c>
      <c r="N61" s="923">
        <f>ROUND('Смета ЕР (общ) '!$I61*'Смета ЕР (общ) '!$L61,2)</f>
        <v>0</v>
      </c>
      <c r="O61" s="923">
        <f>ROUND('Смета ЕР (общ) '!$I61*'Смета ЕР (общ) '!$M61,2)</f>
        <v>0</v>
      </c>
      <c r="P61" s="1065"/>
      <c r="Q61" s="1065"/>
      <c r="S61" s="619"/>
      <c r="T61" s="1168"/>
      <c r="U61" s="1168"/>
      <c r="V61" s="1168"/>
      <c r="W61" s="1168"/>
    </row>
    <row r="62" spans="1:23" ht="40.5" customHeight="1">
      <c r="A62" s="733" t="s">
        <v>7</v>
      </c>
      <c r="B62" s="733">
        <v>1</v>
      </c>
      <c r="C62" s="733"/>
      <c r="D62" s="733">
        <v>26</v>
      </c>
      <c r="E62" s="733" t="str">
        <f>CONCATENATE('Смета ЕР (общ) '!$A62,".",'Смета ЕР (общ) '!$B62,".",'Смета ЕР (общ) '!$D62)</f>
        <v>Р1.1.26</v>
      </c>
      <c r="F62" s="733">
        <f t="shared" si="0"/>
        <v>1</v>
      </c>
      <c r="G62" s="1065" t="s">
        <v>6197</v>
      </c>
      <c r="H62" s="1098" t="s">
        <v>15</v>
      </c>
      <c r="I62" s="837"/>
      <c r="J62" s="923">
        <f>'АПС, СОУЭ, ППА'!$F$16*1.05*0.1</f>
        <v>0.84000000000000008</v>
      </c>
      <c r="K62" s="923">
        <v>0</v>
      </c>
      <c r="L62" s="923">
        <f t="shared" si="6"/>
        <v>0.84</v>
      </c>
      <c r="M62" s="923">
        <f t="shared" si="7"/>
        <v>0</v>
      </c>
      <c r="N62" s="923">
        <f>ROUND('Смета ЕР (общ) '!$I62*'Смета ЕР (общ) '!$L62,2)</f>
        <v>0</v>
      </c>
      <c r="O62" s="923">
        <f>ROUND('Смета ЕР (общ) '!$I62*'Смета ЕР (общ) '!$M62,2)</f>
        <v>0</v>
      </c>
      <c r="P62" s="1065"/>
      <c r="Q62" s="1065"/>
      <c r="R62" s="621"/>
      <c r="S62" s="621"/>
      <c r="T62" s="1168"/>
      <c r="U62" s="1168"/>
      <c r="V62" s="1168"/>
      <c r="W62" s="1168"/>
    </row>
    <row r="63" spans="1:23" ht="25.8" customHeight="1">
      <c r="A63" s="733" t="s">
        <v>7</v>
      </c>
      <c r="B63" s="733">
        <v>1</v>
      </c>
      <c r="C63" s="733"/>
      <c r="D63" s="733">
        <v>78</v>
      </c>
      <c r="E63" s="733" t="str">
        <f>CONCATENATE('Смета ЕР (общ) '!$A63,".",'Смета ЕР (общ) '!$B63,".",'Смета ЕР (общ) '!$D63)</f>
        <v>Р1.1.78</v>
      </c>
      <c r="F63" s="733">
        <f t="shared" si="0"/>
        <v>1</v>
      </c>
      <c r="G63" s="1065" t="s">
        <v>6197</v>
      </c>
      <c r="H63" s="1095" t="s">
        <v>15</v>
      </c>
      <c r="I63" s="734"/>
      <c r="J63" s="923">
        <f>'АПС, СОУЭ, ППА'!$F$16*1.05</f>
        <v>8.4</v>
      </c>
      <c r="K63" s="923">
        <v>3</v>
      </c>
      <c r="L63" s="923">
        <f t="shared" si="6"/>
        <v>8.4</v>
      </c>
      <c r="M63" s="923">
        <f t="shared" si="7"/>
        <v>3</v>
      </c>
      <c r="N63" s="923">
        <f>ROUND('Смета ЕР (общ) '!$I63*'Смета ЕР (общ) '!$L63,2)</f>
        <v>0</v>
      </c>
      <c r="O63" s="923">
        <f>ROUND('Смета ЕР (общ) '!$I63*'Смета ЕР (общ) '!$M63,2)</f>
        <v>0</v>
      </c>
      <c r="P63" s="1065"/>
      <c r="Q63" s="1065"/>
      <c r="S63" s="619"/>
      <c r="T63" s="1168"/>
      <c r="U63" s="1168"/>
      <c r="V63" s="1168"/>
      <c r="W63" s="1168"/>
    </row>
    <row r="64" spans="1:23" ht="40.5" customHeight="1">
      <c r="A64" s="733" t="s">
        <v>7</v>
      </c>
      <c r="B64" s="733">
        <v>1</v>
      </c>
      <c r="C64" s="733"/>
      <c r="D64" s="733">
        <v>29</v>
      </c>
      <c r="E64" s="733" t="str">
        <f>CONCATENATE('Смета ЕР (общ) '!$A64,".",'Смета ЕР (общ) '!$B64,".",'Смета ЕР (общ) '!$D64)</f>
        <v>Р1.1.29</v>
      </c>
      <c r="F64" s="733">
        <f t="shared" si="0"/>
        <v>1</v>
      </c>
      <c r="G64" s="1065" t="s">
        <v>6198</v>
      </c>
      <c r="H64" s="1098" t="s">
        <v>15</v>
      </c>
      <c r="I64" s="837"/>
      <c r="J64" s="923">
        <f>'АПС, СОУЭ, ППА'!$F$17*1.05*0.1</f>
        <v>2.625</v>
      </c>
      <c r="K64" s="923">
        <v>0</v>
      </c>
      <c r="L64" s="923">
        <f t="shared" si="6"/>
        <v>2.63</v>
      </c>
      <c r="M64" s="923">
        <f t="shared" si="7"/>
        <v>0</v>
      </c>
      <c r="N64" s="923">
        <f>ROUND('Смета ЕР (общ) '!$I64*'Смета ЕР (общ) '!$L64,2)</f>
        <v>0</v>
      </c>
      <c r="O64" s="923">
        <f>ROUND('Смета ЕР (общ) '!$I64*'Смета ЕР (общ) '!$M64,2)</f>
        <v>0</v>
      </c>
      <c r="P64" s="1065"/>
      <c r="Q64" s="1065"/>
      <c r="R64" s="621"/>
      <c r="S64" s="621"/>
      <c r="T64" s="1168"/>
      <c r="U64" s="1168"/>
      <c r="V64" s="1168"/>
      <c r="W64" s="1168"/>
    </row>
    <row r="65" spans="1:23" ht="25.8" customHeight="1">
      <c r="A65" s="733" t="s">
        <v>7</v>
      </c>
      <c r="B65" s="733">
        <v>1</v>
      </c>
      <c r="C65" s="733"/>
      <c r="D65" s="733">
        <v>79</v>
      </c>
      <c r="E65" s="733" t="str">
        <f>CONCATENATE('Смета ЕР (общ) '!$A65,".",'Смета ЕР (общ) '!$B65,".",'Смета ЕР (общ) '!$D65)</f>
        <v>Р1.1.79</v>
      </c>
      <c r="F65" s="733">
        <f t="shared" si="0"/>
        <v>1</v>
      </c>
      <c r="G65" s="1065" t="s">
        <v>6198</v>
      </c>
      <c r="H65" s="1095" t="s">
        <v>15</v>
      </c>
      <c r="I65" s="734"/>
      <c r="J65" s="923">
        <f>'АПС, СОУЭ, ППА'!$F$17*1.05</f>
        <v>26.25</v>
      </c>
      <c r="K65" s="923">
        <v>4</v>
      </c>
      <c r="L65" s="923">
        <f t="shared" si="6"/>
        <v>26.25</v>
      </c>
      <c r="M65" s="923">
        <f t="shared" si="7"/>
        <v>4</v>
      </c>
      <c r="N65" s="923">
        <f>ROUND('Смета ЕР (общ) '!$I65*'Смета ЕР (общ) '!$L65,2)</f>
        <v>0</v>
      </c>
      <c r="O65" s="923">
        <f>ROUND('Смета ЕР (общ) '!$I65*'Смета ЕР (общ) '!$M65,2)</f>
        <v>0</v>
      </c>
      <c r="P65" s="1065"/>
      <c r="Q65" s="1065"/>
      <c r="S65" s="619"/>
      <c r="T65" s="1168"/>
      <c r="U65" s="1168"/>
      <c r="V65" s="1168"/>
      <c r="W65" s="1168"/>
    </row>
    <row r="66" spans="1:23" ht="40.5" customHeight="1">
      <c r="A66" s="733" t="s">
        <v>7</v>
      </c>
      <c r="B66" s="733">
        <v>1</v>
      </c>
      <c r="C66" s="733"/>
      <c r="D66" s="733">
        <v>30</v>
      </c>
      <c r="E66" s="733" t="str">
        <f>CONCATENATE('Смета ЕР (общ) '!$A66,".",'Смета ЕР (общ) '!$B66,".",'Смета ЕР (общ) '!$D66)</f>
        <v>Р1.1.30</v>
      </c>
      <c r="F66" s="733">
        <f t="shared" si="0"/>
        <v>1</v>
      </c>
      <c r="G66" s="1065" t="s">
        <v>6199</v>
      </c>
      <c r="H66" s="1098" t="s">
        <v>15</v>
      </c>
      <c r="I66" s="837"/>
      <c r="J66" s="923">
        <f>'АПС, СОУЭ, ППА'!$F$18*1.05*0.1</f>
        <v>0.31500000000000006</v>
      </c>
      <c r="K66" s="923">
        <v>0</v>
      </c>
      <c r="L66" s="923">
        <f t="shared" si="6"/>
        <v>0.32</v>
      </c>
      <c r="M66" s="923">
        <f t="shared" si="7"/>
        <v>0</v>
      </c>
      <c r="N66" s="923">
        <f>ROUND('Смета ЕР (общ) '!$I66*'Смета ЕР (общ) '!$L66,2)</f>
        <v>0</v>
      </c>
      <c r="O66" s="923">
        <f>ROUND('Смета ЕР (общ) '!$I66*'Смета ЕР (общ) '!$M66,2)</f>
        <v>0</v>
      </c>
      <c r="P66" s="1065"/>
      <c r="Q66" s="1065"/>
      <c r="R66" s="621"/>
      <c r="S66" s="621"/>
      <c r="T66" s="1168"/>
      <c r="U66" s="1168"/>
      <c r="V66" s="1168"/>
      <c r="W66" s="1168"/>
    </row>
    <row r="67" spans="1:23" ht="25.8" customHeight="1">
      <c r="A67" s="733" t="s">
        <v>7</v>
      </c>
      <c r="B67" s="733">
        <v>1</v>
      </c>
      <c r="C67" s="733"/>
      <c r="D67" s="733">
        <v>80</v>
      </c>
      <c r="E67" s="733" t="str">
        <f>CONCATENATE('Смета ЕР (общ) '!$A67,".",'Смета ЕР (общ) '!$B67,".",'Смета ЕР (общ) '!$D67)</f>
        <v>Р1.1.80</v>
      </c>
      <c r="F67" s="733">
        <f t="shared" si="0"/>
        <v>1</v>
      </c>
      <c r="G67" s="1065" t="s">
        <v>6199</v>
      </c>
      <c r="H67" s="1095" t="s">
        <v>15</v>
      </c>
      <c r="I67" s="734"/>
      <c r="J67" s="923">
        <f>'АПС, СОУЭ, ППА'!$F$18*1.05</f>
        <v>3.1500000000000004</v>
      </c>
      <c r="K67" s="923">
        <v>5</v>
      </c>
      <c r="L67" s="923">
        <f t="shared" si="6"/>
        <v>3.15</v>
      </c>
      <c r="M67" s="923">
        <f t="shared" si="7"/>
        <v>5</v>
      </c>
      <c r="N67" s="923">
        <f>ROUND('Смета ЕР (общ) '!$I67*'Смета ЕР (общ) '!$L67,2)</f>
        <v>0</v>
      </c>
      <c r="O67" s="923">
        <f>ROUND('Смета ЕР (общ) '!$I67*'Смета ЕР (общ) '!$M67,2)</f>
        <v>0</v>
      </c>
      <c r="P67" s="1065"/>
      <c r="Q67" s="1065"/>
      <c r="S67" s="619"/>
      <c r="T67" s="1168"/>
      <c r="U67" s="1168"/>
      <c r="V67" s="1168"/>
      <c r="W67" s="1168"/>
    </row>
    <row r="68" spans="1:23" ht="40.5" customHeight="1">
      <c r="A68" s="733" t="s">
        <v>7</v>
      </c>
      <c r="B68" s="733">
        <v>1</v>
      </c>
      <c r="C68" s="733"/>
      <c r="D68" s="733">
        <v>31</v>
      </c>
      <c r="E68" s="733" t="str">
        <f>CONCATENATE('Смета ЕР (общ) '!$A68,".",'Смета ЕР (общ) '!$B68,".",'Смета ЕР (общ) '!$D68)</f>
        <v>Р1.1.31</v>
      </c>
      <c r="F68" s="733">
        <f t="shared" si="0"/>
        <v>1</v>
      </c>
      <c r="G68" s="1065" t="s">
        <v>6200</v>
      </c>
      <c r="H68" s="1098" t="s">
        <v>15</v>
      </c>
      <c r="I68" s="837"/>
      <c r="J68" s="923">
        <f>'АПС, СОУЭ, ППА'!$F$19*1.05*0.1</f>
        <v>0.10500000000000001</v>
      </c>
      <c r="K68" s="923">
        <v>0</v>
      </c>
      <c r="L68" s="923">
        <f t="shared" si="6"/>
        <v>0.11</v>
      </c>
      <c r="M68" s="923">
        <f t="shared" si="7"/>
        <v>0</v>
      </c>
      <c r="N68" s="923">
        <f>ROUND('Смета ЕР (общ) '!$I68*'Смета ЕР (общ) '!$L68,2)</f>
        <v>0</v>
      </c>
      <c r="O68" s="923">
        <f>ROUND('Смета ЕР (общ) '!$I68*'Смета ЕР (общ) '!$M68,2)</f>
        <v>0</v>
      </c>
      <c r="P68" s="1065"/>
      <c r="Q68" s="1065"/>
      <c r="R68" s="621"/>
      <c r="S68" s="621"/>
      <c r="T68" s="1168"/>
      <c r="U68" s="1168"/>
      <c r="V68" s="1168"/>
      <c r="W68" s="1168"/>
    </row>
    <row r="69" spans="1:23" ht="25.8" customHeight="1">
      <c r="A69" s="733" t="s">
        <v>7</v>
      </c>
      <c r="B69" s="733">
        <v>1</v>
      </c>
      <c r="C69" s="733"/>
      <c r="D69" s="733">
        <v>81</v>
      </c>
      <c r="E69" s="733" t="str">
        <f>CONCATENATE('Смета ЕР (общ) '!$A69,".",'Смета ЕР (общ) '!$B69,".",'Смета ЕР (общ) '!$D69)</f>
        <v>Р1.1.81</v>
      </c>
      <c r="F69" s="733">
        <f t="shared" si="0"/>
        <v>1</v>
      </c>
      <c r="G69" s="1065" t="s">
        <v>6200</v>
      </c>
      <c r="H69" s="1095" t="s">
        <v>15</v>
      </c>
      <c r="I69" s="734"/>
      <c r="J69" s="923">
        <f>'АПС, СОУЭ, ППА'!$F$19*1.05</f>
        <v>1.05</v>
      </c>
      <c r="K69" s="923">
        <v>6</v>
      </c>
      <c r="L69" s="923">
        <f t="shared" si="6"/>
        <v>1.05</v>
      </c>
      <c r="M69" s="923">
        <f t="shared" si="7"/>
        <v>6</v>
      </c>
      <c r="N69" s="923">
        <f>ROUND('Смета ЕР (общ) '!$I69*'Смета ЕР (общ) '!$L69,2)</f>
        <v>0</v>
      </c>
      <c r="O69" s="923">
        <f>ROUND('Смета ЕР (общ) '!$I69*'Смета ЕР (общ) '!$M69,2)</f>
        <v>0</v>
      </c>
      <c r="P69" s="1065"/>
      <c r="Q69" s="1065"/>
      <c r="S69" s="619"/>
      <c r="T69" s="1168"/>
      <c r="U69" s="1168"/>
      <c r="V69" s="1168"/>
      <c r="W69" s="1168"/>
    </row>
    <row r="70" spans="1:23" ht="40.5" customHeight="1">
      <c r="A70" s="733" t="s">
        <v>7</v>
      </c>
      <c r="B70" s="733">
        <v>1</v>
      </c>
      <c r="C70" s="733"/>
      <c r="D70" s="733">
        <v>33</v>
      </c>
      <c r="E70" s="733" t="str">
        <f>CONCATENATE('Смета ЕР (общ) '!$A70,".",'Смета ЕР (общ) '!$B70,".",'Смета ЕР (общ) '!$D70)</f>
        <v>Р1.1.33</v>
      </c>
      <c r="F70" s="733">
        <f t="shared" si="0"/>
        <v>1</v>
      </c>
      <c r="G70" s="1065" t="s">
        <v>2562</v>
      </c>
      <c r="H70" s="1098" t="s">
        <v>15</v>
      </c>
      <c r="I70" s="837"/>
      <c r="J70" s="923">
        <f>'АПС, СОУЭ, ППА'!$F$20*1.05*0.1</f>
        <v>0.10500000000000001</v>
      </c>
      <c r="K70" s="923">
        <v>0</v>
      </c>
      <c r="L70" s="923">
        <f t="shared" si="6"/>
        <v>0.11</v>
      </c>
      <c r="M70" s="923">
        <f t="shared" si="7"/>
        <v>0</v>
      </c>
      <c r="N70" s="923">
        <f>ROUND('Смета ЕР (общ) '!$I70*'Смета ЕР (общ) '!$L70,2)</f>
        <v>0</v>
      </c>
      <c r="O70" s="923">
        <f>ROUND('Смета ЕР (общ) '!$I70*'Смета ЕР (общ) '!$M70,2)</f>
        <v>0</v>
      </c>
      <c r="P70" s="1065"/>
      <c r="Q70" s="1065"/>
      <c r="R70" s="621"/>
      <c r="S70" s="621"/>
      <c r="T70" s="1168"/>
      <c r="U70" s="1168"/>
      <c r="V70" s="1168"/>
      <c r="W70" s="1168"/>
    </row>
    <row r="71" spans="1:23" ht="14.4" customHeight="1">
      <c r="A71" s="733" t="s">
        <v>7</v>
      </c>
      <c r="B71" s="733">
        <v>1</v>
      </c>
      <c r="C71" s="733"/>
      <c r="D71" s="733">
        <v>82</v>
      </c>
      <c r="E71" s="733" t="str">
        <f>CONCATENATE('Смета ЕР (общ) '!$A71,".",'Смета ЕР (общ) '!$B71,".",'Смета ЕР (общ) '!$D71)</f>
        <v>Р1.1.82</v>
      </c>
      <c r="F71" s="733">
        <f t="shared" si="0"/>
        <v>1</v>
      </c>
      <c r="G71" s="1065" t="s">
        <v>2562</v>
      </c>
      <c r="H71" s="1095" t="s">
        <v>15</v>
      </c>
      <c r="I71" s="734"/>
      <c r="J71" s="923">
        <f>'АПС, СОУЭ, ППА'!$F$20*1.05</f>
        <v>1.05</v>
      </c>
      <c r="K71" s="923">
        <v>7</v>
      </c>
      <c r="L71" s="923">
        <f t="shared" si="6"/>
        <v>1.05</v>
      </c>
      <c r="M71" s="923">
        <f t="shared" si="7"/>
        <v>7</v>
      </c>
      <c r="N71" s="923">
        <f>ROUND('Смета ЕР (общ) '!$I71*'Смета ЕР (общ) '!$L71,2)</f>
        <v>0</v>
      </c>
      <c r="O71" s="923">
        <f>ROUND('Смета ЕР (общ) '!$I71*'Смета ЕР (общ) '!$M71,2)</f>
        <v>0</v>
      </c>
      <c r="P71" s="1065"/>
      <c r="Q71" s="1065"/>
      <c r="S71" s="619"/>
      <c r="T71" s="1168"/>
      <c r="U71" s="1168"/>
      <c r="V71" s="1168"/>
      <c r="W71" s="1168"/>
    </row>
    <row r="72" spans="1:23" ht="40.5" customHeight="1">
      <c r="A72" s="733" t="s">
        <v>7</v>
      </c>
      <c r="B72" s="733">
        <v>1</v>
      </c>
      <c r="C72" s="733"/>
      <c r="D72" s="733">
        <v>36</v>
      </c>
      <c r="E72" s="733" t="str">
        <f>CONCATENATE('Смета ЕР (общ) '!$A72,".",'Смета ЕР (общ) '!$B72,".",'Смета ЕР (общ) '!$D72)</f>
        <v>Р1.1.36</v>
      </c>
      <c r="F72" s="733">
        <f t="shared" si="0"/>
        <v>1</v>
      </c>
      <c r="G72" s="1065" t="s">
        <v>6201</v>
      </c>
      <c r="H72" s="1098" t="s">
        <v>15</v>
      </c>
      <c r="I72" s="837"/>
      <c r="J72" s="923">
        <f>'АПС, СОУЭ, ППА'!$F$21*1.05*0.1</f>
        <v>0.10500000000000001</v>
      </c>
      <c r="K72" s="923">
        <v>0</v>
      </c>
      <c r="L72" s="923">
        <f t="shared" si="6"/>
        <v>0.11</v>
      </c>
      <c r="M72" s="923">
        <f t="shared" si="7"/>
        <v>0</v>
      </c>
      <c r="N72" s="923">
        <f>ROUND('Смета ЕР (общ) '!$I72*'Смета ЕР (общ) '!$L72,2)</f>
        <v>0</v>
      </c>
      <c r="O72" s="923">
        <f>ROUND('Смета ЕР (общ) '!$I72*'Смета ЕР (общ) '!$M72,2)</f>
        <v>0</v>
      </c>
      <c r="P72" s="1065"/>
      <c r="Q72" s="1065"/>
      <c r="R72" s="621"/>
      <c r="S72" s="621"/>
      <c r="T72" s="1168"/>
      <c r="U72" s="1168"/>
      <c r="V72" s="1168"/>
      <c r="W72" s="1168"/>
    </row>
    <row r="73" spans="1:23" ht="25.8" customHeight="1">
      <c r="A73" s="733" t="s">
        <v>7</v>
      </c>
      <c r="B73" s="733">
        <v>1</v>
      </c>
      <c r="C73" s="733"/>
      <c r="D73" s="733">
        <v>83</v>
      </c>
      <c r="E73" s="733" t="str">
        <f>CONCATENATE('Смета ЕР (общ) '!$A73,".",'Смета ЕР (общ) '!$B73,".",'Смета ЕР (общ) '!$D73)</f>
        <v>Р1.1.83</v>
      </c>
      <c r="F73" s="733">
        <f t="shared" si="0"/>
        <v>1</v>
      </c>
      <c r="G73" s="1065" t="s">
        <v>6201</v>
      </c>
      <c r="H73" s="1095" t="s">
        <v>15</v>
      </c>
      <c r="I73" s="734"/>
      <c r="J73" s="923">
        <f>'АПС, СОУЭ, ППА'!$F$21*1.05</f>
        <v>1.05</v>
      </c>
      <c r="K73" s="923">
        <v>8</v>
      </c>
      <c r="L73" s="923">
        <f t="shared" si="6"/>
        <v>1.05</v>
      </c>
      <c r="M73" s="923">
        <f t="shared" si="7"/>
        <v>8</v>
      </c>
      <c r="N73" s="923">
        <f>ROUND('Смета ЕР (общ) '!$I73*'Смета ЕР (общ) '!$L73,2)</f>
        <v>0</v>
      </c>
      <c r="O73" s="923">
        <f>ROUND('Смета ЕР (общ) '!$I73*'Смета ЕР (общ) '!$M73,2)</f>
        <v>0</v>
      </c>
      <c r="P73" s="1065"/>
      <c r="Q73" s="1065"/>
      <c r="S73" s="619"/>
      <c r="T73" s="1168"/>
      <c r="U73" s="1168"/>
      <c r="V73" s="1168"/>
      <c r="W73" s="1168"/>
    </row>
    <row r="74" spans="1:23" ht="14.4" customHeight="1">
      <c r="A74" s="733" t="s">
        <v>7</v>
      </c>
      <c r="B74" s="733">
        <v>1</v>
      </c>
      <c r="C74" s="733"/>
      <c r="D74" s="733">
        <v>40</v>
      </c>
      <c r="E74" s="733" t="str">
        <f>CONCATENATE('Смета ЕР (общ) '!$A74,".",'Смета ЕР (общ) '!$B74,".",'Смета ЕР (общ) '!$D74)</f>
        <v>Р1.1.40</v>
      </c>
      <c r="F74" s="733">
        <f t="shared" si="0"/>
        <v>1</v>
      </c>
      <c r="G74" s="1065" t="s">
        <v>1116</v>
      </c>
      <c r="H74" s="1098" t="s">
        <v>336</v>
      </c>
      <c r="I74" s="734"/>
      <c r="J74" s="923">
        <v>16168.42</v>
      </c>
      <c r="K74" s="923">
        <v>0</v>
      </c>
      <c r="L74" s="923">
        <f t="shared" si="6"/>
        <v>16168.42</v>
      </c>
      <c r="M74" s="923">
        <f t="shared" si="7"/>
        <v>0</v>
      </c>
      <c r="N74" s="923">
        <f>ROUND('Смета ЕР (общ) '!$I74*'Смета ЕР (общ) '!$L74,2)</f>
        <v>0</v>
      </c>
      <c r="O74" s="923">
        <f>ROUND('Смета ЕР (общ) '!$I74*'Смета ЕР (общ) '!$M74,2)</f>
        <v>0</v>
      </c>
      <c r="P74" s="1065"/>
      <c r="Q74" s="1065"/>
      <c r="S74" s="619"/>
      <c r="T74" s="1168"/>
      <c r="U74" s="1168"/>
      <c r="V74" s="1168"/>
      <c r="W74" s="1168"/>
    </row>
    <row r="75" spans="1:23" ht="14.4" customHeight="1">
      <c r="A75" s="733" t="s">
        <v>7</v>
      </c>
      <c r="B75" s="733">
        <v>1</v>
      </c>
      <c r="C75" s="733"/>
      <c r="D75" s="733">
        <v>21</v>
      </c>
      <c r="E75" s="733" t="str">
        <f>CONCATENATE('Смета ЕР (общ) '!$A75,".",'Смета ЕР (общ) '!$B75,".",'Смета ЕР (общ) '!$D75)</f>
        <v>Р1.1.21</v>
      </c>
      <c r="F75" s="733">
        <f t="shared" si="0"/>
        <v>1</v>
      </c>
      <c r="G75" s="1065" t="s">
        <v>705</v>
      </c>
      <c r="H75" s="1095" t="s">
        <v>15</v>
      </c>
      <c r="I75" s="734"/>
      <c r="J75" s="923">
        <v>98.96</v>
      </c>
      <c r="K75" s="923">
        <v>0</v>
      </c>
      <c r="L75" s="923">
        <f t="shared" si="6"/>
        <v>98.96</v>
      </c>
      <c r="M75" s="923">
        <f t="shared" si="7"/>
        <v>0</v>
      </c>
      <c r="N75" s="923">
        <f>ROUND('Смета ЕР (общ) '!$I75*'Смета ЕР (общ) '!$L75,2)</f>
        <v>0</v>
      </c>
      <c r="O75" s="923">
        <f>ROUND('Смета ЕР (общ) '!$I75*'Смета ЕР (общ) '!$M75,2)</f>
        <v>0</v>
      </c>
      <c r="P75" s="1065"/>
      <c r="Q75" s="1065"/>
      <c r="S75" s="619"/>
      <c r="T75" s="1168"/>
      <c r="U75" s="1168"/>
      <c r="V75" s="1168"/>
      <c r="W75" s="1168"/>
    </row>
    <row r="76" spans="1:23" ht="24" customHeight="1">
      <c r="A76" s="733" t="s">
        <v>7</v>
      </c>
      <c r="B76" s="733">
        <v>1</v>
      </c>
      <c r="C76" s="733"/>
      <c r="D76" s="733">
        <v>32</v>
      </c>
      <c r="E76" s="733" t="str">
        <f>CONCATENATE('Смета ЕР (общ) '!$A76,".",'Смета ЕР (общ) '!$B76,".",'Смета ЕР (общ) '!$D76)</f>
        <v>Р1.1.32</v>
      </c>
      <c r="F76" s="733">
        <f t="shared" si="0"/>
        <v>1</v>
      </c>
      <c r="G76" s="1065" t="s">
        <v>690</v>
      </c>
      <c r="H76" s="1095" t="s">
        <v>15</v>
      </c>
      <c r="I76" s="734"/>
      <c r="J76" s="1096">
        <v>0</v>
      </c>
      <c r="K76" s="923">
        <v>0</v>
      </c>
      <c r="L76" s="923">
        <f t="shared" si="6"/>
        <v>0</v>
      </c>
      <c r="M76" s="923">
        <f t="shared" si="7"/>
        <v>0</v>
      </c>
      <c r="N76" s="923">
        <f>ROUND('Смета ЕР (общ) '!$I76*'Смета ЕР (общ) '!$L76,2)</f>
        <v>0</v>
      </c>
      <c r="O76" s="923">
        <f>ROUND('Смета ЕР (общ) '!$I76*'Смета ЕР (общ) '!$M76,2)</f>
        <v>0</v>
      </c>
      <c r="P76" s="1065" t="s">
        <v>1213</v>
      </c>
      <c r="Q76" s="1065"/>
      <c r="S76" s="619"/>
      <c r="T76" s="1168"/>
      <c r="U76" s="1168"/>
      <c r="V76" s="1168"/>
      <c r="W76" s="1168"/>
    </row>
    <row r="77" spans="1:23" ht="14.4" customHeight="1">
      <c r="A77" s="733" t="s">
        <v>7</v>
      </c>
      <c r="B77" s="733">
        <v>1</v>
      </c>
      <c r="C77" s="733"/>
      <c r="D77" s="733">
        <v>34</v>
      </c>
      <c r="E77" s="733" t="str">
        <f>CONCATENATE('Смета ЕР (общ) '!$A77,".",'Смета ЕР (общ) '!$B77,".",'Смета ЕР (общ) '!$D77)</f>
        <v>Р1.1.34</v>
      </c>
      <c r="F77" s="733">
        <f t="shared" si="0"/>
        <v>1</v>
      </c>
      <c r="G77" s="1065" t="s">
        <v>430</v>
      </c>
      <c r="H77" s="1095" t="s">
        <v>15</v>
      </c>
      <c r="I77" s="734"/>
      <c r="J77" s="923">
        <v>30.63</v>
      </c>
      <c r="K77" s="923">
        <v>0</v>
      </c>
      <c r="L77" s="923">
        <f t="shared" si="6"/>
        <v>30.63</v>
      </c>
      <c r="M77" s="923">
        <f t="shared" si="7"/>
        <v>0</v>
      </c>
      <c r="N77" s="923">
        <f>ROUND('Смета ЕР (общ) '!$I77*'Смета ЕР (общ) '!$L77,2)</f>
        <v>0</v>
      </c>
      <c r="O77" s="923">
        <f>ROUND('Смета ЕР (общ) '!$I77*'Смета ЕР (общ) '!$M77,2)</f>
        <v>0</v>
      </c>
      <c r="P77" s="1065"/>
      <c r="Q77" s="1065"/>
      <c r="S77" s="619"/>
      <c r="T77" s="1168"/>
      <c r="U77" s="1168"/>
      <c r="V77" s="1168"/>
      <c r="W77" s="1168"/>
    </row>
    <row r="78" spans="1:23" ht="24" customHeight="1">
      <c r="A78" s="733" t="s">
        <v>7</v>
      </c>
      <c r="B78" s="733">
        <v>1</v>
      </c>
      <c r="C78" s="733"/>
      <c r="D78" s="733">
        <v>92</v>
      </c>
      <c r="E78" s="733" t="str">
        <f>CONCATENATE('Смета ЕР (общ) '!$A78,".",'Смета ЕР (общ) '!$B78,".",'Смета ЕР (общ) '!$D78)</f>
        <v>Р1.1.92</v>
      </c>
      <c r="F78" s="733">
        <f t="shared" si="0"/>
        <v>1</v>
      </c>
      <c r="G78" s="1065" t="s">
        <v>3859</v>
      </c>
      <c r="H78" s="1095" t="s">
        <v>1146</v>
      </c>
      <c r="I78" s="734"/>
      <c r="J78" s="735">
        <v>10207.56</v>
      </c>
      <c r="K78" s="923">
        <v>0</v>
      </c>
      <c r="L78" s="923">
        <f t="shared" si="6"/>
        <v>10207.56</v>
      </c>
      <c r="M78" s="923">
        <f t="shared" si="7"/>
        <v>0</v>
      </c>
      <c r="N78" s="923">
        <f>ROUND('Смета ЕР (общ) '!$I78*'Смета ЕР (общ) '!$L78,2)</f>
        <v>0</v>
      </c>
      <c r="O78" s="923">
        <f>ROUND('Смета ЕР (общ) '!$I78*'Смета ЕР (общ) '!$M78,2)</f>
        <v>0</v>
      </c>
      <c r="P78" s="1065"/>
      <c r="Q78" s="1065"/>
      <c r="S78" s="619"/>
      <c r="T78" s="1168"/>
      <c r="U78" s="1168"/>
      <c r="V78" s="1168"/>
      <c r="W78" s="1168"/>
    </row>
    <row r="79" spans="1:23" ht="14.4" customHeight="1">
      <c r="A79" s="733" t="s">
        <v>7</v>
      </c>
      <c r="B79" s="733">
        <v>1</v>
      </c>
      <c r="C79" s="733"/>
      <c r="D79" s="733">
        <v>18</v>
      </c>
      <c r="E79" s="733" t="str">
        <f>CONCATENATE('Смета ЕР (общ) '!$A79,".",'Смета ЕР (общ) '!$B79,".",'Смета ЕР (общ) '!$D79)</f>
        <v>Р1.1.18</v>
      </c>
      <c r="F79" s="733">
        <f t="shared" si="0"/>
        <v>1</v>
      </c>
      <c r="G79" s="1065" t="s">
        <v>1859</v>
      </c>
      <c r="H79" s="1095" t="s">
        <v>15</v>
      </c>
      <c r="I79" s="734"/>
      <c r="J79" s="923">
        <v>123.58</v>
      </c>
      <c r="K79" s="923">
        <v>0</v>
      </c>
      <c r="L79" s="923">
        <f t="shared" si="6"/>
        <v>123.58</v>
      </c>
      <c r="M79" s="923">
        <f t="shared" si="7"/>
        <v>0</v>
      </c>
      <c r="N79" s="923">
        <f>ROUND('Смета ЕР (общ) '!$I79*'Смета ЕР (общ) '!$L79,2)</f>
        <v>0</v>
      </c>
      <c r="O79" s="923">
        <f>ROUND('Смета ЕР (общ) '!$I79*'Смета ЕР (общ) '!$M79,2)</f>
        <v>0</v>
      </c>
      <c r="P79" s="1065"/>
      <c r="Q79" s="1065"/>
      <c r="S79" s="619"/>
      <c r="T79" s="1168"/>
      <c r="U79" s="1168">
        <v>214</v>
      </c>
      <c r="V79" s="1168"/>
      <c r="W79" s="1168"/>
    </row>
    <row r="80" spans="1:23" ht="14.4" customHeight="1">
      <c r="A80" s="733" t="s">
        <v>7</v>
      </c>
      <c r="B80" s="733">
        <v>1</v>
      </c>
      <c r="C80" s="733"/>
      <c r="D80" s="733">
        <v>84</v>
      </c>
      <c r="E80" s="733" t="str">
        <f>CONCATENATE('Смета ЕР (общ) '!$A80,".",'Смета ЕР (общ) '!$B80,".",'Смета ЕР (общ) '!$D80)</f>
        <v>Р1.1.84</v>
      </c>
      <c r="F80" s="733">
        <f t="shared" ref="F80:F143" si="8">IF(I80&gt;0,F79+1,F79)</f>
        <v>1</v>
      </c>
      <c r="G80" s="1065" t="s">
        <v>1858</v>
      </c>
      <c r="H80" s="1095" t="s">
        <v>1146</v>
      </c>
      <c r="I80" s="734"/>
      <c r="J80" s="923">
        <v>13074.35</v>
      </c>
      <c r="K80" s="923">
        <v>0</v>
      </c>
      <c r="L80" s="923">
        <f t="shared" si="6"/>
        <v>13074.35</v>
      </c>
      <c r="M80" s="923">
        <f t="shared" si="7"/>
        <v>0</v>
      </c>
      <c r="N80" s="923">
        <f>ROUND('Смета ЕР (общ) '!$I80*'Смета ЕР (общ) '!$L80,2)</f>
        <v>0</v>
      </c>
      <c r="O80" s="923">
        <f>ROUND('Смета ЕР (общ) '!$I80*'Смета ЕР (общ) '!$M80,2)</f>
        <v>0</v>
      </c>
      <c r="P80" s="1065"/>
      <c r="Q80" s="1065"/>
      <c r="S80" s="619"/>
      <c r="T80" s="1168"/>
      <c r="U80" s="1168"/>
      <c r="V80" s="1168"/>
      <c r="W80" s="1168"/>
    </row>
    <row r="81" spans="1:23" ht="48" customHeight="1">
      <c r="A81" s="733" t="s">
        <v>7</v>
      </c>
      <c r="B81" s="733">
        <v>1</v>
      </c>
      <c r="C81" s="733"/>
      <c r="D81" s="733">
        <v>41</v>
      </c>
      <c r="E81" s="733" t="str">
        <f>CONCATENATE('Смета ЕР (общ) '!$A81,".",'Смета ЕР (общ) '!$B81,".",'Смета ЕР (общ) '!$D81)</f>
        <v>Р1.1.41</v>
      </c>
      <c r="F81" s="733">
        <f t="shared" si="8"/>
        <v>1</v>
      </c>
      <c r="G81" s="1065" t="s">
        <v>1588</v>
      </c>
      <c r="H81" s="1095" t="s">
        <v>1146</v>
      </c>
      <c r="I81" s="734"/>
      <c r="J81" s="923">
        <v>23438.15</v>
      </c>
      <c r="K81" s="923">
        <v>0</v>
      </c>
      <c r="L81" s="923">
        <f t="shared" ref="L81:L108" si="9">ROUND(J81-J81*$Q$4,2)</f>
        <v>23438.15</v>
      </c>
      <c r="M81" s="923">
        <f t="shared" ref="M81:M108" si="10">ROUND(K81-K81*$Q$4,2)</f>
        <v>0</v>
      </c>
      <c r="N81" s="923">
        <f>ROUND('Смета ЕР (общ) '!$I81*'Смета ЕР (общ) '!$L81,2)</f>
        <v>0</v>
      </c>
      <c r="O81" s="923">
        <f>ROUND('Смета ЕР (общ) '!$I81*'Смета ЕР (общ) '!$M81,2)</f>
        <v>0</v>
      </c>
      <c r="P81" s="1065"/>
      <c r="Q81" s="1065"/>
      <c r="S81" s="619"/>
      <c r="T81" s="1168"/>
      <c r="U81" s="1168"/>
      <c r="V81" s="1168"/>
      <c r="W81" s="1168"/>
    </row>
    <row r="82" spans="1:23" ht="48" customHeight="1">
      <c r="A82" s="733" t="s">
        <v>7</v>
      </c>
      <c r="B82" s="733">
        <v>1</v>
      </c>
      <c r="C82" s="733"/>
      <c r="D82" s="733">
        <v>85</v>
      </c>
      <c r="E82" s="733" t="str">
        <f>CONCATENATE('Смета ЕР (общ) '!$A82,".",'Смета ЕР (общ) '!$B82,".",'Смета ЕР (общ) '!$D82)</f>
        <v>Р1.1.85</v>
      </c>
      <c r="F82" s="733">
        <f t="shared" si="8"/>
        <v>1</v>
      </c>
      <c r="G82" s="1065" t="s">
        <v>1589</v>
      </c>
      <c r="H82" s="1098" t="s">
        <v>15</v>
      </c>
      <c r="I82" s="734"/>
      <c r="J82" s="923">
        <v>17.8</v>
      </c>
      <c r="K82" s="923">
        <v>0</v>
      </c>
      <c r="L82" s="923">
        <f t="shared" si="9"/>
        <v>17.8</v>
      </c>
      <c r="M82" s="923">
        <f t="shared" si="10"/>
        <v>0</v>
      </c>
      <c r="N82" s="923">
        <f>ROUND('Смета ЕР (общ) '!$I82*'Смета ЕР (общ) '!$L82,2)</f>
        <v>0</v>
      </c>
      <c r="O82" s="923">
        <f>ROUND('Смета ЕР (общ) '!$I82*'Смета ЕР (общ) '!$M82,2)</f>
        <v>0</v>
      </c>
      <c r="P82" s="1065"/>
      <c r="Q82" s="1065"/>
      <c r="S82" s="619"/>
      <c r="T82" s="1168"/>
      <c r="U82" s="1168"/>
      <c r="V82" s="1168"/>
      <c r="W82" s="1168"/>
    </row>
    <row r="83" spans="1:23" ht="24" customHeight="1">
      <c r="A83" s="733" t="s">
        <v>7</v>
      </c>
      <c r="B83" s="733">
        <v>1</v>
      </c>
      <c r="C83" s="733"/>
      <c r="D83" s="733">
        <v>15</v>
      </c>
      <c r="E83" s="733" t="str">
        <f>CONCATENATE('Смета ЕР (общ) '!$A83,".",'Смета ЕР (общ) '!$B83,".",'Смета ЕР (общ) '!$D83)</f>
        <v>Р1.1.15</v>
      </c>
      <c r="F83" s="733">
        <f t="shared" si="8"/>
        <v>1</v>
      </c>
      <c r="G83" s="1065" t="s">
        <v>198</v>
      </c>
      <c r="H83" s="1095" t="s">
        <v>15</v>
      </c>
      <c r="I83" s="734"/>
      <c r="J83" s="923">
        <v>88.99</v>
      </c>
      <c r="K83" s="923">
        <v>0</v>
      </c>
      <c r="L83" s="923">
        <f t="shared" si="9"/>
        <v>88.99</v>
      </c>
      <c r="M83" s="923">
        <f t="shared" si="10"/>
        <v>0</v>
      </c>
      <c r="N83" s="923">
        <f>ROUND('Смета ЕР (общ) '!$I83*'Смета ЕР (общ) '!$L83,2)</f>
        <v>0</v>
      </c>
      <c r="O83" s="923">
        <f>ROUND('Смета ЕР (общ) '!$I83*'Смета ЕР (общ) '!$M83,2)</f>
        <v>0</v>
      </c>
      <c r="P83" s="1065"/>
      <c r="Q83" s="1065"/>
      <c r="S83" s="619"/>
      <c r="T83" s="1168"/>
      <c r="U83" s="1168"/>
      <c r="V83" s="1168"/>
      <c r="W83" s="1168"/>
    </row>
    <row r="84" spans="1:23" ht="24" customHeight="1">
      <c r="A84" s="733" t="s">
        <v>7</v>
      </c>
      <c r="B84" s="733">
        <v>1</v>
      </c>
      <c r="C84" s="733"/>
      <c r="D84" s="733">
        <v>16</v>
      </c>
      <c r="E84" s="733" t="str">
        <f>CONCATENATE('Смета ЕР (общ) '!$A84,".",'Смета ЕР (общ) '!$B84,".",'Смета ЕР (общ) '!$D84)</f>
        <v>Р1.1.16</v>
      </c>
      <c r="F84" s="733">
        <f t="shared" si="8"/>
        <v>1</v>
      </c>
      <c r="G84" s="1065" t="s">
        <v>199</v>
      </c>
      <c r="H84" s="1095" t="s">
        <v>15</v>
      </c>
      <c r="I84" s="734"/>
      <c r="J84" s="923">
        <v>149.82</v>
      </c>
      <c r="K84" s="923">
        <v>0</v>
      </c>
      <c r="L84" s="923">
        <f t="shared" si="9"/>
        <v>149.82</v>
      </c>
      <c r="M84" s="923">
        <f t="shared" si="10"/>
        <v>0</v>
      </c>
      <c r="N84" s="923">
        <f>ROUND('Смета ЕР (общ) '!$I84*'Смета ЕР (общ) '!$L84,2)</f>
        <v>0</v>
      </c>
      <c r="O84" s="923">
        <f>ROUND('Смета ЕР (общ) '!$I84*'Смета ЕР (общ) '!$M84,2)</f>
        <v>0</v>
      </c>
      <c r="P84" s="1065"/>
      <c r="Q84" s="1065"/>
      <c r="S84" s="619"/>
      <c r="T84" s="1168"/>
      <c r="U84" s="1168"/>
      <c r="V84" s="1168"/>
      <c r="W84" s="1168"/>
    </row>
    <row r="85" spans="1:23" ht="24" customHeight="1">
      <c r="A85" s="733" t="s">
        <v>7</v>
      </c>
      <c r="B85" s="733">
        <v>1</v>
      </c>
      <c r="C85" s="733"/>
      <c r="D85" s="733">
        <v>17</v>
      </c>
      <c r="E85" s="733" t="str">
        <f>CONCATENATE('Смета ЕР (общ) '!$A85,".",'Смета ЕР (общ) '!$B85,".",'Смета ЕР (общ) '!$D85)</f>
        <v>Р1.1.17</v>
      </c>
      <c r="F85" s="733">
        <f t="shared" si="8"/>
        <v>1</v>
      </c>
      <c r="G85" s="1065" t="s">
        <v>10</v>
      </c>
      <c r="H85" s="1095" t="s">
        <v>15</v>
      </c>
      <c r="I85" s="734"/>
      <c r="J85" s="923">
        <v>96.48</v>
      </c>
      <c r="K85" s="923">
        <v>0</v>
      </c>
      <c r="L85" s="923">
        <f t="shared" si="9"/>
        <v>96.48</v>
      </c>
      <c r="M85" s="923">
        <f t="shared" si="10"/>
        <v>0</v>
      </c>
      <c r="N85" s="923">
        <f>ROUND('Смета ЕР (общ) '!$I85*'Смета ЕР (общ) '!$L85,2)</f>
        <v>0</v>
      </c>
      <c r="O85" s="923">
        <f>ROUND('Смета ЕР (общ) '!$I85*'Смета ЕР (общ) '!$M85,2)</f>
        <v>0</v>
      </c>
      <c r="P85" s="1065"/>
      <c r="Q85" s="1065"/>
      <c r="S85" s="619"/>
      <c r="T85" s="1168"/>
      <c r="U85" s="1168"/>
      <c r="V85" s="1168"/>
      <c r="W85" s="1168"/>
    </row>
    <row r="86" spans="1:23" ht="24" customHeight="1">
      <c r="A86" s="733" t="s">
        <v>7</v>
      </c>
      <c r="B86" s="733">
        <v>1</v>
      </c>
      <c r="C86" s="733"/>
      <c r="D86" s="733">
        <v>66</v>
      </c>
      <c r="E86" s="733" t="str">
        <f>CONCATENATE('Смета ЕР (общ) '!$A86,".",'Смета ЕР (общ) '!$B86,".",'Смета ЕР (общ) '!$D86)</f>
        <v>Р1.1.66</v>
      </c>
      <c r="F86" s="733">
        <f t="shared" ref="F86:F105" si="11">IF(I86&gt;0,F85+1,F85)</f>
        <v>1</v>
      </c>
      <c r="G86" s="1100" t="s">
        <v>2081</v>
      </c>
      <c r="H86" s="1098" t="s">
        <v>1146</v>
      </c>
      <c r="I86" s="734"/>
      <c r="J86" s="923">
        <f>'Проектирование до 100'!$E$17*1.05*0.1</f>
        <v>1050</v>
      </c>
      <c r="K86" s="923">
        <v>0</v>
      </c>
      <c r="L86" s="923">
        <f t="shared" ref="L86:L105" si="12">ROUND(J86-J86*$Q$4,2)</f>
        <v>1050</v>
      </c>
      <c r="M86" s="923">
        <f t="shared" si="10"/>
        <v>0</v>
      </c>
      <c r="N86" s="923">
        <f>ROUND('Смета ЕР (общ) '!$I86*'Смета ЕР (общ) '!$L86,2)</f>
        <v>0</v>
      </c>
      <c r="O86" s="923">
        <f>ROUND('Смета ЕР (общ) '!$I86*'Смета ЕР (общ) '!$M86,2)</f>
        <v>0</v>
      </c>
      <c r="P86" s="1100"/>
      <c r="Q86" s="1100"/>
      <c r="S86" s="619"/>
      <c r="T86" s="1168"/>
      <c r="U86" s="1168"/>
      <c r="V86" s="1168"/>
      <c r="W86" s="1168"/>
    </row>
    <row r="87" spans="1:23" ht="24" customHeight="1">
      <c r="A87" s="733" t="s">
        <v>7</v>
      </c>
      <c r="B87" s="733">
        <v>1</v>
      </c>
      <c r="C87" s="733"/>
      <c r="D87" s="733">
        <v>67</v>
      </c>
      <c r="E87" s="733" t="str">
        <f>CONCATENATE('Смета ЕР (общ) '!$A87,".",'Смета ЕР (общ) '!$B87,".",'Смета ЕР (общ) '!$D87)</f>
        <v>Р1.1.67</v>
      </c>
      <c r="F87" s="733">
        <f t="shared" si="11"/>
        <v>1</v>
      </c>
      <c r="G87" s="1100" t="s">
        <v>2082</v>
      </c>
      <c r="H87" s="1098" t="s">
        <v>1146</v>
      </c>
      <c r="I87" s="734"/>
      <c r="J87" s="923">
        <f>'Проектирование до 100'!$E$18*1.05*0.1</f>
        <v>2073.75</v>
      </c>
      <c r="K87" s="923">
        <v>0</v>
      </c>
      <c r="L87" s="923">
        <f t="shared" si="12"/>
        <v>2073.75</v>
      </c>
      <c r="M87" s="923">
        <f t="shared" si="10"/>
        <v>0</v>
      </c>
      <c r="N87" s="923">
        <f>ROUND('Смета ЕР (общ) '!$I87*'Смета ЕР (общ) '!$L87,2)</f>
        <v>0</v>
      </c>
      <c r="O87" s="923">
        <f>ROUND('Смета ЕР (общ) '!$I87*'Смета ЕР (общ) '!$M87,2)</f>
        <v>0</v>
      </c>
      <c r="P87" s="1100"/>
      <c r="Q87" s="1100"/>
      <c r="S87" s="619"/>
      <c r="T87" s="1168"/>
      <c r="U87" s="1168"/>
      <c r="V87" s="1168"/>
      <c r="W87" s="1168"/>
    </row>
    <row r="88" spans="1:23" ht="24" customHeight="1">
      <c r="A88" s="733" t="s">
        <v>7</v>
      </c>
      <c r="B88" s="733">
        <v>1</v>
      </c>
      <c r="C88" s="733"/>
      <c r="D88" s="733">
        <v>68</v>
      </c>
      <c r="E88" s="733" t="str">
        <f>CONCATENATE('Смета ЕР (общ) '!$A88,".",'Смета ЕР (общ) '!$B88,".",'Смета ЕР (общ) '!$D88)</f>
        <v>Р1.1.68</v>
      </c>
      <c r="F88" s="733">
        <f t="shared" si="11"/>
        <v>1</v>
      </c>
      <c r="G88" s="1100" t="s">
        <v>2076</v>
      </c>
      <c r="H88" s="1098" t="s">
        <v>1146</v>
      </c>
      <c r="I88" s="734"/>
      <c r="J88" s="923">
        <f>'Проектирование до 100'!$E$19*1.05*0.1</f>
        <v>2073.75</v>
      </c>
      <c r="K88" s="923">
        <v>0</v>
      </c>
      <c r="L88" s="923">
        <f t="shared" si="12"/>
        <v>2073.75</v>
      </c>
      <c r="M88" s="923">
        <f t="shared" si="10"/>
        <v>0</v>
      </c>
      <c r="N88" s="923">
        <f>ROUND('Смета ЕР (общ) '!$I88*'Смета ЕР (общ) '!$L88,2)</f>
        <v>0</v>
      </c>
      <c r="O88" s="923">
        <f>ROUND('Смета ЕР (общ) '!$I88*'Смета ЕР (общ) '!$M88,2)</f>
        <v>0</v>
      </c>
      <c r="P88" s="1100"/>
      <c r="Q88" s="1100"/>
      <c r="S88" s="619"/>
      <c r="T88" s="1168"/>
      <c r="U88" s="1168"/>
      <c r="V88" s="1168"/>
      <c r="W88" s="1168"/>
    </row>
    <row r="89" spans="1:23" ht="24" customHeight="1">
      <c r="A89" s="733" t="s">
        <v>7</v>
      </c>
      <c r="B89" s="733">
        <v>1</v>
      </c>
      <c r="C89" s="733"/>
      <c r="D89" s="733">
        <v>69</v>
      </c>
      <c r="E89" s="733" t="str">
        <f>CONCATENATE('Смета ЕР (общ) '!$A89,".",'Смета ЕР (общ) '!$B89,".",'Смета ЕР (общ) '!$D89)</f>
        <v>Р1.1.69</v>
      </c>
      <c r="F89" s="733">
        <f t="shared" si="11"/>
        <v>1</v>
      </c>
      <c r="G89" s="1100" t="s">
        <v>2077</v>
      </c>
      <c r="H89" s="1098" t="s">
        <v>1146</v>
      </c>
      <c r="I89" s="734"/>
      <c r="J89" s="923">
        <f>'Проектирование до 100'!$E$20*1.05*0.1</f>
        <v>1559.25</v>
      </c>
      <c r="K89" s="923">
        <v>0</v>
      </c>
      <c r="L89" s="923">
        <f t="shared" si="12"/>
        <v>1559.25</v>
      </c>
      <c r="M89" s="923">
        <f t="shared" si="10"/>
        <v>0</v>
      </c>
      <c r="N89" s="923">
        <f>ROUND('Смета ЕР (общ) '!$I89*'Смета ЕР (общ) '!$L89,2)</f>
        <v>0</v>
      </c>
      <c r="O89" s="923">
        <f>ROUND('Смета ЕР (общ) '!$I89*'Смета ЕР (общ) '!$M89,2)</f>
        <v>0</v>
      </c>
      <c r="P89" s="1100"/>
      <c r="Q89" s="1100"/>
      <c r="S89" s="619"/>
      <c r="T89" s="1168"/>
      <c r="U89" s="1168"/>
      <c r="V89" s="1168"/>
      <c r="W89" s="1168"/>
    </row>
    <row r="90" spans="1:23" ht="24" customHeight="1">
      <c r="A90" s="733" t="s">
        <v>7</v>
      </c>
      <c r="B90" s="733">
        <v>1</v>
      </c>
      <c r="C90" s="733"/>
      <c r="D90" s="733">
        <v>70</v>
      </c>
      <c r="E90" s="733" t="str">
        <f>CONCATENATE('Смета ЕР (общ) '!$A90,".",'Смета ЕР (общ) '!$B90,".",'Смета ЕР (общ) '!$D90)</f>
        <v>Р1.1.70</v>
      </c>
      <c r="F90" s="733">
        <f t="shared" si="11"/>
        <v>1</v>
      </c>
      <c r="G90" s="1100" t="s">
        <v>2078</v>
      </c>
      <c r="H90" s="1098" t="s">
        <v>1146</v>
      </c>
      <c r="I90" s="734"/>
      <c r="J90" s="923">
        <f>'Проектирование до 100'!$E$21*1.05*0.1</f>
        <v>1039.5</v>
      </c>
      <c r="K90" s="923">
        <v>0</v>
      </c>
      <c r="L90" s="923">
        <f t="shared" si="12"/>
        <v>1039.5</v>
      </c>
      <c r="M90" s="923">
        <f t="shared" si="10"/>
        <v>0</v>
      </c>
      <c r="N90" s="923">
        <f>ROUND('Смета ЕР (общ) '!$I90*'Смета ЕР (общ) '!$L90,2)</f>
        <v>0</v>
      </c>
      <c r="O90" s="923">
        <f>ROUND('Смета ЕР (общ) '!$I90*'Смета ЕР (общ) '!$M90,2)</f>
        <v>0</v>
      </c>
      <c r="P90" s="1100"/>
      <c r="Q90" s="1100"/>
      <c r="S90" s="619"/>
      <c r="T90" s="1168"/>
      <c r="U90" s="1168"/>
      <c r="V90" s="1168"/>
      <c r="W90" s="1168"/>
    </row>
    <row r="91" spans="1:23" ht="36" customHeight="1">
      <c r="A91" s="733" t="s">
        <v>7</v>
      </c>
      <c r="B91" s="733">
        <v>1</v>
      </c>
      <c r="C91" s="733"/>
      <c r="D91" s="733">
        <v>71</v>
      </c>
      <c r="E91" s="733" t="str">
        <f>CONCATENATE('Смета ЕР (общ) '!$A91,".",'Смета ЕР (общ) '!$B91,".",'Смета ЕР (общ) '!$D91)</f>
        <v>Р1.1.71</v>
      </c>
      <c r="F91" s="733">
        <f t="shared" si="11"/>
        <v>1</v>
      </c>
      <c r="G91" s="1100" t="s">
        <v>2079</v>
      </c>
      <c r="H91" s="1098" t="s">
        <v>1146</v>
      </c>
      <c r="I91" s="734"/>
      <c r="J91" s="923">
        <f>'Проектирование до 100'!$E$22*1.05*0.1</f>
        <v>1039.5</v>
      </c>
      <c r="K91" s="923">
        <v>0</v>
      </c>
      <c r="L91" s="923">
        <f t="shared" si="12"/>
        <v>1039.5</v>
      </c>
      <c r="M91" s="923">
        <f t="shared" si="10"/>
        <v>0</v>
      </c>
      <c r="N91" s="923">
        <f>ROUND('Смета ЕР (общ) '!$I91*'Смета ЕР (общ) '!$L91,2)</f>
        <v>0</v>
      </c>
      <c r="O91" s="923">
        <f>ROUND('Смета ЕР (общ) '!$I91*'Смета ЕР (общ) '!$M91,2)</f>
        <v>0</v>
      </c>
      <c r="P91" s="1100"/>
      <c r="Q91" s="1100"/>
      <c r="S91" s="619"/>
      <c r="T91" s="1168"/>
      <c r="U91" s="1168"/>
      <c r="V91" s="1168"/>
      <c r="W91" s="1168"/>
    </row>
    <row r="92" spans="1:23" ht="24" customHeight="1">
      <c r="A92" s="733" t="s">
        <v>7</v>
      </c>
      <c r="B92" s="733">
        <v>1</v>
      </c>
      <c r="C92" s="733"/>
      <c r="D92" s="733">
        <v>72</v>
      </c>
      <c r="E92" s="733" t="str">
        <f>CONCATENATE('Смета ЕР (общ) '!$A92,".",'Смета ЕР (общ) '!$B92,".",'Смета ЕР (общ) '!$D92)</f>
        <v>Р1.1.72</v>
      </c>
      <c r="F92" s="733">
        <f t="shared" si="11"/>
        <v>1</v>
      </c>
      <c r="G92" s="1100" t="s">
        <v>2080</v>
      </c>
      <c r="H92" s="1098" t="s">
        <v>1146</v>
      </c>
      <c r="I92" s="734"/>
      <c r="J92" s="923">
        <f>'Проектирование до 100'!$E$23*1.05*0.1</f>
        <v>1039.5</v>
      </c>
      <c r="K92" s="923">
        <v>0</v>
      </c>
      <c r="L92" s="923">
        <f t="shared" si="12"/>
        <v>1039.5</v>
      </c>
      <c r="M92" s="923">
        <f t="shared" si="10"/>
        <v>0</v>
      </c>
      <c r="N92" s="923">
        <f>ROUND('Смета ЕР (общ) '!$I92*'Смета ЕР (общ) '!$L92,2)</f>
        <v>0</v>
      </c>
      <c r="O92" s="923">
        <f>ROUND('Смета ЕР (общ) '!$I92*'Смета ЕР (общ) '!$M92,2)</f>
        <v>0</v>
      </c>
      <c r="P92" s="1100"/>
      <c r="Q92" s="1100"/>
      <c r="S92" s="619"/>
      <c r="T92" s="1168"/>
      <c r="U92" s="1168"/>
      <c r="V92" s="1168"/>
      <c r="W92" s="1168"/>
    </row>
    <row r="93" spans="1:23" ht="36" customHeight="1">
      <c r="A93" s="733" t="s">
        <v>7</v>
      </c>
      <c r="B93" s="733">
        <v>1</v>
      </c>
      <c r="C93" s="733"/>
      <c r="D93" s="733">
        <v>73</v>
      </c>
      <c r="E93" s="733" t="str">
        <f>CONCATENATE('Смета ЕР (общ) '!$A93,".",'Смета ЕР (общ) '!$B93,".",'Смета ЕР (общ) '!$D93)</f>
        <v>Р1.1.73</v>
      </c>
      <c r="F93" s="733">
        <f t="shared" si="11"/>
        <v>1</v>
      </c>
      <c r="G93" s="1100" t="s">
        <v>2083</v>
      </c>
      <c r="H93" s="1098" t="s">
        <v>1146</v>
      </c>
      <c r="I93" s="734"/>
      <c r="J93" s="923">
        <f>'Проектирование до 100'!$E$24*1.05*0.1</f>
        <v>1559.25</v>
      </c>
      <c r="K93" s="923">
        <v>0</v>
      </c>
      <c r="L93" s="923">
        <f t="shared" si="12"/>
        <v>1559.25</v>
      </c>
      <c r="M93" s="923">
        <f t="shared" si="10"/>
        <v>0</v>
      </c>
      <c r="N93" s="923">
        <f>ROUND('Смета ЕР (общ) '!$I93*'Смета ЕР (общ) '!$L93,2)</f>
        <v>0</v>
      </c>
      <c r="O93" s="923">
        <f>ROUND('Смета ЕР (общ) '!$I93*'Смета ЕР (общ) '!$M93,2)</f>
        <v>0</v>
      </c>
      <c r="P93" s="1100"/>
      <c r="Q93" s="1100"/>
      <c r="S93" s="619"/>
      <c r="T93" s="1168"/>
      <c r="U93" s="1168"/>
      <c r="V93" s="1168"/>
      <c r="W93" s="1168"/>
    </row>
    <row r="94" spans="1:23" ht="36" customHeight="1">
      <c r="A94" s="733" t="s">
        <v>7</v>
      </c>
      <c r="B94" s="733">
        <v>1</v>
      </c>
      <c r="C94" s="733"/>
      <c r="D94" s="733">
        <v>74</v>
      </c>
      <c r="E94" s="733" t="str">
        <f>CONCATENATE('Смета ЕР (общ) '!$A94,".",'Смета ЕР (общ) '!$B94,".",'Смета ЕР (общ) '!$D94)</f>
        <v>Р1.1.74</v>
      </c>
      <c r="F94" s="733">
        <f t="shared" si="11"/>
        <v>1</v>
      </c>
      <c r="G94" s="1100" t="s">
        <v>6225</v>
      </c>
      <c r="H94" s="1098" t="s">
        <v>1146</v>
      </c>
      <c r="I94" s="734"/>
      <c r="J94" s="923">
        <f>'Проектирование до 100'!$E$25*1.05*0.1</f>
        <v>1039.5</v>
      </c>
      <c r="K94" s="923">
        <v>0</v>
      </c>
      <c r="L94" s="923">
        <f t="shared" si="12"/>
        <v>1039.5</v>
      </c>
      <c r="M94" s="923">
        <f t="shared" si="10"/>
        <v>0</v>
      </c>
      <c r="N94" s="923">
        <f>ROUND('Смета ЕР (общ) '!$I94*'Смета ЕР (общ) '!$L94,2)</f>
        <v>0</v>
      </c>
      <c r="O94" s="923">
        <f>ROUND('Смета ЕР (общ) '!$I94*'Смета ЕР (общ) '!$M94,2)</f>
        <v>0</v>
      </c>
      <c r="P94" s="1100"/>
      <c r="Q94" s="1100"/>
      <c r="S94" s="619"/>
      <c r="T94" s="1168"/>
      <c r="U94" s="1168"/>
      <c r="V94" s="1168"/>
      <c r="W94" s="1168"/>
    </row>
    <row r="95" spans="1:23" ht="24" customHeight="1">
      <c r="A95" s="733" t="s">
        <v>7</v>
      </c>
      <c r="B95" s="733">
        <v>1</v>
      </c>
      <c r="C95" s="733"/>
      <c r="D95" s="733">
        <v>75</v>
      </c>
      <c r="E95" s="733" t="str">
        <f>CONCATENATE('Смета ЕР (общ) '!$A95,".",'Смета ЕР (общ) '!$B95,".",'Смета ЕР (общ) '!$D95)</f>
        <v>Р1.1.75</v>
      </c>
      <c r="F95" s="733">
        <f t="shared" si="11"/>
        <v>1</v>
      </c>
      <c r="G95" s="1100" t="s">
        <v>6224</v>
      </c>
      <c r="H95" s="1098" t="s">
        <v>1146</v>
      </c>
      <c r="I95" s="734"/>
      <c r="J95" s="923">
        <f>'Проектирование до 100'!$E$26*1.05*0.1</f>
        <v>1559.25</v>
      </c>
      <c r="K95" s="923">
        <v>0</v>
      </c>
      <c r="L95" s="923">
        <f t="shared" si="12"/>
        <v>1559.25</v>
      </c>
      <c r="M95" s="923">
        <f t="shared" si="10"/>
        <v>0</v>
      </c>
      <c r="N95" s="923">
        <f>ROUND('Смета ЕР (общ) '!$I95*'Смета ЕР (общ) '!$L95,2)</f>
        <v>0</v>
      </c>
      <c r="O95" s="923">
        <f>ROUND('Смета ЕР (общ) '!$I95*'Смета ЕР (общ) '!$M95,2)</f>
        <v>0</v>
      </c>
      <c r="P95" s="1100"/>
      <c r="Q95" s="1100"/>
      <c r="S95" s="619"/>
      <c r="T95" s="1168"/>
      <c r="U95" s="1168"/>
      <c r="V95" s="1168"/>
      <c r="W95" s="1168"/>
    </row>
    <row r="96" spans="1:23" ht="24" customHeight="1">
      <c r="A96" s="1097" t="s">
        <v>7</v>
      </c>
      <c r="B96" s="1097">
        <v>1</v>
      </c>
      <c r="C96" s="1097"/>
      <c r="D96" s="1097">
        <v>56</v>
      </c>
      <c r="E96" s="1097" t="str">
        <f>CONCATENATE('Смета ЕР (общ) '!$A96,".",'Смета ЕР (общ) '!$B96,".",'Смета ЕР (общ) '!$D96)</f>
        <v>Р1.1.56</v>
      </c>
      <c r="F96" s="1097">
        <f t="shared" si="11"/>
        <v>1</v>
      </c>
      <c r="G96" s="1099" t="s">
        <v>2089</v>
      </c>
      <c r="H96" s="1095" t="s">
        <v>15</v>
      </c>
      <c r="I96" s="734"/>
      <c r="J96" s="923">
        <f>'Проектирование 100-450'!$E$18*1.05*0.1</f>
        <v>13.545000000000002</v>
      </c>
      <c r="K96" s="923">
        <v>0</v>
      </c>
      <c r="L96" s="923">
        <f t="shared" si="12"/>
        <v>13.55</v>
      </c>
      <c r="M96" s="923">
        <f t="shared" si="10"/>
        <v>0</v>
      </c>
      <c r="N96" s="923">
        <f>ROUND('Смета ЕР (общ) '!$I96*'Смета ЕР (общ) '!$L96,2)</f>
        <v>0</v>
      </c>
      <c r="O96" s="923">
        <f>ROUND('Смета ЕР (общ) '!$I96*'Смета ЕР (общ) '!$M96,2)</f>
        <v>0</v>
      </c>
      <c r="P96" s="1099"/>
      <c r="Q96" s="1099"/>
      <c r="S96" s="619"/>
      <c r="T96" s="1168"/>
      <c r="U96" s="1168"/>
      <c r="V96" s="1168"/>
      <c r="W96" s="1168"/>
    </row>
    <row r="97" spans="1:23" ht="24" customHeight="1">
      <c r="A97" s="1097" t="s">
        <v>7</v>
      </c>
      <c r="B97" s="1097">
        <v>1</v>
      </c>
      <c r="C97" s="1097"/>
      <c r="D97" s="1097">
        <v>57</v>
      </c>
      <c r="E97" s="1097" t="str">
        <f>CONCATENATE('Смета ЕР (общ) '!$A97,".",'Смета ЕР (общ) '!$B97,".",'Смета ЕР (общ) '!$D97)</f>
        <v>Р1.1.57</v>
      </c>
      <c r="F97" s="1097">
        <f t="shared" si="11"/>
        <v>1</v>
      </c>
      <c r="G97" s="1099" t="s">
        <v>2090</v>
      </c>
      <c r="H97" s="1095" t="s">
        <v>15</v>
      </c>
      <c r="I97" s="734"/>
      <c r="J97" s="923">
        <f>'Проектирование 100-450'!$E$19*1.05*0.1</f>
        <v>38.955000000000005</v>
      </c>
      <c r="K97" s="923">
        <v>0</v>
      </c>
      <c r="L97" s="923">
        <f t="shared" si="12"/>
        <v>38.96</v>
      </c>
      <c r="M97" s="923">
        <f t="shared" si="10"/>
        <v>0</v>
      </c>
      <c r="N97" s="923">
        <f>ROUND('Смета ЕР (общ) '!$I97*'Смета ЕР (общ) '!$L97,2)</f>
        <v>0</v>
      </c>
      <c r="O97" s="923">
        <f>ROUND('Смета ЕР (общ) '!$I97*'Смета ЕР (общ) '!$M97,2)</f>
        <v>0</v>
      </c>
      <c r="P97" s="1099"/>
      <c r="Q97" s="1099"/>
      <c r="S97" s="619"/>
      <c r="T97" s="1168"/>
      <c r="U97" s="1168"/>
      <c r="V97" s="1168"/>
      <c r="W97" s="1168"/>
    </row>
    <row r="98" spans="1:23" ht="24" customHeight="1">
      <c r="A98" s="1097" t="s">
        <v>7</v>
      </c>
      <c r="B98" s="1097">
        <v>1</v>
      </c>
      <c r="C98" s="1097"/>
      <c r="D98" s="1097">
        <v>58</v>
      </c>
      <c r="E98" s="1097" t="str">
        <f>CONCATENATE('Смета ЕР (общ) '!$A98,".",'Смета ЕР (общ) '!$B98,".",'Смета ЕР (общ) '!$D98)</f>
        <v>Р1.1.58</v>
      </c>
      <c r="F98" s="1097">
        <f t="shared" si="11"/>
        <v>1</v>
      </c>
      <c r="G98" s="1099" t="s">
        <v>2084</v>
      </c>
      <c r="H98" s="1095" t="s">
        <v>15</v>
      </c>
      <c r="I98" s="734"/>
      <c r="J98" s="923">
        <f>'Проектирование 100-450'!$E$20*1.05*0.1</f>
        <v>25.830000000000002</v>
      </c>
      <c r="K98" s="923">
        <v>0</v>
      </c>
      <c r="L98" s="923">
        <f t="shared" si="12"/>
        <v>25.83</v>
      </c>
      <c r="M98" s="923">
        <f t="shared" si="10"/>
        <v>0</v>
      </c>
      <c r="N98" s="923">
        <f>ROUND('Смета ЕР (общ) '!$I98*'Смета ЕР (общ) '!$L98,2)</f>
        <v>0</v>
      </c>
      <c r="O98" s="923">
        <f>ROUND('Смета ЕР (общ) '!$I98*'Смета ЕР (общ) '!$M98,2)</f>
        <v>0</v>
      </c>
      <c r="P98" s="1099"/>
      <c r="Q98" s="1099"/>
      <c r="S98" s="619"/>
      <c r="T98" s="1168"/>
      <c r="U98" s="1168"/>
      <c r="V98" s="1168"/>
      <c r="W98" s="1168"/>
    </row>
    <row r="99" spans="1:23" ht="24" customHeight="1">
      <c r="A99" s="1097" t="s">
        <v>7</v>
      </c>
      <c r="B99" s="1097">
        <v>1</v>
      </c>
      <c r="C99" s="1097"/>
      <c r="D99" s="1097">
        <v>59</v>
      </c>
      <c r="E99" s="1097" t="str">
        <f>CONCATENATE('Смета ЕР (общ) '!$A99,".",'Смета ЕР (общ) '!$B99,".",'Смета ЕР (общ) '!$D99)</f>
        <v>Р1.1.59</v>
      </c>
      <c r="F99" s="1097">
        <f t="shared" si="11"/>
        <v>1</v>
      </c>
      <c r="G99" s="1099" t="s">
        <v>2085</v>
      </c>
      <c r="H99" s="1095" t="s">
        <v>15</v>
      </c>
      <c r="I99" s="734"/>
      <c r="J99" s="923">
        <f>'Проектирование 100-450'!$E$21*1.05*0.1</f>
        <v>20.265000000000001</v>
      </c>
      <c r="K99" s="923">
        <v>0</v>
      </c>
      <c r="L99" s="923">
        <f t="shared" si="12"/>
        <v>20.27</v>
      </c>
      <c r="M99" s="923">
        <f t="shared" si="10"/>
        <v>0</v>
      </c>
      <c r="N99" s="923">
        <f>ROUND('Смета ЕР (общ) '!$I99*'Смета ЕР (общ) '!$L99,2)</f>
        <v>0</v>
      </c>
      <c r="O99" s="923">
        <f>ROUND('Смета ЕР (общ) '!$I99*'Смета ЕР (общ) '!$M99,2)</f>
        <v>0</v>
      </c>
      <c r="P99" s="1099"/>
      <c r="Q99" s="1099"/>
      <c r="S99" s="619"/>
      <c r="T99" s="1168"/>
      <c r="U99" s="1168"/>
      <c r="V99" s="1168"/>
      <c r="W99" s="1168"/>
    </row>
    <row r="100" spans="1:23" ht="24" customHeight="1">
      <c r="A100" s="1097" t="s">
        <v>7</v>
      </c>
      <c r="B100" s="1097">
        <v>1</v>
      </c>
      <c r="C100" s="1097"/>
      <c r="D100" s="1097">
        <v>60</v>
      </c>
      <c r="E100" s="1097" t="str">
        <f>CONCATENATE('Смета ЕР (общ) '!$A100,".",'Смета ЕР (общ) '!$B100,".",'Смета ЕР (общ) '!$D100)</f>
        <v>Р1.1.60</v>
      </c>
      <c r="F100" s="1097">
        <f t="shared" si="11"/>
        <v>1</v>
      </c>
      <c r="G100" s="1099" t="s">
        <v>2086</v>
      </c>
      <c r="H100" s="1095" t="s">
        <v>15</v>
      </c>
      <c r="I100" s="734"/>
      <c r="J100" s="923">
        <f>'Проектирование 100-450'!$E$22*1.05*0.1</f>
        <v>15.948450000000001</v>
      </c>
      <c r="K100" s="923">
        <v>0</v>
      </c>
      <c r="L100" s="923">
        <f t="shared" si="12"/>
        <v>15.95</v>
      </c>
      <c r="M100" s="923">
        <f t="shared" si="10"/>
        <v>0</v>
      </c>
      <c r="N100" s="923">
        <f>ROUND('Смета ЕР (общ) '!$I100*'Смета ЕР (общ) '!$L100,2)</f>
        <v>0</v>
      </c>
      <c r="O100" s="923">
        <f>ROUND('Смета ЕР (общ) '!$I100*'Смета ЕР (общ) '!$M100,2)</f>
        <v>0</v>
      </c>
      <c r="P100" s="1099"/>
      <c r="Q100" s="1099"/>
      <c r="S100" s="619"/>
      <c r="T100" s="1168"/>
      <c r="U100" s="1168"/>
      <c r="V100" s="1168"/>
      <c r="W100" s="1168"/>
    </row>
    <row r="101" spans="1:23" ht="36" customHeight="1">
      <c r="A101" s="1097" t="s">
        <v>7</v>
      </c>
      <c r="B101" s="1097">
        <v>1</v>
      </c>
      <c r="C101" s="1097"/>
      <c r="D101" s="1097">
        <v>61</v>
      </c>
      <c r="E101" s="1097" t="str">
        <f>CONCATENATE('Смета ЕР (общ) '!$A101,".",'Смета ЕР (общ) '!$B101,".",'Смета ЕР (общ) '!$D101)</f>
        <v>Р1.1.61</v>
      </c>
      <c r="F101" s="1097">
        <f t="shared" si="11"/>
        <v>1</v>
      </c>
      <c r="G101" s="1099" t="s">
        <v>2087</v>
      </c>
      <c r="H101" s="1095" t="s">
        <v>15</v>
      </c>
      <c r="I101" s="734"/>
      <c r="J101" s="923">
        <f>'Проектирование 100-450'!$E$23*1.05*0.1</f>
        <v>12.39</v>
      </c>
      <c r="K101" s="923">
        <v>0</v>
      </c>
      <c r="L101" s="923">
        <f t="shared" si="12"/>
        <v>12.39</v>
      </c>
      <c r="M101" s="923">
        <f t="shared" si="10"/>
        <v>0</v>
      </c>
      <c r="N101" s="923">
        <f>ROUND('Смета ЕР (общ) '!$I101*'Смета ЕР (общ) '!$L101,2)</f>
        <v>0</v>
      </c>
      <c r="O101" s="923">
        <f>ROUND('Смета ЕР (общ) '!$I101*'Смета ЕР (общ) '!$M101,2)</f>
        <v>0</v>
      </c>
      <c r="P101" s="1099"/>
      <c r="Q101" s="1099"/>
      <c r="S101" s="619"/>
      <c r="T101" s="1168"/>
      <c r="U101" s="1168"/>
      <c r="V101" s="1168"/>
      <c r="W101" s="1168"/>
    </row>
    <row r="102" spans="1:23" s="625" customFormat="1" ht="24" customHeight="1">
      <c r="A102" s="1097" t="s">
        <v>7</v>
      </c>
      <c r="B102" s="1097">
        <v>1</v>
      </c>
      <c r="C102" s="1097"/>
      <c r="D102" s="1097">
        <v>62</v>
      </c>
      <c r="E102" s="1097" t="str">
        <f>CONCATENATE('Смета ЕР (общ) '!$A102,".",'Смета ЕР (общ) '!$B102,".",'Смета ЕР (общ) '!$D102)</f>
        <v>Р1.1.62</v>
      </c>
      <c r="F102" s="1097">
        <f t="shared" si="11"/>
        <v>1</v>
      </c>
      <c r="G102" s="1099" t="s">
        <v>2088</v>
      </c>
      <c r="H102" s="1095" t="s">
        <v>15</v>
      </c>
      <c r="I102" s="734"/>
      <c r="J102" s="923">
        <f>'Проектирование 100-450'!$E$24*1.05*0.1</f>
        <v>13.020000000000003</v>
      </c>
      <c r="K102" s="923">
        <v>0</v>
      </c>
      <c r="L102" s="923">
        <f t="shared" si="12"/>
        <v>13.02</v>
      </c>
      <c r="M102" s="923">
        <f t="shared" si="10"/>
        <v>0</v>
      </c>
      <c r="N102" s="923">
        <f>ROUND('Смета ЕР (общ) '!$I102*'Смета ЕР (общ) '!$L102,2)</f>
        <v>0</v>
      </c>
      <c r="O102" s="923">
        <f>ROUND('Смета ЕР (общ) '!$I102*'Смета ЕР (общ) '!$M102,2)</f>
        <v>0</v>
      </c>
      <c r="P102" s="1099"/>
      <c r="Q102" s="1099"/>
      <c r="R102" s="619"/>
      <c r="S102" s="619"/>
      <c r="T102" s="1168"/>
      <c r="U102" s="1168"/>
      <c r="V102" s="1168"/>
      <c r="W102" s="1168"/>
    </row>
    <row r="103" spans="1:23" s="625" customFormat="1" ht="36" customHeight="1">
      <c r="A103" s="1097" t="s">
        <v>7</v>
      </c>
      <c r="B103" s="1097">
        <v>1</v>
      </c>
      <c r="C103" s="1097"/>
      <c r="D103" s="1097">
        <v>63</v>
      </c>
      <c r="E103" s="1097" t="str">
        <f>CONCATENATE('Смета ЕР (общ) '!$A103,".",'Смета ЕР (общ) '!$B103,".",'Смета ЕР (общ) '!$D103)</f>
        <v>Р1.1.63</v>
      </c>
      <c r="F103" s="1097">
        <f t="shared" si="11"/>
        <v>1</v>
      </c>
      <c r="G103" s="1099" t="s">
        <v>2091</v>
      </c>
      <c r="H103" s="1095" t="s">
        <v>15</v>
      </c>
      <c r="I103" s="734"/>
      <c r="J103" s="923">
        <f>'Проектирование 100-450'!$E$25*1.05*0.1</f>
        <v>9.1675500000000003</v>
      </c>
      <c r="K103" s="923">
        <v>0</v>
      </c>
      <c r="L103" s="923">
        <f t="shared" si="12"/>
        <v>9.17</v>
      </c>
      <c r="M103" s="923">
        <f t="shared" si="10"/>
        <v>0</v>
      </c>
      <c r="N103" s="923">
        <f>ROUND('Смета ЕР (общ) '!$I103*'Смета ЕР (общ) '!$L103,2)</f>
        <v>0</v>
      </c>
      <c r="O103" s="923">
        <f>ROUND('Смета ЕР (общ) '!$I103*'Смета ЕР (общ) '!$M103,2)</f>
        <v>0</v>
      </c>
      <c r="P103" s="1099"/>
      <c r="Q103" s="1099"/>
      <c r="R103" s="619"/>
      <c r="S103" s="619"/>
      <c r="T103" s="1168"/>
      <c r="U103" s="1168"/>
      <c r="V103" s="1168"/>
      <c r="W103" s="1168"/>
    </row>
    <row r="104" spans="1:23" s="625" customFormat="1" ht="36" customHeight="1">
      <c r="A104" s="1097" t="s">
        <v>7</v>
      </c>
      <c r="B104" s="1097">
        <v>1</v>
      </c>
      <c r="C104" s="1097"/>
      <c r="D104" s="1097">
        <v>64</v>
      </c>
      <c r="E104" s="1097" t="str">
        <f>CONCATENATE('Смета ЕР (общ) '!$A104,".",'Смета ЕР (общ) '!$B104,".",'Смета ЕР (общ) '!$D104)</f>
        <v>Р1.1.64</v>
      </c>
      <c r="F104" s="1097">
        <f t="shared" si="11"/>
        <v>1</v>
      </c>
      <c r="G104" s="1099" t="s">
        <v>6226</v>
      </c>
      <c r="H104" s="1095" t="s">
        <v>15</v>
      </c>
      <c r="I104" s="734"/>
      <c r="J104" s="923">
        <f>'Проектирование 100-450'!$E$26*1.05*0.1</f>
        <v>9.1675500000000003</v>
      </c>
      <c r="K104" s="923">
        <v>0</v>
      </c>
      <c r="L104" s="923">
        <f t="shared" si="12"/>
        <v>9.17</v>
      </c>
      <c r="M104" s="923">
        <f t="shared" si="10"/>
        <v>0</v>
      </c>
      <c r="N104" s="923">
        <f>ROUND('Смета ЕР (общ) '!$I104*'Смета ЕР (общ) '!$L104,2)</f>
        <v>0</v>
      </c>
      <c r="O104" s="923">
        <f>ROUND('Смета ЕР (общ) '!$I104*'Смета ЕР (общ) '!$M104,2)</f>
        <v>0</v>
      </c>
      <c r="P104" s="1099"/>
      <c r="Q104" s="1099"/>
      <c r="R104" s="619"/>
      <c r="S104" s="619"/>
      <c r="T104" s="1168"/>
      <c r="U104" s="1168"/>
      <c r="V104" s="1168"/>
      <c r="W104" s="1168"/>
    </row>
    <row r="105" spans="1:23" s="625" customFormat="1" ht="24" customHeight="1">
      <c r="A105" s="1097" t="s">
        <v>7</v>
      </c>
      <c r="B105" s="1097">
        <v>1</v>
      </c>
      <c r="C105" s="1097"/>
      <c r="D105" s="1097">
        <v>65</v>
      </c>
      <c r="E105" s="1097" t="str">
        <f>CONCATENATE('Смета ЕР (общ) '!$A105,".",'Смета ЕР (общ) '!$B105,".",'Смета ЕР (общ) '!$D105)</f>
        <v>Р1.1.65</v>
      </c>
      <c r="F105" s="1097">
        <f t="shared" si="11"/>
        <v>1</v>
      </c>
      <c r="G105" s="1099" t="s">
        <v>6223</v>
      </c>
      <c r="H105" s="1095" t="s">
        <v>15</v>
      </c>
      <c r="I105" s="734"/>
      <c r="J105" s="923">
        <f>'Проектирование 100-450'!$E$27*1.05*0.1</f>
        <v>10.395000000000001</v>
      </c>
      <c r="K105" s="923">
        <v>0</v>
      </c>
      <c r="L105" s="923">
        <f t="shared" si="12"/>
        <v>10.4</v>
      </c>
      <c r="M105" s="923">
        <f t="shared" si="10"/>
        <v>0</v>
      </c>
      <c r="N105" s="923">
        <f>ROUND('Смета ЕР (общ) '!$I105*'Смета ЕР (общ) '!$L105,2)</f>
        <v>0</v>
      </c>
      <c r="O105" s="923">
        <f>ROUND('Смета ЕР (общ) '!$I105*'Смета ЕР (общ) '!$M105,2)</f>
        <v>0</v>
      </c>
      <c r="P105" s="1099"/>
      <c r="Q105" s="1099"/>
      <c r="R105" s="619"/>
      <c r="S105" s="619"/>
      <c r="T105" s="1168"/>
      <c r="U105" s="1168"/>
      <c r="V105" s="1168"/>
      <c r="W105" s="1168"/>
    </row>
    <row r="106" spans="1:23" s="625" customFormat="1" ht="24" customHeight="1">
      <c r="A106" s="1097" t="s">
        <v>7</v>
      </c>
      <c r="B106" s="1097">
        <v>1</v>
      </c>
      <c r="C106" s="1097"/>
      <c r="D106" s="1097">
        <v>90</v>
      </c>
      <c r="E106" s="1097" t="str">
        <f>CONCATENATE('Смета ЕР (общ) '!$A106,".",'Смета ЕР (общ) '!$B106,".",'Смета ЕР (общ) '!$D106)</f>
        <v>Р1.1.90</v>
      </c>
      <c r="F106" s="1097">
        <f t="shared" si="8"/>
        <v>1</v>
      </c>
      <c r="G106" s="1067" t="s">
        <v>2530</v>
      </c>
      <c r="H106" s="1095" t="s">
        <v>1146</v>
      </c>
      <c r="I106" s="837"/>
      <c r="J106" s="735">
        <v>135524.49</v>
      </c>
      <c r="K106" s="735">
        <v>0</v>
      </c>
      <c r="L106" s="735">
        <f t="shared" si="9"/>
        <v>135524.49</v>
      </c>
      <c r="M106" s="735">
        <f t="shared" si="10"/>
        <v>0</v>
      </c>
      <c r="N106" s="735">
        <f>ROUND('Смета ЕР (общ) '!$I106*'Смета ЕР (общ) '!$L106,2)</f>
        <v>0</v>
      </c>
      <c r="O106" s="735">
        <f>ROUND('Смета ЕР (общ) '!$I106*'Смета ЕР (общ) '!$M106,2)</f>
        <v>0</v>
      </c>
      <c r="P106" s="1067" t="s">
        <v>2531</v>
      </c>
      <c r="Q106" s="1067"/>
      <c r="R106" s="1169"/>
      <c r="S106" s="1169"/>
      <c r="T106" s="1170"/>
      <c r="U106" s="1170"/>
      <c r="V106" s="1170"/>
      <c r="W106" s="1170"/>
    </row>
    <row r="107" spans="1:23" s="625" customFormat="1" ht="14.4" customHeight="1">
      <c r="A107" s="1097" t="s">
        <v>7</v>
      </c>
      <c r="B107" s="1097">
        <v>1</v>
      </c>
      <c r="C107" s="1097"/>
      <c r="D107" s="1097">
        <v>91</v>
      </c>
      <c r="E107" s="1097" t="str">
        <f>CONCATENATE('Смета ЕР (общ) '!$A107,".",'Смета ЕР (общ) '!$B107,".",'Смета ЕР (общ) '!$D107)</f>
        <v>Р1.1.91</v>
      </c>
      <c r="F107" s="1097">
        <f t="shared" si="8"/>
        <v>1</v>
      </c>
      <c r="G107" s="1067" t="s">
        <v>1614</v>
      </c>
      <c r="H107" s="1095" t="s">
        <v>1146</v>
      </c>
      <c r="I107" s="837"/>
      <c r="J107" s="735">
        <v>134002.26</v>
      </c>
      <c r="K107" s="735">
        <v>0</v>
      </c>
      <c r="L107" s="735">
        <f t="shared" si="9"/>
        <v>134002.26</v>
      </c>
      <c r="M107" s="735">
        <f t="shared" si="10"/>
        <v>0</v>
      </c>
      <c r="N107" s="735">
        <f>ROUND('Смета ЕР (общ) '!$I107*'Смета ЕР (общ) '!$L107,2)</f>
        <v>0</v>
      </c>
      <c r="O107" s="735">
        <f>ROUND('Смета ЕР (общ) '!$I107*'Смета ЕР (общ) '!$M107,2)</f>
        <v>0</v>
      </c>
      <c r="P107" s="1067" t="s">
        <v>2531</v>
      </c>
      <c r="Q107" s="1067"/>
      <c r="R107" s="1169"/>
      <c r="S107" s="1169"/>
      <c r="T107" s="1170"/>
      <c r="U107" s="1170"/>
      <c r="V107" s="1170"/>
      <c r="W107" s="1170"/>
    </row>
    <row r="108" spans="1:23" ht="36" customHeight="1">
      <c r="A108" s="733" t="s">
        <v>7</v>
      </c>
      <c r="B108" s="733">
        <v>1</v>
      </c>
      <c r="C108" s="733"/>
      <c r="D108" s="733">
        <v>42</v>
      </c>
      <c r="E108" s="733" t="str">
        <f>CONCATENATE('Смета ЕР (общ) '!$A108,".",'Смета ЕР (общ) '!$B108,".",'Смета ЕР (общ) '!$D108)</f>
        <v>Р1.1.42</v>
      </c>
      <c r="F108" s="733">
        <f t="shared" si="8"/>
        <v>1</v>
      </c>
      <c r="G108" s="1065" t="s">
        <v>1612</v>
      </c>
      <c r="H108" s="1098" t="s">
        <v>1146</v>
      </c>
      <c r="I108" s="734"/>
      <c r="J108" s="923">
        <v>852600</v>
      </c>
      <c r="K108" s="923">
        <v>0</v>
      </c>
      <c r="L108" s="923">
        <f t="shared" si="9"/>
        <v>852600</v>
      </c>
      <c r="M108" s="923">
        <f t="shared" si="10"/>
        <v>0</v>
      </c>
      <c r="N108" s="923">
        <f>ROUND('Смета ЕР (общ) '!$I108*'Смета ЕР (общ) '!$L108,2)</f>
        <v>0</v>
      </c>
      <c r="O108" s="923">
        <f>ROUND('Смета ЕР (общ) '!$I108*'Смета ЕР (общ) '!$M108,2)</f>
        <v>0</v>
      </c>
      <c r="P108" s="1065"/>
      <c r="Q108" s="1065"/>
      <c r="S108" s="619"/>
      <c r="T108" s="1168"/>
      <c r="U108" s="1168"/>
      <c r="V108" s="1168"/>
      <c r="W108" s="1168"/>
    </row>
    <row r="109" spans="1:23" ht="14.4">
      <c r="A109" s="1089" t="s">
        <v>11</v>
      </c>
      <c r="B109" s="1089">
        <v>0</v>
      </c>
      <c r="C109" s="1089"/>
      <c r="D109" s="1089">
        <v>0</v>
      </c>
      <c r="E109" s="1089" t="str">
        <f>CONCATENATE('Смета ЕР (общ) '!$A109,".",'Смета ЕР (общ) '!$B109,".",'Смета ЕР (общ) '!$D109)</f>
        <v>Р2.0.0</v>
      </c>
      <c r="F109" s="1089">
        <f t="shared" si="8"/>
        <v>1</v>
      </c>
      <c r="G109" s="1090" t="s">
        <v>642</v>
      </c>
      <c r="H109" s="1091"/>
      <c r="I109" s="1092">
        <f>I110+I112+I122+I136+I142+I158+I176+I186+I196+I214+I220+I235+I244</f>
        <v>0</v>
      </c>
      <c r="J109" s="1101"/>
      <c r="K109" s="1101"/>
      <c r="L109" s="1094"/>
      <c r="M109" s="1094"/>
      <c r="N109" s="1094">
        <f>ROUND(N110+N112+N122+N136+N142+N158+N176+N186+N196+N214+N220+N235+N244,2)</f>
        <v>0</v>
      </c>
      <c r="O109" s="1094">
        <f>ROUND(O110+O112+O122+O136+O142+O158+O176+O186+O196+O214+O220+O235+O244,2)</f>
        <v>0</v>
      </c>
      <c r="P109" s="1090"/>
      <c r="Q109" s="1090"/>
      <c r="S109" s="619"/>
      <c r="T109" s="1168"/>
      <c r="U109" s="1168">
        <v>1137.52</v>
      </c>
      <c r="V109" s="1168"/>
      <c r="W109" s="1168"/>
    </row>
    <row r="110" spans="1:23" ht="14.4" customHeight="1">
      <c r="A110" s="1102" t="s">
        <v>11</v>
      </c>
      <c r="B110" s="1102">
        <v>13</v>
      </c>
      <c r="C110" s="1102"/>
      <c r="D110" s="1102">
        <v>0</v>
      </c>
      <c r="E110" s="1102" t="str">
        <f>CONCATENATE('Смета ЕР (общ) '!$A110,".",'Смета ЕР (общ) '!$B110,".",'Смета ЕР (общ) '!$D110)</f>
        <v>Р2.13.0</v>
      </c>
      <c r="F110" s="1102">
        <f t="shared" si="8"/>
        <v>1</v>
      </c>
      <c r="G110" s="1103" t="s">
        <v>2608</v>
      </c>
      <c r="H110" s="1091"/>
      <c r="I110" s="1092">
        <f>SUM(I111:I111)</f>
        <v>0</v>
      </c>
      <c r="J110" s="1101"/>
      <c r="K110" s="1101"/>
      <c r="L110" s="1094"/>
      <c r="M110" s="1094"/>
      <c r="N110" s="1094">
        <f>SUM(N111:N111)</f>
        <v>0</v>
      </c>
      <c r="O110" s="1094">
        <f>SUM(O111:O111)</f>
        <v>0</v>
      </c>
      <c r="P110" s="1103"/>
      <c r="Q110" s="1103"/>
      <c r="S110" s="619"/>
      <c r="T110" s="1168"/>
      <c r="U110" s="1168">
        <v>214</v>
      </c>
      <c r="V110" s="1168"/>
      <c r="W110" s="1168"/>
    </row>
    <row r="111" spans="1:23" ht="22.5" customHeight="1">
      <c r="A111" s="1104" t="s">
        <v>11</v>
      </c>
      <c r="B111" s="1104">
        <v>13</v>
      </c>
      <c r="C111" s="1104"/>
      <c r="D111" s="1104">
        <v>1</v>
      </c>
      <c r="E111" s="1104" t="str">
        <f>CONCATENATE('Смета ЕР (общ) '!$A111,".",'Смета ЕР (общ) '!$B111,".",'Смета ЕР (общ) '!$D111)</f>
        <v>Р2.13.1</v>
      </c>
      <c r="F111" s="1104">
        <f t="shared" si="8"/>
        <v>1</v>
      </c>
      <c r="G111" s="1105" t="s">
        <v>304</v>
      </c>
      <c r="H111" s="1095" t="s">
        <v>15</v>
      </c>
      <c r="I111" s="923"/>
      <c r="J111" s="923">
        <v>2133.33</v>
      </c>
      <c r="K111" s="923">
        <v>0</v>
      </c>
      <c r="L111" s="923">
        <f>ROUND(J111-J111*$Q$4,2)</f>
        <v>2133.33</v>
      </c>
      <c r="M111" s="923">
        <f>ROUND(K111-K111*$Q$4,2)</f>
        <v>0</v>
      </c>
      <c r="N111" s="923">
        <f>ROUND('Смета ЕР (общ) '!$I111*'Смета ЕР (общ) '!$L111,2)</f>
        <v>0</v>
      </c>
      <c r="O111" s="923">
        <f>ROUND('Смета ЕР (общ) '!$I111*'Смета ЕР (общ) '!$M111,2)</f>
        <v>0</v>
      </c>
      <c r="P111" s="1105" t="s">
        <v>1241</v>
      </c>
      <c r="Q111" s="1105"/>
      <c r="S111" s="619"/>
      <c r="T111" s="1168"/>
      <c r="U111" s="1168">
        <v>214</v>
      </c>
      <c r="V111" s="1168"/>
      <c r="W111" s="1168"/>
    </row>
    <row r="112" spans="1:23" ht="14.4" customHeight="1">
      <c r="A112" s="1102" t="s">
        <v>11</v>
      </c>
      <c r="B112" s="1102">
        <v>8</v>
      </c>
      <c r="C112" s="1102"/>
      <c r="D112" s="1102">
        <v>0</v>
      </c>
      <c r="E112" s="1102" t="str">
        <f>CONCATENATE('Смета ЕР (общ) '!$A112,".",'Смета ЕР (общ) '!$B112,".",'Смета ЕР (общ) '!$D112)</f>
        <v>Р2.8.0</v>
      </c>
      <c r="F112" s="1102">
        <f t="shared" si="8"/>
        <v>1</v>
      </c>
      <c r="G112" s="1103" t="s">
        <v>650</v>
      </c>
      <c r="H112" s="1091"/>
      <c r="I112" s="1092">
        <f>SUM(I113:I121)</f>
        <v>0</v>
      </c>
      <c r="J112" s="1101"/>
      <c r="K112" s="1101"/>
      <c r="L112" s="1094"/>
      <c r="M112" s="1094"/>
      <c r="N112" s="1094">
        <f>SUM(N113:N121)</f>
        <v>0</v>
      </c>
      <c r="O112" s="1094">
        <f>SUM(O113:O121)</f>
        <v>0</v>
      </c>
      <c r="P112" s="1103"/>
      <c r="Q112" s="1103"/>
      <c r="S112" s="619"/>
      <c r="T112" s="1168"/>
      <c r="U112" s="1168">
        <v>0</v>
      </c>
      <c r="V112" s="1168"/>
      <c r="W112" s="1168"/>
    </row>
    <row r="113" spans="1:23" ht="48" customHeight="1">
      <c r="A113" s="733" t="s">
        <v>11</v>
      </c>
      <c r="B113" s="733">
        <v>8</v>
      </c>
      <c r="C113" s="733"/>
      <c r="D113" s="733">
        <v>1</v>
      </c>
      <c r="E113" s="733" t="str">
        <f>CONCATENATE('Смета ЕР (общ) '!$A113,".",'Смета ЕР (общ) '!$B113,".",'Смета ЕР (общ) '!$D113)</f>
        <v>Р2.8.1</v>
      </c>
      <c r="F113" s="733">
        <f t="shared" si="8"/>
        <v>1</v>
      </c>
      <c r="G113" s="1065" t="s">
        <v>223</v>
      </c>
      <c r="H113" s="1098" t="s">
        <v>8</v>
      </c>
      <c r="I113" s="734"/>
      <c r="J113" s="923">
        <v>86.13</v>
      </c>
      <c r="K113" s="923">
        <v>0</v>
      </c>
      <c r="L113" s="923">
        <f t="shared" ref="L113:L121" si="13">ROUND(J113-J113*$Q$4,2)</f>
        <v>86.13</v>
      </c>
      <c r="M113" s="923">
        <f t="shared" ref="M113:M121" si="14">ROUND(K113-K113*$Q$4,2)</f>
        <v>0</v>
      </c>
      <c r="N113" s="923">
        <f>ROUND('Смета ЕР (общ) '!$I113*'Смета ЕР (общ) '!$L113,2)</f>
        <v>0</v>
      </c>
      <c r="O113" s="923">
        <f>ROUND('Смета ЕР (общ) '!$I113*'Смета ЕР (общ) '!$M113,2)</f>
        <v>0</v>
      </c>
      <c r="P113" s="1065"/>
      <c r="Q113" s="1065"/>
      <c r="S113" s="619"/>
      <c r="T113" s="1168"/>
      <c r="U113" s="1168"/>
      <c r="V113" s="1168"/>
      <c r="W113" s="1168"/>
    </row>
    <row r="114" spans="1:23" ht="36" customHeight="1">
      <c r="A114" s="733" t="s">
        <v>11</v>
      </c>
      <c r="B114" s="733">
        <v>8</v>
      </c>
      <c r="C114" s="733"/>
      <c r="D114" s="733">
        <v>2</v>
      </c>
      <c r="E114" s="733" t="str">
        <f>CONCATENATE('Смета ЕР (общ) '!$A114,".",'Смета ЕР (общ) '!$B114,".",'Смета ЕР (общ) '!$D114)</f>
        <v>Р2.8.2</v>
      </c>
      <c r="F114" s="733">
        <f t="shared" si="8"/>
        <v>1</v>
      </c>
      <c r="G114" s="1065" t="s">
        <v>224</v>
      </c>
      <c r="H114" s="1098" t="s">
        <v>8</v>
      </c>
      <c r="I114" s="734"/>
      <c r="J114" s="923">
        <v>92.39</v>
      </c>
      <c r="K114" s="923">
        <v>0</v>
      </c>
      <c r="L114" s="923">
        <f t="shared" si="13"/>
        <v>92.39</v>
      </c>
      <c r="M114" s="923">
        <f t="shared" si="14"/>
        <v>0</v>
      </c>
      <c r="N114" s="923">
        <f>ROUND('Смета ЕР (общ) '!$I114*'Смета ЕР (общ) '!$L114,2)</f>
        <v>0</v>
      </c>
      <c r="O114" s="923">
        <f>ROUND('Смета ЕР (общ) '!$I114*'Смета ЕР (общ) '!$M114,2)</f>
        <v>0</v>
      </c>
      <c r="P114" s="1065"/>
      <c r="Q114" s="1065"/>
      <c r="S114" s="619"/>
      <c r="T114" s="1168"/>
      <c r="U114" s="1168"/>
      <c r="V114" s="1168"/>
      <c r="W114" s="1168"/>
    </row>
    <row r="115" spans="1:23" ht="14.4" customHeight="1">
      <c r="A115" s="733" t="s">
        <v>11</v>
      </c>
      <c r="B115" s="733">
        <v>8</v>
      </c>
      <c r="C115" s="733"/>
      <c r="D115" s="733">
        <v>3</v>
      </c>
      <c r="E115" s="733" t="str">
        <f>CONCATENATE('Смета ЕР (общ) '!$A115,".",'Смета ЕР (общ) '!$B115,".",'Смета ЕР (общ) '!$D115)</f>
        <v>Р2.8.3</v>
      </c>
      <c r="F115" s="733">
        <f t="shared" si="8"/>
        <v>1</v>
      </c>
      <c r="G115" s="1065" t="s">
        <v>225</v>
      </c>
      <c r="H115" s="1098" t="s">
        <v>336</v>
      </c>
      <c r="I115" s="734"/>
      <c r="J115" s="923">
        <v>191.4</v>
      </c>
      <c r="K115" s="923">
        <v>0</v>
      </c>
      <c r="L115" s="923">
        <f t="shared" si="13"/>
        <v>191.4</v>
      </c>
      <c r="M115" s="923">
        <f t="shared" si="14"/>
        <v>0</v>
      </c>
      <c r="N115" s="923">
        <f>ROUND('Смета ЕР (общ) '!$I115*'Смета ЕР (общ) '!$L115,2)</f>
        <v>0</v>
      </c>
      <c r="O115" s="923">
        <f>ROUND('Смета ЕР (общ) '!$I115*'Смета ЕР (общ) '!$M115,2)</f>
        <v>0</v>
      </c>
      <c r="P115" s="1065"/>
      <c r="Q115" s="1065"/>
      <c r="S115" s="619"/>
      <c r="T115" s="1168"/>
      <c r="U115" s="1168"/>
      <c r="V115" s="1168"/>
      <c r="W115" s="1168"/>
    </row>
    <row r="116" spans="1:23" ht="14.4" customHeight="1">
      <c r="A116" s="733" t="s">
        <v>11</v>
      </c>
      <c r="B116" s="733">
        <v>8</v>
      </c>
      <c r="C116" s="733"/>
      <c r="D116" s="733">
        <v>4</v>
      </c>
      <c r="E116" s="733" t="str">
        <f>CONCATENATE('Смета ЕР (общ) '!$A116,".",'Смета ЕР (общ) '!$B116,".",'Смета ЕР (общ) '!$D116)</f>
        <v>Р2.8.4</v>
      </c>
      <c r="F116" s="733">
        <f t="shared" si="8"/>
        <v>1</v>
      </c>
      <c r="G116" s="1065" t="s">
        <v>226</v>
      </c>
      <c r="H116" s="1098" t="s">
        <v>336</v>
      </c>
      <c r="I116" s="734"/>
      <c r="J116" s="923">
        <v>431.61</v>
      </c>
      <c r="K116" s="923">
        <v>0</v>
      </c>
      <c r="L116" s="923">
        <f t="shared" si="13"/>
        <v>431.61</v>
      </c>
      <c r="M116" s="923">
        <f t="shared" si="14"/>
        <v>0</v>
      </c>
      <c r="N116" s="923">
        <f>ROUND('Смета ЕР (общ) '!$I116*'Смета ЕР (общ) '!$L116,2)</f>
        <v>0</v>
      </c>
      <c r="O116" s="923">
        <f>ROUND('Смета ЕР (общ) '!$I116*'Смета ЕР (общ) '!$M116,2)</f>
        <v>0</v>
      </c>
      <c r="P116" s="1065"/>
      <c r="Q116" s="1065"/>
      <c r="S116" s="619"/>
      <c r="T116" s="1168"/>
      <c r="U116" s="1168"/>
      <c r="V116" s="1168"/>
      <c r="W116" s="1168"/>
    </row>
    <row r="117" spans="1:23" ht="14.4" customHeight="1">
      <c r="A117" s="733" t="s">
        <v>11</v>
      </c>
      <c r="B117" s="733">
        <v>8</v>
      </c>
      <c r="C117" s="733"/>
      <c r="D117" s="733">
        <v>5</v>
      </c>
      <c r="E117" s="733" t="str">
        <f>CONCATENATE('Смета ЕР (общ) '!$A117,".",'Смета ЕР (общ) '!$B117,".",'Смета ЕР (общ) '!$D117)</f>
        <v>Р2.8.5</v>
      </c>
      <c r="F117" s="733">
        <f t="shared" si="8"/>
        <v>1</v>
      </c>
      <c r="G117" s="1065" t="s">
        <v>227</v>
      </c>
      <c r="H117" s="1098" t="s">
        <v>336</v>
      </c>
      <c r="I117" s="734"/>
      <c r="J117" s="923">
        <v>2200</v>
      </c>
      <c r="K117" s="923">
        <v>0</v>
      </c>
      <c r="L117" s="923">
        <f t="shared" si="13"/>
        <v>2200</v>
      </c>
      <c r="M117" s="923">
        <f t="shared" si="14"/>
        <v>0</v>
      </c>
      <c r="N117" s="923">
        <f>ROUND('Смета ЕР (общ) '!$I117*'Смета ЕР (общ) '!$L117,2)</f>
        <v>0</v>
      </c>
      <c r="O117" s="923">
        <f>ROUND('Смета ЕР (общ) '!$I117*'Смета ЕР (общ) '!$M117,2)</f>
        <v>0</v>
      </c>
      <c r="P117" s="1065"/>
      <c r="Q117" s="1065"/>
      <c r="S117" s="619"/>
      <c r="T117" s="1168"/>
      <c r="U117" s="1168"/>
      <c r="V117" s="1168"/>
      <c r="W117" s="1168"/>
    </row>
    <row r="118" spans="1:23" ht="14.4" customHeight="1">
      <c r="A118" s="733" t="s">
        <v>11</v>
      </c>
      <c r="B118" s="733">
        <v>8</v>
      </c>
      <c r="C118" s="733"/>
      <c r="D118" s="733">
        <v>6</v>
      </c>
      <c r="E118" s="733" t="str">
        <f>CONCATENATE('Смета ЕР (общ) '!$A118,".",'Смета ЕР (общ) '!$B118,".",'Смета ЕР (общ) '!$D118)</f>
        <v>Р2.8.6</v>
      </c>
      <c r="F118" s="733">
        <f t="shared" si="8"/>
        <v>1</v>
      </c>
      <c r="G118" s="1065" t="s">
        <v>388</v>
      </c>
      <c r="H118" s="1098" t="s">
        <v>336</v>
      </c>
      <c r="I118" s="734"/>
      <c r="J118" s="923">
        <v>5225</v>
      </c>
      <c r="K118" s="923">
        <v>0</v>
      </c>
      <c r="L118" s="923">
        <f t="shared" si="13"/>
        <v>5225</v>
      </c>
      <c r="M118" s="923">
        <f t="shared" si="14"/>
        <v>0</v>
      </c>
      <c r="N118" s="923">
        <f>ROUND('Смета ЕР (общ) '!$I118*'Смета ЕР (общ) '!$L118,2)</f>
        <v>0</v>
      </c>
      <c r="O118" s="923">
        <f>ROUND('Смета ЕР (общ) '!$I118*'Смета ЕР (общ) '!$M118,2)</f>
        <v>0</v>
      </c>
      <c r="P118" s="1065"/>
      <c r="Q118" s="1065"/>
      <c r="S118" s="619"/>
      <c r="T118" s="1168"/>
      <c r="U118" s="1168"/>
      <c r="V118" s="1168"/>
      <c r="W118" s="1168"/>
    </row>
    <row r="119" spans="1:23" ht="14.4" customHeight="1">
      <c r="A119" s="733" t="s">
        <v>11</v>
      </c>
      <c r="B119" s="733">
        <v>8</v>
      </c>
      <c r="C119" s="733"/>
      <c r="D119" s="733">
        <v>7</v>
      </c>
      <c r="E119" s="733" t="str">
        <f>CONCATENATE('Смета ЕР (общ) '!$A119,".",'Смета ЕР (общ) '!$B119,".",'Смета ЕР (общ) '!$D119)</f>
        <v>Р2.8.7</v>
      </c>
      <c r="F119" s="733">
        <f t="shared" si="8"/>
        <v>1</v>
      </c>
      <c r="G119" s="1065" t="s">
        <v>228</v>
      </c>
      <c r="H119" s="1098" t="s">
        <v>27</v>
      </c>
      <c r="I119" s="734"/>
      <c r="J119" s="923">
        <v>435.41</v>
      </c>
      <c r="K119" s="923">
        <v>0</v>
      </c>
      <c r="L119" s="923">
        <f t="shared" si="13"/>
        <v>435.41</v>
      </c>
      <c r="M119" s="923">
        <f t="shared" si="14"/>
        <v>0</v>
      </c>
      <c r="N119" s="923">
        <f>ROUND('Смета ЕР (общ) '!$I119*'Смета ЕР (общ) '!$L119,2)</f>
        <v>0</v>
      </c>
      <c r="O119" s="923">
        <f>ROUND('Смета ЕР (общ) '!$I119*'Смета ЕР (общ) '!$M119,2)</f>
        <v>0</v>
      </c>
      <c r="P119" s="1065"/>
      <c r="Q119" s="1065"/>
      <c r="S119" s="619"/>
      <c r="T119" s="1168"/>
      <c r="U119" s="1168"/>
      <c r="V119" s="1168"/>
      <c r="W119" s="1168"/>
    </row>
    <row r="120" spans="1:23" ht="14.4" customHeight="1">
      <c r="A120" s="733" t="s">
        <v>11</v>
      </c>
      <c r="B120" s="733">
        <v>8</v>
      </c>
      <c r="C120" s="733"/>
      <c r="D120" s="733">
        <v>8</v>
      </c>
      <c r="E120" s="733" t="str">
        <f>CONCATENATE('Смета ЕР (общ) '!$A120,".",'Смета ЕР (общ) '!$B120,".",'Смета ЕР (общ) '!$D120)</f>
        <v>Р2.8.8</v>
      </c>
      <c r="F120" s="733">
        <f t="shared" si="8"/>
        <v>1</v>
      </c>
      <c r="G120" s="1065" t="s">
        <v>472</v>
      </c>
      <c r="H120" s="1098" t="s">
        <v>336</v>
      </c>
      <c r="I120" s="734"/>
      <c r="J120" s="923">
        <v>1045</v>
      </c>
      <c r="K120" s="923">
        <v>0</v>
      </c>
      <c r="L120" s="923">
        <f t="shared" si="13"/>
        <v>1045</v>
      </c>
      <c r="M120" s="923">
        <f t="shared" si="14"/>
        <v>0</v>
      </c>
      <c r="N120" s="923">
        <f>ROUND('Смета ЕР (общ) '!$I120*'Смета ЕР (общ) '!$L120,2)</f>
        <v>0</v>
      </c>
      <c r="O120" s="923">
        <f>ROUND('Смета ЕР (общ) '!$I120*'Смета ЕР (общ) '!$M120,2)</f>
        <v>0</v>
      </c>
      <c r="P120" s="1065"/>
      <c r="Q120" s="1065"/>
      <c r="S120" s="619"/>
      <c r="T120" s="1168"/>
      <c r="U120" s="1168"/>
      <c r="V120" s="1168"/>
      <c r="W120" s="1168"/>
    </row>
    <row r="121" spans="1:23" ht="14.4" customHeight="1">
      <c r="A121" s="733" t="s">
        <v>11</v>
      </c>
      <c r="B121" s="733">
        <v>8</v>
      </c>
      <c r="C121" s="733"/>
      <c r="D121" s="733">
        <v>9</v>
      </c>
      <c r="E121" s="733" t="str">
        <f>CONCATENATE('Смета ЕР (общ) '!$A121,".",'Смета ЕР (общ) '!$B121,".",'Смета ЕР (общ) '!$D121)</f>
        <v>Р2.8.9</v>
      </c>
      <c r="F121" s="733">
        <f t="shared" si="8"/>
        <v>1</v>
      </c>
      <c r="G121" s="1065" t="s">
        <v>229</v>
      </c>
      <c r="H121" s="1098" t="s">
        <v>27</v>
      </c>
      <c r="I121" s="734"/>
      <c r="J121" s="923">
        <v>255.07</v>
      </c>
      <c r="K121" s="923">
        <v>0</v>
      </c>
      <c r="L121" s="923">
        <f t="shared" si="13"/>
        <v>255.07</v>
      </c>
      <c r="M121" s="923">
        <f t="shared" si="14"/>
        <v>0</v>
      </c>
      <c r="N121" s="923">
        <f>ROUND('Смета ЕР (общ) '!$I121*'Смета ЕР (общ) '!$L121,2)</f>
        <v>0</v>
      </c>
      <c r="O121" s="923">
        <f>ROUND('Смета ЕР (общ) '!$I121*'Смета ЕР (общ) '!$M121,2)</f>
        <v>0</v>
      </c>
      <c r="P121" s="1065"/>
      <c r="Q121" s="1065"/>
      <c r="S121" s="619"/>
      <c r="T121" s="1168"/>
      <c r="U121" s="1168"/>
      <c r="V121" s="1168"/>
      <c r="W121" s="1168"/>
    </row>
    <row r="122" spans="1:23" ht="14.4" customHeight="1">
      <c r="A122" s="1102" t="s">
        <v>11</v>
      </c>
      <c r="B122" s="1102">
        <v>10</v>
      </c>
      <c r="C122" s="1102"/>
      <c r="D122" s="1102">
        <v>0</v>
      </c>
      <c r="E122" s="1102" t="str">
        <f>CONCATENATE('Смета ЕР (общ) '!$A122,".",'Смета ЕР (общ) '!$B122,".",'Смета ЕР (общ) '!$D122)</f>
        <v>Р2.10.0</v>
      </c>
      <c r="F122" s="1102">
        <f t="shared" si="8"/>
        <v>1</v>
      </c>
      <c r="G122" s="1103" t="s">
        <v>652</v>
      </c>
      <c r="H122" s="1091"/>
      <c r="I122" s="1092">
        <f>SUM(I123:I135)</f>
        <v>0</v>
      </c>
      <c r="J122" s="1101"/>
      <c r="K122" s="1101"/>
      <c r="L122" s="1094"/>
      <c r="M122" s="1094"/>
      <c r="N122" s="1094">
        <f>SUM(N123:N135)</f>
        <v>0</v>
      </c>
      <c r="O122" s="1094">
        <f>SUM(O123:O135)</f>
        <v>0</v>
      </c>
      <c r="P122" s="1103"/>
      <c r="Q122" s="1103"/>
      <c r="S122" s="619"/>
      <c r="T122" s="1168"/>
      <c r="U122" s="1168">
        <v>0</v>
      </c>
      <c r="V122" s="1168"/>
      <c r="W122" s="1168"/>
    </row>
    <row r="123" spans="1:23" ht="14.4" customHeight="1">
      <c r="A123" s="733" t="s">
        <v>11</v>
      </c>
      <c r="B123" s="733">
        <v>10</v>
      </c>
      <c r="C123" s="733"/>
      <c r="D123" s="733">
        <v>1</v>
      </c>
      <c r="E123" s="733" t="str">
        <f>CONCATENATE('Смета ЕР (общ) '!$A123,".",'Смета ЕР (общ) '!$B123,".",'Смета ЕР (общ) '!$D123)</f>
        <v>Р2.10.1</v>
      </c>
      <c r="F123" s="733">
        <f t="shared" si="8"/>
        <v>1</v>
      </c>
      <c r="G123" s="1065" t="s">
        <v>372</v>
      </c>
      <c r="H123" s="1098" t="s">
        <v>336</v>
      </c>
      <c r="I123" s="734"/>
      <c r="J123" s="923">
        <v>783</v>
      </c>
      <c r="K123" s="923">
        <v>0</v>
      </c>
      <c r="L123" s="923">
        <f t="shared" ref="L123:L135" si="15">ROUND(J123-J123*$Q$4,2)</f>
        <v>783</v>
      </c>
      <c r="M123" s="923">
        <f t="shared" ref="M123:M135" si="16">ROUND(K123-K123*$Q$4,2)</f>
        <v>0</v>
      </c>
      <c r="N123" s="923">
        <f>ROUND('Смета ЕР (общ) '!$I123*'Смета ЕР (общ) '!$L123,2)</f>
        <v>0</v>
      </c>
      <c r="O123" s="923">
        <f>ROUND('Смета ЕР (общ) '!$I123*'Смета ЕР (общ) '!$M123,2)</f>
        <v>0</v>
      </c>
      <c r="P123" s="1065"/>
      <c r="Q123" s="1065"/>
      <c r="S123" s="619"/>
      <c r="T123" s="1168"/>
      <c r="U123" s="1168"/>
      <c r="V123" s="1168"/>
      <c r="W123" s="1168"/>
    </row>
    <row r="124" spans="1:23" ht="14.4" customHeight="1">
      <c r="A124" s="733" t="s">
        <v>11</v>
      </c>
      <c r="B124" s="733">
        <v>10</v>
      </c>
      <c r="C124" s="733"/>
      <c r="D124" s="733">
        <v>2</v>
      </c>
      <c r="E124" s="733" t="str">
        <f>CONCATENATE('Смета ЕР (общ) '!$A124,".",'Смета ЕР (общ) '!$B124,".",'Смета ЕР (общ) '!$D124)</f>
        <v>Р2.10.2</v>
      </c>
      <c r="F124" s="733">
        <f t="shared" si="8"/>
        <v>1</v>
      </c>
      <c r="G124" s="1106" t="s">
        <v>373</v>
      </c>
      <c r="H124" s="1098" t="s">
        <v>336</v>
      </c>
      <c r="I124" s="734"/>
      <c r="J124" s="923">
        <v>689.04</v>
      </c>
      <c r="K124" s="923">
        <v>0</v>
      </c>
      <c r="L124" s="923">
        <f t="shared" si="15"/>
        <v>689.04</v>
      </c>
      <c r="M124" s="923">
        <f t="shared" si="16"/>
        <v>0</v>
      </c>
      <c r="N124" s="923">
        <f>ROUND('Смета ЕР (общ) '!$I124*'Смета ЕР (общ) '!$L124,2)</f>
        <v>0</v>
      </c>
      <c r="O124" s="923">
        <f>ROUND('Смета ЕР (общ) '!$I124*'Смета ЕР (общ) '!$M124,2)</f>
        <v>0</v>
      </c>
      <c r="P124" s="1106"/>
      <c r="Q124" s="1106"/>
      <c r="S124" s="619"/>
      <c r="T124" s="1168"/>
      <c r="U124" s="1168"/>
      <c r="V124" s="1168"/>
      <c r="W124" s="1168"/>
    </row>
    <row r="125" spans="1:23" ht="14.4" customHeight="1">
      <c r="A125" s="733" t="s">
        <v>11</v>
      </c>
      <c r="B125" s="733">
        <v>10</v>
      </c>
      <c r="C125" s="733"/>
      <c r="D125" s="733">
        <v>3</v>
      </c>
      <c r="E125" s="733" t="str">
        <f>CONCATENATE('Смета ЕР (общ) '!$A125,".",'Смета ЕР (общ) '!$B125,".",'Смета ЕР (общ) '!$D125)</f>
        <v>Р2.10.3</v>
      </c>
      <c r="F125" s="733">
        <f t="shared" si="8"/>
        <v>1</v>
      </c>
      <c r="G125" s="1065" t="s">
        <v>374</v>
      </c>
      <c r="H125" s="1098" t="s">
        <v>1146</v>
      </c>
      <c r="I125" s="734"/>
      <c r="J125" s="923">
        <v>330</v>
      </c>
      <c r="K125" s="923">
        <v>0</v>
      </c>
      <c r="L125" s="923">
        <f t="shared" si="15"/>
        <v>330</v>
      </c>
      <c r="M125" s="923">
        <f t="shared" si="16"/>
        <v>0</v>
      </c>
      <c r="N125" s="923">
        <f>ROUND('Смета ЕР (общ) '!$I125*'Смета ЕР (общ) '!$L125,2)</f>
        <v>0</v>
      </c>
      <c r="O125" s="923">
        <f>ROUND('Смета ЕР (общ) '!$I125*'Смета ЕР (общ) '!$M125,2)</f>
        <v>0</v>
      </c>
      <c r="P125" s="1065"/>
      <c r="Q125" s="1065"/>
      <c r="S125" s="619"/>
      <c r="T125" s="1168"/>
      <c r="U125" s="1168"/>
      <c r="V125" s="1168"/>
      <c r="W125" s="1168"/>
    </row>
    <row r="126" spans="1:23" ht="14.4" customHeight="1">
      <c r="A126" s="733" t="s">
        <v>11</v>
      </c>
      <c r="B126" s="733">
        <v>10</v>
      </c>
      <c r="C126" s="733"/>
      <c r="D126" s="733">
        <v>4</v>
      </c>
      <c r="E126" s="733" t="str">
        <f>CONCATENATE('Смета ЕР (общ) '!$A126,".",'Смета ЕР (общ) '!$B126,".",'Смета ЕР (общ) '!$D126)</f>
        <v>Р2.10.4</v>
      </c>
      <c r="F126" s="733">
        <f t="shared" si="8"/>
        <v>1</v>
      </c>
      <c r="G126" s="1065" t="s">
        <v>473</v>
      </c>
      <c r="H126" s="1098" t="s">
        <v>336</v>
      </c>
      <c r="I126" s="734"/>
      <c r="J126" s="923">
        <v>2612.5</v>
      </c>
      <c r="K126" s="923">
        <v>0</v>
      </c>
      <c r="L126" s="923">
        <f t="shared" si="15"/>
        <v>2612.5</v>
      </c>
      <c r="M126" s="923">
        <f t="shared" si="16"/>
        <v>0</v>
      </c>
      <c r="N126" s="923">
        <f>ROUND('Смета ЕР (общ) '!$I126*'Смета ЕР (общ) '!$L126,2)</f>
        <v>0</v>
      </c>
      <c r="O126" s="923">
        <f>ROUND('Смета ЕР (общ) '!$I126*'Смета ЕР (общ) '!$M126,2)</f>
        <v>0</v>
      </c>
      <c r="P126" s="1065"/>
      <c r="Q126" s="1065"/>
      <c r="S126" s="619"/>
      <c r="T126" s="1168"/>
      <c r="U126" s="1168"/>
      <c r="V126" s="1168"/>
      <c r="W126" s="1168"/>
    </row>
    <row r="127" spans="1:23" ht="14.4" customHeight="1">
      <c r="A127" s="733" t="s">
        <v>11</v>
      </c>
      <c r="B127" s="733">
        <v>10</v>
      </c>
      <c r="C127" s="733"/>
      <c r="D127" s="733">
        <v>5</v>
      </c>
      <c r="E127" s="733" t="str">
        <f>CONCATENATE('Смета ЕР (общ) '!$A127,".",'Смета ЕР (общ) '!$B127,".",'Смета ЕР (общ) '!$D127)</f>
        <v>Р2.10.5</v>
      </c>
      <c r="F127" s="733">
        <f t="shared" si="8"/>
        <v>1</v>
      </c>
      <c r="G127" s="1065" t="s">
        <v>161</v>
      </c>
      <c r="H127" s="1098" t="s">
        <v>336</v>
      </c>
      <c r="I127" s="734"/>
      <c r="J127" s="923">
        <v>1212.71</v>
      </c>
      <c r="K127" s="923">
        <v>0</v>
      </c>
      <c r="L127" s="923">
        <f t="shared" si="15"/>
        <v>1212.71</v>
      </c>
      <c r="M127" s="923">
        <f t="shared" si="16"/>
        <v>0</v>
      </c>
      <c r="N127" s="923">
        <f>ROUND('Смета ЕР (общ) '!$I127*'Смета ЕР (общ) '!$L127,2)</f>
        <v>0</v>
      </c>
      <c r="O127" s="923">
        <f>ROUND('Смета ЕР (общ) '!$I127*'Смета ЕР (общ) '!$M127,2)</f>
        <v>0</v>
      </c>
      <c r="P127" s="1065"/>
      <c r="Q127" s="1065"/>
      <c r="S127" s="619"/>
      <c r="T127" s="1168"/>
      <c r="U127" s="1168"/>
      <c r="V127" s="1168"/>
      <c r="W127" s="1168"/>
    </row>
    <row r="128" spans="1:23" ht="14.4" customHeight="1">
      <c r="A128" s="733" t="s">
        <v>11</v>
      </c>
      <c r="B128" s="733">
        <v>10</v>
      </c>
      <c r="C128" s="733"/>
      <c r="D128" s="733">
        <v>12</v>
      </c>
      <c r="E128" s="733" t="str">
        <f>CONCATENATE('Смета ЕР (общ) '!$A128,".",'Смета ЕР (общ) '!$B128,".",'Смета ЕР (общ) '!$D128)</f>
        <v>Р2.10.12</v>
      </c>
      <c r="F128" s="733">
        <f t="shared" si="8"/>
        <v>1</v>
      </c>
      <c r="G128" s="1065" t="s">
        <v>474</v>
      </c>
      <c r="H128" s="1098" t="s">
        <v>336</v>
      </c>
      <c r="I128" s="734"/>
      <c r="J128" s="923">
        <v>463.67</v>
      </c>
      <c r="K128" s="923">
        <v>0</v>
      </c>
      <c r="L128" s="923">
        <f t="shared" si="15"/>
        <v>463.67</v>
      </c>
      <c r="M128" s="923">
        <f t="shared" si="16"/>
        <v>0</v>
      </c>
      <c r="N128" s="923">
        <f>ROUND('Смета ЕР (общ) '!$I128*'Смета ЕР (общ) '!$L128,2)</f>
        <v>0</v>
      </c>
      <c r="O128" s="923">
        <f>ROUND('Смета ЕР (общ) '!$I128*'Смета ЕР (общ) '!$M128,2)</f>
        <v>0</v>
      </c>
      <c r="P128" s="1065"/>
      <c r="Q128" s="1065"/>
      <c r="S128" s="619"/>
      <c r="T128" s="1168"/>
      <c r="U128" s="1168"/>
      <c r="V128" s="1168"/>
      <c r="W128" s="1168"/>
    </row>
    <row r="129" spans="1:23" ht="14.4" customHeight="1">
      <c r="A129" s="733" t="s">
        <v>11</v>
      </c>
      <c r="B129" s="733">
        <v>10</v>
      </c>
      <c r="C129" s="733"/>
      <c r="D129" s="733">
        <v>13</v>
      </c>
      <c r="E129" s="733" t="str">
        <f>CONCATENATE('Смета ЕР (общ) '!$A129,".",'Смета ЕР (общ) '!$B129,".",'Смета ЕР (общ) '!$D129)</f>
        <v>Р2.10.13</v>
      </c>
      <c r="F129" s="733">
        <f t="shared" si="8"/>
        <v>1</v>
      </c>
      <c r="G129" s="1065" t="s">
        <v>2035</v>
      </c>
      <c r="H129" s="1098" t="s">
        <v>336</v>
      </c>
      <c r="I129" s="734"/>
      <c r="J129" s="923">
        <v>2592.6</v>
      </c>
      <c r="K129" s="923">
        <v>0</v>
      </c>
      <c r="L129" s="923">
        <f t="shared" si="15"/>
        <v>2592.6</v>
      </c>
      <c r="M129" s="923">
        <f t="shared" si="16"/>
        <v>0</v>
      </c>
      <c r="N129" s="923">
        <f>ROUND('Смета ЕР (общ) '!$I129*'Смета ЕР (общ) '!$L129,2)</f>
        <v>0</v>
      </c>
      <c r="O129" s="923">
        <f>ROUND('Смета ЕР (общ) '!$I129*'Смета ЕР (общ) '!$M129,2)</f>
        <v>0</v>
      </c>
      <c r="P129" s="1065"/>
      <c r="Q129" s="1065"/>
      <c r="S129" s="619"/>
      <c r="T129" s="1168"/>
      <c r="U129" s="1168"/>
      <c r="V129" s="1168"/>
      <c r="W129" s="1168"/>
    </row>
    <row r="130" spans="1:23" ht="14.4" customHeight="1">
      <c r="A130" s="733" t="s">
        <v>11</v>
      </c>
      <c r="B130" s="733">
        <v>10</v>
      </c>
      <c r="C130" s="733"/>
      <c r="D130" s="733">
        <v>9</v>
      </c>
      <c r="E130" s="733" t="str">
        <f>CONCATENATE('Смета ЕР (общ) '!$A130,".",'Смета ЕР (общ) '!$B130,".",'Смета ЕР (общ) '!$D130)</f>
        <v>Р2.10.9</v>
      </c>
      <c r="F130" s="733">
        <f t="shared" si="8"/>
        <v>1</v>
      </c>
      <c r="G130" s="1065" t="s">
        <v>477</v>
      </c>
      <c r="H130" s="1098" t="s">
        <v>336</v>
      </c>
      <c r="I130" s="734"/>
      <c r="J130" s="923">
        <v>313.5</v>
      </c>
      <c r="K130" s="923">
        <v>0</v>
      </c>
      <c r="L130" s="923">
        <f t="shared" si="15"/>
        <v>313.5</v>
      </c>
      <c r="M130" s="923">
        <f t="shared" si="16"/>
        <v>0</v>
      </c>
      <c r="N130" s="923">
        <f>ROUND('Смета ЕР (общ) '!$I130*'Смета ЕР (общ) '!$L130,2)</f>
        <v>0</v>
      </c>
      <c r="O130" s="923">
        <f>ROUND('Смета ЕР (общ) '!$I130*'Смета ЕР (общ) '!$M130,2)</f>
        <v>0</v>
      </c>
      <c r="P130" s="1065"/>
      <c r="Q130" s="1065"/>
      <c r="S130" s="619"/>
      <c r="T130" s="1168"/>
      <c r="U130" s="1168"/>
      <c r="V130" s="1168"/>
      <c r="W130" s="1168"/>
    </row>
    <row r="131" spans="1:23" ht="14.4" customHeight="1">
      <c r="A131" s="733" t="s">
        <v>11</v>
      </c>
      <c r="B131" s="733">
        <v>10</v>
      </c>
      <c r="C131" s="733"/>
      <c r="D131" s="733">
        <v>10</v>
      </c>
      <c r="E131" s="733" t="str">
        <f>CONCATENATE('Смета ЕР (общ) '!$A131,".",'Смета ЕР (общ) '!$B131,".",'Смета ЕР (общ) '!$D131)</f>
        <v>Р2.10.10</v>
      </c>
      <c r="F131" s="733">
        <f t="shared" si="8"/>
        <v>1</v>
      </c>
      <c r="G131" s="1065" t="s">
        <v>692</v>
      </c>
      <c r="H131" s="1098" t="s">
        <v>336</v>
      </c>
      <c r="I131" s="734"/>
      <c r="J131" s="923">
        <v>720.26</v>
      </c>
      <c r="K131" s="923">
        <v>0</v>
      </c>
      <c r="L131" s="923">
        <f t="shared" si="15"/>
        <v>720.26</v>
      </c>
      <c r="M131" s="923">
        <f t="shared" si="16"/>
        <v>0</v>
      </c>
      <c r="N131" s="923">
        <f>ROUND('Смета ЕР (общ) '!$I131*'Смета ЕР (общ) '!$L131,2)</f>
        <v>0</v>
      </c>
      <c r="O131" s="923">
        <f>ROUND('Смета ЕР (общ) '!$I131*'Смета ЕР (общ) '!$M131,2)</f>
        <v>0</v>
      </c>
      <c r="P131" s="1065"/>
      <c r="Q131" s="1065"/>
      <c r="S131" s="619"/>
      <c r="T131" s="1168"/>
      <c r="U131" s="1168"/>
      <c r="V131" s="1168"/>
      <c r="W131" s="1168"/>
    </row>
    <row r="132" spans="1:23" ht="14.4" customHeight="1">
      <c r="A132" s="733" t="s">
        <v>11</v>
      </c>
      <c r="B132" s="733">
        <v>10</v>
      </c>
      <c r="C132" s="733"/>
      <c r="D132" s="733">
        <v>11</v>
      </c>
      <c r="E132" s="733" t="str">
        <f>CONCATENATE('Смета ЕР (общ) '!$A132,".",'Смета ЕР (общ) '!$B132,".",'Смета ЕР (общ) '!$D132)</f>
        <v>Р2.10.11</v>
      </c>
      <c r="F132" s="733">
        <f t="shared" si="8"/>
        <v>1</v>
      </c>
      <c r="G132" s="1065" t="s">
        <v>479</v>
      </c>
      <c r="H132" s="1098" t="s">
        <v>336</v>
      </c>
      <c r="I132" s="734"/>
      <c r="J132" s="923">
        <v>1492.92</v>
      </c>
      <c r="K132" s="923">
        <v>0</v>
      </c>
      <c r="L132" s="923">
        <f t="shared" si="15"/>
        <v>1492.92</v>
      </c>
      <c r="M132" s="923">
        <f t="shared" si="16"/>
        <v>0</v>
      </c>
      <c r="N132" s="923">
        <f>ROUND('Смета ЕР (общ) '!$I132*'Смета ЕР (общ) '!$L132,2)</f>
        <v>0</v>
      </c>
      <c r="O132" s="923">
        <f>ROUND('Смета ЕР (общ) '!$I132*'Смета ЕР (общ) '!$M132,2)</f>
        <v>0</v>
      </c>
      <c r="P132" s="1065"/>
      <c r="Q132" s="1065"/>
      <c r="S132" s="619"/>
      <c r="T132" s="1168"/>
      <c r="U132" s="1168"/>
      <c r="V132" s="1168"/>
      <c r="W132" s="1168"/>
    </row>
    <row r="133" spans="1:23" ht="14.4" customHeight="1">
      <c r="A133" s="733" t="s">
        <v>11</v>
      </c>
      <c r="B133" s="733">
        <v>10</v>
      </c>
      <c r="C133" s="733"/>
      <c r="D133" s="733">
        <v>6</v>
      </c>
      <c r="E133" s="733" t="str">
        <f>CONCATENATE('Смета ЕР (общ) '!$A133,".",'Смета ЕР (общ) '!$B133,".",'Смета ЕР (общ) '!$D133)</f>
        <v>Р2.10.6</v>
      </c>
      <c r="F133" s="733">
        <f t="shared" si="8"/>
        <v>1</v>
      </c>
      <c r="G133" s="1065" t="s">
        <v>162</v>
      </c>
      <c r="H133" s="1098" t="s">
        <v>27</v>
      </c>
      <c r="I133" s="734"/>
      <c r="J133" s="923">
        <v>128.15</v>
      </c>
      <c r="K133" s="923">
        <v>0</v>
      </c>
      <c r="L133" s="923">
        <f t="shared" si="15"/>
        <v>128.15</v>
      </c>
      <c r="M133" s="923">
        <f t="shared" si="16"/>
        <v>0</v>
      </c>
      <c r="N133" s="923">
        <f>ROUND('Смета ЕР (общ) '!$I133*'Смета ЕР (общ) '!$L133,2)</f>
        <v>0</v>
      </c>
      <c r="O133" s="923">
        <f>ROUND('Смета ЕР (общ) '!$I133*'Смета ЕР (общ) '!$M133,2)</f>
        <v>0</v>
      </c>
      <c r="P133" s="1065"/>
      <c r="Q133" s="1065"/>
      <c r="S133" s="619"/>
      <c r="T133" s="1168"/>
      <c r="U133" s="1168"/>
      <c r="V133" s="1168"/>
      <c r="W133" s="1168"/>
    </row>
    <row r="134" spans="1:23" ht="14.4" customHeight="1">
      <c r="A134" s="733" t="s">
        <v>11</v>
      </c>
      <c r="B134" s="733">
        <v>10</v>
      </c>
      <c r="C134" s="733"/>
      <c r="D134" s="733">
        <v>7</v>
      </c>
      <c r="E134" s="733" t="str">
        <f>CONCATENATE('Смета ЕР (общ) '!$A134,".",'Смета ЕР (общ) '!$B134,".",'Смета ЕР (общ) '!$D134)</f>
        <v>Р2.10.7</v>
      </c>
      <c r="F134" s="733">
        <f t="shared" si="8"/>
        <v>1</v>
      </c>
      <c r="G134" s="1065" t="s">
        <v>375</v>
      </c>
      <c r="H134" s="1098" t="s">
        <v>27</v>
      </c>
      <c r="I134" s="734"/>
      <c r="J134" s="923">
        <v>178.94</v>
      </c>
      <c r="K134" s="923">
        <v>0</v>
      </c>
      <c r="L134" s="923">
        <f t="shared" si="15"/>
        <v>178.94</v>
      </c>
      <c r="M134" s="923">
        <f t="shared" si="16"/>
        <v>0</v>
      </c>
      <c r="N134" s="923">
        <f>ROUND('Смета ЕР (общ) '!$I134*'Смета ЕР (общ) '!$L134,2)</f>
        <v>0</v>
      </c>
      <c r="O134" s="923">
        <f>ROUND('Смета ЕР (общ) '!$I134*'Смета ЕР (общ) '!$M134,2)</f>
        <v>0</v>
      </c>
      <c r="P134" s="1065"/>
      <c r="Q134" s="1065"/>
      <c r="S134" s="619"/>
      <c r="T134" s="1168"/>
      <c r="U134" s="1168"/>
      <c r="V134" s="1168"/>
      <c r="W134" s="1168"/>
    </row>
    <row r="135" spans="1:23" ht="14.4" customHeight="1">
      <c r="A135" s="733" t="s">
        <v>11</v>
      </c>
      <c r="B135" s="733">
        <v>10</v>
      </c>
      <c r="C135" s="733"/>
      <c r="D135" s="733">
        <v>8</v>
      </c>
      <c r="E135" s="733" t="str">
        <f>CONCATENATE('Смета ЕР (общ) '!$A135,".",'Смета ЕР (общ) '!$B135,".",'Смета ЕР (общ) '!$D135)</f>
        <v>Р2.10.8</v>
      </c>
      <c r="F135" s="733">
        <f t="shared" si="8"/>
        <v>1</v>
      </c>
      <c r="G135" s="1065" t="s">
        <v>691</v>
      </c>
      <c r="H135" s="1098" t="s">
        <v>27</v>
      </c>
      <c r="I135" s="734"/>
      <c r="J135" s="923">
        <v>183.45</v>
      </c>
      <c r="K135" s="923">
        <v>0</v>
      </c>
      <c r="L135" s="923">
        <f t="shared" si="15"/>
        <v>183.45</v>
      </c>
      <c r="M135" s="923">
        <f t="shared" si="16"/>
        <v>0</v>
      </c>
      <c r="N135" s="923">
        <f>ROUND('Смета ЕР (общ) '!$I135*'Смета ЕР (общ) '!$L135,2)</f>
        <v>0</v>
      </c>
      <c r="O135" s="923">
        <f>ROUND('Смета ЕР (общ) '!$I135*'Смета ЕР (общ) '!$M135,2)</f>
        <v>0</v>
      </c>
      <c r="P135" s="1065"/>
      <c r="Q135" s="1065"/>
      <c r="S135" s="619"/>
      <c r="T135" s="1168"/>
      <c r="U135" s="1168"/>
      <c r="V135" s="1168"/>
      <c r="W135" s="1168"/>
    </row>
    <row r="136" spans="1:23" ht="14.4" customHeight="1">
      <c r="A136" s="1102" t="s">
        <v>11</v>
      </c>
      <c r="B136" s="1102">
        <v>9</v>
      </c>
      <c r="C136" s="1102"/>
      <c r="D136" s="1102">
        <v>0</v>
      </c>
      <c r="E136" s="1102" t="str">
        <f>CONCATENATE('Смета ЕР (общ) '!$A136,".",'Смета ЕР (общ) '!$B136,".",'Смета ЕР (общ) '!$D136)</f>
        <v>Р2.9.0</v>
      </c>
      <c r="F136" s="1102">
        <f t="shared" si="8"/>
        <v>1</v>
      </c>
      <c r="G136" s="1103" t="s">
        <v>651</v>
      </c>
      <c r="H136" s="1091"/>
      <c r="I136" s="1092">
        <f>SUM(I137:I141)</f>
        <v>0</v>
      </c>
      <c r="J136" s="1101"/>
      <c r="K136" s="1101"/>
      <c r="L136" s="1094"/>
      <c r="M136" s="1094"/>
      <c r="N136" s="1094">
        <f>SUM(N137:N141)</f>
        <v>0</v>
      </c>
      <c r="O136" s="1094">
        <f>SUM(O137:O141)</f>
        <v>0</v>
      </c>
      <c r="P136" s="1103"/>
      <c r="Q136" s="1103"/>
      <c r="S136" s="619"/>
      <c r="T136" s="1168"/>
      <c r="U136" s="1168">
        <v>0</v>
      </c>
      <c r="V136" s="1168"/>
      <c r="W136" s="1168"/>
    </row>
    <row r="137" spans="1:23" ht="24" customHeight="1">
      <c r="A137" s="733" t="s">
        <v>11</v>
      </c>
      <c r="B137" s="733">
        <v>9</v>
      </c>
      <c r="C137" s="733"/>
      <c r="D137" s="733">
        <v>1</v>
      </c>
      <c r="E137" s="733" t="str">
        <f>CONCATENATE('Смета ЕР (общ) '!$A137,".",'Смета ЕР (общ) '!$B137,".",'Смета ЕР (общ) '!$D137)</f>
        <v>Р2.9.1</v>
      </c>
      <c r="F137" s="733">
        <f t="shared" si="8"/>
        <v>1</v>
      </c>
      <c r="G137" s="1065" t="s">
        <v>230</v>
      </c>
      <c r="H137" s="1098" t="s">
        <v>8</v>
      </c>
      <c r="I137" s="734"/>
      <c r="J137" s="923">
        <v>197.84</v>
      </c>
      <c r="K137" s="923">
        <v>0</v>
      </c>
      <c r="L137" s="923">
        <f t="shared" ref="L137:M141" si="17">ROUND(J137-J137*$Q$4,2)</f>
        <v>197.84</v>
      </c>
      <c r="M137" s="923">
        <f t="shared" si="17"/>
        <v>0</v>
      </c>
      <c r="N137" s="923">
        <f>ROUND('Смета ЕР (общ) '!$I137*'Смета ЕР (общ) '!$L137,2)</f>
        <v>0</v>
      </c>
      <c r="O137" s="923">
        <f>ROUND('Смета ЕР (общ) '!$I137*'Смета ЕР (общ) '!$M137,2)</f>
        <v>0</v>
      </c>
      <c r="P137" s="1065"/>
      <c r="Q137" s="1065"/>
      <c r="S137" s="619"/>
      <c r="T137" s="1168"/>
      <c r="U137" s="1168"/>
      <c r="V137" s="1168"/>
      <c r="W137" s="1168"/>
    </row>
    <row r="138" spans="1:23" ht="24" customHeight="1">
      <c r="A138" s="733" t="s">
        <v>11</v>
      </c>
      <c r="B138" s="733">
        <v>9</v>
      </c>
      <c r="C138" s="733"/>
      <c r="D138" s="733">
        <v>2</v>
      </c>
      <c r="E138" s="733" t="str">
        <f>CONCATENATE('Смета ЕР (общ) '!$A138,".",'Смета ЕР (общ) '!$B138,".",'Смета ЕР (общ) '!$D138)</f>
        <v>Р2.9.2</v>
      </c>
      <c r="F138" s="733">
        <f t="shared" si="8"/>
        <v>1</v>
      </c>
      <c r="G138" s="1065" t="s">
        <v>231</v>
      </c>
      <c r="H138" s="1098" t="s">
        <v>336</v>
      </c>
      <c r="I138" s="734"/>
      <c r="J138" s="923">
        <v>2639.67</v>
      </c>
      <c r="K138" s="923">
        <v>0</v>
      </c>
      <c r="L138" s="923">
        <f t="shared" si="17"/>
        <v>2639.67</v>
      </c>
      <c r="M138" s="923">
        <f t="shared" si="17"/>
        <v>0</v>
      </c>
      <c r="N138" s="923">
        <f>ROUND('Смета ЕР (общ) '!$I138*'Смета ЕР (общ) '!$L138,2)</f>
        <v>0</v>
      </c>
      <c r="O138" s="923">
        <f>ROUND('Смета ЕР (общ) '!$I138*'Смета ЕР (общ) '!$M138,2)</f>
        <v>0</v>
      </c>
      <c r="P138" s="1065"/>
      <c r="Q138" s="1065"/>
      <c r="S138" s="619"/>
      <c r="T138" s="1168"/>
      <c r="U138" s="1168"/>
      <c r="V138" s="1168"/>
      <c r="W138" s="1168"/>
    </row>
    <row r="139" spans="1:23" ht="24" customHeight="1">
      <c r="A139" s="733" t="s">
        <v>11</v>
      </c>
      <c r="B139" s="733">
        <v>9</v>
      </c>
      <c r="C139" s="733"/>
      <c r="D139" s="733">
        <v>3</v>
      </c>
      <c r="E139" s="733" t="str">
        <f>CONCATENATE('Смета ЕР (общ) '!$A139,".",'Смета ЕР (общ) '!$B139,".",'Смета ЕР (общ) '!$D139)</f>
        <v>Р2.9.3</v>
      </c>
      <c r="F139" s="733">
        <f t="shared" si="8"/>
        <v>1</v>
      </c>
      <c r="G139" s="1065" t="s">
        <v>371</v>
      </c>
      <c r="H139" s="1098" t="s">
        <v>336</v>
      </c>
      <c r="I139" s="734"/>
      <c r="J139" s="923">
        <v>7657.74</v>
      </c>
      <c r="K139" s="923">
        <v>0</v>
      </c>
      <c r="L139" s="923">
        <f t="shared" si="17"/>
        <v>7657.74</v>
      </c>
      <c r="M139" s="923">
        <f t="shared" si="17"/>
        <v>0</v>
      </c>
      <c r="N139" s="923">
        <f>ROUND('Смета ЕР (общ) '!$I139*'Смета ЕР (общ) '!$L139,2)</f>
        <v>0</v>
      </c>
      <c r="O139" s="923">
        <f>ROUND('Смета ЕР (общ) '!$I139*'Смета ЕР (общ) '!$M139,2)</f>
        <v>0</v>
      </c>
      <c r="P139" s="1065"/>
      <c r="Q139" s="1065"/>
      <c r="S139" s="619"/>
      <c r="T139" s="1168"/>
      <c r="U139" s="1168"/>
      <c r="V139" s="1168"/>
      <c r="W139" s="1168"/>
    </row>
    <row r="140" spans="1:23" ht="14.4" customHeight="1">
      <c r="A140" s="733" t="s">
        <v>11</v>
      </c>
      <c r="B140" s="733">
        <v>9</v>
      </c>
      <c r="C140" s="733"/>
      <c r="D140" s="733">
        <v>4</v>
      </c>
      <c r="E140" s="733" t="str">
        <f>CONCATENATE('Смета ЕР (общ) '!$A140,".",'Смета ЕР (общ) '!$B140,".",'Смета ЕР (общ) '!$D140)</f>
        <v>Р2.9.4</v>
      </c>
      <c r="F140" s="733">
        <f t="shared" si="8"/>
        <v>1</v>
      </c>
      <c r="G140" s="1065" t="s">
        <v>232</v>
      </c>
      <c r="H140" s="1098" t="s">
        <v>336</v>
      </c>
      <c r="I140" s="734"/>
      <c r="J140" s="923">
        <v>27311.040000000001</v>
      </c>
      <c r="K140" s="923">
        <v>0</v>
      </c>
      <c r="L140" s="923">
        <f t="shared" si="17"/>
        <v>27311.040000000001</v>
      </c>
      <c r="M140" s="923">
        <f t="shared" si="17"/>
        <v>0</v>
      </c>
      <c r="N140" s="923">
        <f>ROUND('Смета ЕР (общ) '!$I140*'Смета ЕР (общ) '!$L140,2)</f>
        <v>0</v>
      </c>
      <c r="O140" s="923">
        <f>ROUND('Смета ЕР (общ) '!$I140*'Смета ЕР (общ) '!$M140,2)</f>
        <v>0</v>
      </c>
      <c r="P140" s="1065"/>
      <c r="Q140" s="1065"/>
      <c r="S140" s="619"/>
      <c r="T140" s="1168"/>
      <c r="U140" s="1168"/>
      <c r="V140" s="1168"/>
      <c r="W140" s="1168"/>
    </row>
    <row r="141" spans="1:23" ht="14.4" customHeight="1">
      <c r="A141" s="733" t="s">
        <v>11</v>
      </c>
      <c r="B141" s="733">
        <v>9</v>
      </c>
      <c r="C141" s="733"/>
      <c r="D141" s="733">
        <v>5</v>
      </c>
      <c r="E141" s="733" t="str">
        <f>CONCATENATE('Смета ЕР (общ) '!$A141,".",'Смета ЕР (общ) '!$B141,".",'Смета ЕР (общ) '!$D141)</f>
        <v>Р2.9.5</v>
      </c>
      <c r="F141" s="733">
        <f t="shared" si="8"/>
        <v>1</v>
      </c>
      <c r="G141" s="1065" t="s">
        <v>397</v>
      </c>
      <c r="H141" s="1098" t="s">
        <v>336</v>
      </c>
      <c r="I141" s="734"/>
      <c r="J141" s="923">
        <v>39400.559999999998</v>
      </c>
      <c r="K141" s="923">
        <v>0</v>
      </c>
      <c r="L141" s="923">
        <f t="shared" si="17"/>
        <v>39400.559999999998</v>
      </c>
      <c r="M141" s="923">
        <f t="shared" si="17"/>
        <v>0</v>
      </c>
      <c r="N141" s="923">
        <f>ROUND('Смета ЕР (общ) '!$I141*'Смета ЕР (общ) '!$L141,2)</f>
        <v>0</v>
      </c>
      <c r="O141" s="923">
        <f>ROUND('Смета ЕР (общ) '!$I141*'Смета ЕР (общ) '!$M141,2)</f>
        <v>0</v>
      </c>
      <c r="P141" s="1065"/>
      <c r="Q141" s="1065"/>
      <c r="S141" s="619"/>
      <c r="T141" s="1168"/>
      <c r="U141" s="1168"/>
      <c r="V141" s="1168"/>
      <c r="W141" s="1168"/>
    </row>
    <row r="142" spans="1:23" ht="14.4" customHeight="1">
      <c r="A142" s="1102" t="s">
        <v>11</v>
      </c>
      <c r="B142" s="1102">
        <v>1</v>
      </c>
      <c r="C142" s="1102"/>
      <c r="D142" s="1102">
        <v>0</v>
      </c>
      <c r="E142" s="1102" t="str">
        <f>CONCATENATE('Смета ЕР (общ) '!$A142,".",'Смета ЕР (общ) '!$B142,".",'Смета ЕР (общ) '!$D142)</f>
        <v>Р2.1.0</v>
      </c>
      <c r="F142" s="1102">
        <f t="shared" si="8"/>
        <v>1</v>
      </c>
      <c r="G142" s="1103" t="s">
        <v>643</v>
      </c>
      <c r="H142" s="1091"/>
      <c r="I142" s="1092">
        <f>SUM(I143:I157)</f>
        <v>0</v>
      </c>
      <c r="J142" s="1101"/>
      <c r="K142" s="1101"/>
      <c r="L142" s="1094"/>
      <c r="M142" s="1094"/>
      <c r="N142" s="1094">
        <f>SUM(N143:N157)</f>
        <v>0</v>
      </c>
      <c r="O142" s="1094">
        <f>SUM(O143:O157)</f>
        <v>0</v>
      </c>
      <c r="P142" s="1103"/>
      <c r="Q142" s="1103"/>
      <c r="S142" s="619"/>
      <c r="T142" s="1168"/>
      <c r="U142" s="1168">
        <v>0</v>
      </c>
      <c r="V142" s="1168"/>
      <c r="W142" s="1168"/>
    </row>
    <row r="143" spans="1:23" ht="14.4" customHeight="1">
      <c r="A143" s="733" t="s">
        <v>11</v>
      </c>
      <c r="B143" s="733">
        <v>1</v>
      </c>
      <c r="C143" s="733"/>
      <c r="D143" s="733">
        <v>1</v>
      </c>
      <c r="E143" s="733" t="str">
        <f>CONCATENATE('Смета ЕР (общ) '!$A143,".",'Смета ЕР (общ) '!$B143,".",'Смета ЕР (общ) '!$D143)</f>
        <v>Р2.1.1</v>
      </c>
      <c r="F143" s="733">
        <f t="shared" si="8"/>
        <v>1</v>
      </c>
      <c r="G143" s="1065" t="s">
        <v>200</v>
      </c>
      <c r="H143" s="1098" t="s">
        <v>15</v>
      </c>
      <c r="I143" s="734"/>
      <c r="J143" s="923">
        <v>313.2</v>
      </c>
      <c r="K143" s="923">
        <v>0</v>
      </c>
      <c r="L143" s="923">
        <f t="shared" ref="L143:L157" si="18">ROUND(J143-J143*$Q$4,2)</f>
        <v>313.2</v>
      </c>
      <c r="M143" s="923">
        <f t="shared" ref="M143:M157" si="19">ROUND(K143-K143*$Q$4,2)</f>
        <v>0</v>
      </c>
      <c r="N143" s="923">
        <f>ROUND('Смета ЕР (общ) '!$I143*'Смета ЕР (общ) '!$L143,2)</f>
        <v>0</v>
      </c>
      <c r="O143" s="923">
        <f>ROUND('Смета ЕР (общ) '!$I143*'Смета ЕР (общ) '!$M143,2)</f>
        <v>0</v>
      </c>
      <c r="P143" s="1065"/>
      <c r="Q143" s="1065"/>
      <c r="S143" s="619"/>
      <c r="T143" s="1168"/>
      <c r="U143" s="1168"/>
      <c r="V143" s="1168"/>
      <c r="W143" s="1168"/>
    </row>
    <row r="144" spans="1:23" ht="24" customHeight="1">
      <c r="A144" s="733" t="s">
        <v>11</v>
      </c>
      <c r="B144" s="733">
        <v>1</v>
      </c>
      <c r="C144" s="733"/>
      <c r="D144" s="733">
        <v>2</v>
      </c>
      <c r="E144" s="733" t="str">
        <f>CONCATENATE('Смета ЕР (общ) '!$A144,".",'Смета ЕР (общ) '!$B144,".",'Смета ЕР (общ) '!$D144)</f>
        <v>Р2.1.2</v>
      </c>
      <c r="F144" s="733">
        <f t="shared" ref="F144:F207" si="20">IF(I144&gt;0,F143+1,F143)</f>
        <v>1</v>
      </c>
      <c r="G144" s="1065" t="s">
        <v>343</v>
      </c>
      <c r="H144" s="1098" t="s">
        <v>15</v>
      </c>
      <c r="I144" s="734"/>
      <c r="J144" s="923">
        <v>574.75</v>
      </c>
      <c r="K144" s="923">
        <v>0</v>
      </c>
      <c r="L144" s="923">
        <f t="shared" si="18"/>
        <v>574.75</v>
      </c>
      <c r="M144" s="923">
        <f t="shared" si="19"/>
        <v>0</v>
      </c>
      <c r="N144" s="923">
        <f>ROUND('Смета ЕР (общ) '!$I144*'Смета ЕР (общ) '!$L144,2)</f>
        <v>0</v>
      </c>
      <c r="O144" s="923">
        <f>ROUND('Смета ЕР (общ) '!$I144*'Смета ЕР (общ) '!$M144,2)</f>
        <v>0</v>
      </c>
      <c r="P144" s="1065"/>
      <c r="Q144" s="1065"/>
      <c r="S144" s="619"/>
      <c r="T144" s="1168"/>
      <c r="U144" s="1168"/>
      <c r="V144" s="1168"/>
      <c r="W144" s="1168"/>
    </row>
    <row r="145" spans="1:23" ht="14.4" customHeight="1">
      <c r="A145" s="733" t="s">
        <v>11</v>
      </c>
      <c r="B145" s="733">
        <v>1</v>
      </c>
      <c r="C145" s="733"/>
      <c r="D145" s="733">
        <v>3</v>
      </c>
      <c r="E145" s="733" t="str">
        <f>CONCATENATE('Смета ЕР (общ) '!$A145,".",'Смета ЕР (общ) '!$B145,".",'Смета ЕР (общ) '!$D145)</f>
        <v>Р2.1.3</v>
      </c>
      <c r="F145" s="733">
        <f t="shared" si="20"/>
        <v>1</v>
      </c>
      <c r="G145" s="1065" t="s">
        <v>201</v>
      </c>
      <c r="H145" s="1098" t="s">
        <v>15</v>
      </c>
      <c r="I145" s="734"/>
      <c r="J145" s="923">
        <v>318.72000000000003</v>
      </c>
      <c r="K145" s="923">
        <v>0</v>
      </c>
      <c r="L145" s="923">
        <f t="shared" si="18"/>
        <v>318.72000000000003</v>
      </c>
      <c r="M145" s="923">
        <f t="shared" si="19"/>
        <v>0</v>
      </c>
      <c r="N145" s="923">
        <f>ROUND('Смета ЕР (общ) '!$I145*'Смета ЕР (общ) '!$L145,2)</f>
        <v>0</v>
      </c>
      <c r="O145" s="923">
        <f>ROUND('Смета ЕР (общ) '!$I145*'Смета ЕР (общ) '!$M145,2)</f>
        <v>0</v>
      </c>
      <c r="P145" s="1065"/>
      <c r="Q145" s="1065"/>
      <c r="S145" s="619"/>
      <c r="T145" s="1168"/>
      <c r="U145" s="1168"/>
      <c r="V145" s="1168"/>
      <c r="W145" s="1168"/>
    </row>
    <row r="146" spans="1:23" ht="14.4" customHeight="1">
      <c r="A146" s="733" t="s">
        <v>11</v>
      </c>
      <c r="B146" s="733">
        <v>1</v>
      </c>
      <c r="C146" s="733"/>
      <c r="D146" s="733">
        <v>4</v>
      </c>
      <c r="E146" s="733" t="str">
        <f>CONCATENATE('Смета ЕР (общ) '!$A146,".",'Смета ЕР (общ) '!$B146,".",'Смета ЕР (общ) '!$D146)</f>
        <v>Р2.1.4</v>
      </c>
      <c r="F146" s="733">
        <f t="shared" si="20"/>
        <v>1</v>
      </c>
      <c r="G146" s="1065" t="s">
        <v>413</v>
      </c>
      <c r="H146" s="1098" t="s">
        <v>15</v>
      </c>
      <c r="I146" s="734"/>
      <c r="J146" s="923">
        <v>341.73</v>
      </c>
      <c r="K146" s="923">
        <v>0</v>
      </c>
      <c r="L146" s="923">
        <f t="shared" si="18"/>
        <v>341.73</v>
      </c>
      <c r="M146" s="923">
        <f t="shared" si="19"/>
        <v>0</v>
      </c>
      <c r="N146" s="923">
        <f>ROUND('Смета ЕР (общ) '!$I146*'Смета ЕР (общ) '!$L146,2)</f>
        <v>0</v>
      </c>
      <c r="O146" s="923">
        <f>ROUND('Смета ЕР (общ) '!$I146*'Смета ЕР (общ) '!$M146,2)</f>
        <v>0</v>
      </c>
      <c r="P146" s="1065"/>
      <c r="Q146" s="1065"/>
      <c r="S146" s="619"/>
      <c r="T146" s="1168"/>
      <c r="U146" s="1168"/>
      <c r="V146" s="1168"/>
      <c r="W146" s="1168"/>
    </row>
    <row r="147" spans="1:23" ht="14.4" customHeight="1">
      <c r="A147" s="733" t="s">
        <v>11</v>
      </c>
      <c r="B147" s="733">
        <v>1</v>
      </c>
      <c r="C147" s="733"/>
      <c r="D147" s="733">
        <v>5</v>
      </c>
      <c r="E147" s="733" t="str">
        <f>CONCATENATE('Смета ЕР (общ) '!$A147,".",'Смета ЕР (общ) '!$B147,".",'Смета ЕР (общ) '!$D147)</f>
        <v>Р2.1.5</v>
      </c>
      <c r="F147" s="733">
        <f t="shared" si="20"/>
        <v>1</v>
      </c>
      <c r="G147" s="1106" t="s">
        <v>385</v>
      </c>
      <c r="H147" s="1107" t="s">
        <v>15</v>
      </c>
      <c r="I147" s="734"/>
      <c r="J147" s="923">
        <v>260.13</v>
      </c>
      <c r="K147" s="923">
        <v>0</v>
      </c>
      <c r="L147" s="923">
        <f t="shared" si="18"/>
        <v>260.13</v>
      </c>
      <c r="M147" s="923">
        <f t="shared" si="19"/>
        <v>0</v>
      </c>
      <c r="N147" s="923">
        <f>ROUND('Смета ЕР (общ) '!$I147*'Смета ЕР (общ) '!$L147,2)</f>
        <v>0</v>
      </c>
      <c r="O147" s="923">
        <f>ROUND('Смета ЕР (общ) '!$I147*'Смета ЕР (общ) '!$M147,2)</f>
        <v>0</v>
      </c>
      <c r="P147" s="1106"/>
      <c r="Q147" s="1106"/>
      <c r="S147" s="619"/>
      <c r="T147" s="1168"/>
      <c r="U147" s="1168"/>
      <c r="V147" s="1168"/>
      <c r="W147" s="1168"/>
    </row>
    <row r="148" spans="1:23" ht="14.4" customHeight="1">
      <c r="A148" s="733" t="s">
        <v>11</v>
      </c>
      <c r="B148" s="733">
        <v>1</v>
      </c>
      <c r="C148" s="733"/>
      <c r="D148" s="733">
        <v>6</v>
      </c>
      <c r="E148" s="733" t="str">
        <f>CONCATENATE('Смета ЕР (общ) '!$A148,".",'Смета ЕР (общ) '!$B148,".",'Смета ЕР (общ) '!$D148)</f>
        <v>Р2.1.6</v>
      </c>
      <c r="F148" s="733">
        <f t="shared" si="20"/>
        <v>1</v>
      </c>
      <c r="G148" s="1065" t="s">
        <v>431</v>
      </c>
      <c r="H148" s="1098" t="s">
        <v>15</v>
      </c>
      <c r="I148" s="734"/>
      <c r="J148" s="923">
        <v>276.02</v>
      </c>
      <c r="K148" s="923">
        <v>0</v>
      </c>
      <c r="L148" s="923">
        <f t="shared" si="18"/>
        <v>276.02</v>
      </c>
      <c r="M148" s="923">
        <f t="shared" si="19"/>
        <v>0</v>
      </c>
      <c r="N148" s="923">
        <f>ROUND('Смета ЕР (общ) '!$I148*'Смета ЕР (общ) '!$L148,2)</f>
        <v>0</v>
      </c>
      <c r="O148" s="923">
        <f>ROUND('Смета ЕР (общ) '!$I148*'Смета ЕР (общ) '!$M148,2)</f>
        <v>0</v>
      </c>
      <c r="P148" s="1065"/>
      <c r="Q148" s="1065"/>
      <c r="S148" s="619"/>
      <c r="T148" s="1168"/>
      <c r="U148" s="1168"/>
      <c r="V148" s="1168"/>
      <c r="W148" s="1168"/>
    </row>
    <row r="149" spans="1:23" ht="14.4" customHeight="1">
      <c r="A149" s="733" t="s">
        <v>11</v>
      </c>
      <c r="B149" s="733">
        <v>1</v>
      </c>
      <c r="C149" s="733"/>
      <c r="D149" s="733">
        <v>7</v>
      </c>
      <c r="E149" s="733" t="str">
        <f>CONCATENATE('Смета ЕР (общ) '!$A149,".",'Смета ЕР (общ) '!$B149,".",'Смета ЕР (общ) '!$D149)</f>
        <v>Р2.1.7</v>
      </c>
      <c r="F149" s="733">
        <f t="shared" si="20"/>
        <v>1</v>
      </c>
      <c r="G149" s="1065" t="s">
        <v>432</v>
      </c>
      <c r="H149" s="1098" t="s">
        <v>15</v>
      </c>
      <c r="I149" s="734"/>
      <c r="J149" s="923">
        <v>234.9</v>
      </c>
      <c r="K149" s="923">
        <v>0</v>
      </c>
      <c r="L149" s="923">
        <f t="shared" si="18"/>
        <v>234.9</v>
      </c>
      <c r="M149" s="923">
        <f t="shared" si="19"/>
        <v>0</v>
      </c>
      <c r="N149" s="923">
        <f>ROUND('Смета ЕР (общ) '!$I149*'Смета ЕР (общ) '!$L149,2)</f>
        <v>0</v>
      </c>
      <c r="O149" s="923">
        <f>ROUND('Смета ЕР (общ) '!$I149*'Смета ЕР (общ) '!$M149,2)</f>
        <v>0</v>
      </c>
      <c r="P149" s="1065"/>
      <c r="Q149" s="1065"/>
      <c r="S149" s="619"/>
      <c r="T149" s="1168"/>
      <c r="U149" s="1168"/>
      <c r="V149" s="1168"/>
      <c r="W149" s="1168"/>
    </row>
    <row r="150" spans="1:23" ht="14.4" customHeight="1">
      <c r="A150" s="733" t="s">
        <v>11</v>
      </c>
      <c r="B150" s="733">
        <v>1</v>
      </c>
      <c r="C150" s="733"/>
      <c r="D150" s="733">
        <v>8</v>
      </c>
      <c r="E150" s="733" t="str">
        <f>CONCATENATE('Смета ЕР (общ) '!$A150,".",'Смета ЕР (общ) '!$B150,".",'Смета ЕР (общ) '!$D150)</f>
        <v>Р2.1.8</v>
      </c>
      <c r="F150" s="733">
        <f t="shared" si="20"/>
        <v>1</v>
      </c>
      <c r="G150" s="1065" t="s">
        <v>433</v>
      </c>
      <c r="H150" s="1098" t="s">
        <v>15</v>
      </c>
      <c r="I150" s="734"/>
      <c r="J150" s="923">
        <v>234.9</v>
      </c>
      <c r="K150" s="923">
        <v>0</v>
      </c>
      <c r="L150" s="923">
        <f t="shared" si="18"/>
        <v>234.9</v>
      </c>
      <c r="M150" s="923">
        <f t="shared" si="19"/>
        <v>0</v>
      </c>
      <c r="N150" s="923">
        <f>ROUND('Смета ЕР (общ) '!$I150*'Смета ЕР (общ) '!$L150,2)</f>
        <v>0</v>
      </c>
      <c r="O150" s="923">
        <f>ROUND('Смета ЕР (общ) '!$I150*'Смета ЕР (общ) '!$M150,2)</f>
        <v>0</v>
      </c>
      <c r="P150" s="1065"/>
      <c r="Q150" s="1065"/>
      <c r="S150" s="619"/>
      <c r="T150" s="1168"/>
      <c r="U150" s="1168"/>
      <c r="V150" s="1168"/>
      <c r="W150" s="1168"/>
    </row>
    <row r="151" spans="1:23" ht="14.4" customHeight="1">
      <c r="A151" s="733" t="s">
        <v>11</v>
      </c>
      <c r="B151" s="733">
        <v>1</v>
      </c>
      <c r="C151" s="733"/>
      <c r="D151" s="733">
        <v>9</v>
      </c>
      <c r="E151" s="733" t="str">
        <f>CONCATENATE('Смета ЕР (общ) '!$A151,".",'Смета ЕР (общ) '!$B151,".",'Смета ЕР (общ) '!$D151)</f>
        <v>Р2.1.9</v>
      </c>
      <c r="F151" s="733">
        <f t="shared" si="20"/>
        <v>1</v>
      </c>
      <c r="G151" s="1065" t="s">
        <v>434</v>
      </c>
      <c r="H151" s="1098" t="s">
        <v>18</v>
      </c>
      <c r="I151" s="734"/>
      <c r="J151" s="923">
        <v>814.32</v>
      </c>
      <c r="K151" s="923">
        <v>0</v>
      </c>
      <c r="L151" s="923">
        <f t="shared" si="18"/>
        <v>814.32</v>
      </c>
      <c r="M151" s="923">
        <f t="shared" si="19"/>
        <v>0</v>
      </c>
      <c r="N151" s="923">
        <f>ROUND('Смета ЕР (общ) '!$I151*'Смета ЕР (общ) '!$L151,2)</f>
        <v>0</v>
      </c>
      <c r="O151" s="923">
        <f>ROUND('Смета ЕР (общ) '!$I151*'Смета ЕР (общ) '!$M151,2)</f>
        <v>0</v>
      </c>
      <c r="P151" s="1065"/>
      <c r="Q151" s="1065"/>
      <c r="S151" s="619"/>
      <c r="T151" s="1168"/>
      <c r="U151" s="1168"/>
      <c r="V151" s="1168"/>
      <c r="W151" s="1168"/>
    </row>
    <row r="152" spans="1:23" ht="14.4" customHeight="1">
      <c r="A152" s="733" t="s">
        <v>11</v>
      </c>
      <c r="B152" s="733">
        <v>1</v>
      </c>
      <c r="C152" s="733"/>
      <c r="D152" s="733">
        <v>10</v>
      </c>
      <c r="E152" s="733" t="str">
        <f>CONCATENATE('Смета ЕР (общ) '!$A152,".",'Смета ЕР (общ) '!$B152,".",'Смета ЕР (общ) '!$D152)</f>
        <v>Р2.1.10</v>
      </c>
      <c r="F152" s="733">
        <f t="shared" si="20"/>
        <v>1</v>
      </c>
      <c r="G152" s="1065" t="s">
        <v>435</v>
      </c>
      <c r="H152" s="1098" t="s">
        <v>18</v>
      </c>
      <c r="I152" s="734"/>
      <c r="J152" s="923">
        <v>814.32</v>
      </c>
      <c r="K152" s="923">
        <v>0</v>
      </c>
      <c r="L152" s="923">
        <f t="shared" si="18"/>
        <v>814.32</v>
      </c>
      <c r="M152" s="923">
        <f t="shared" si="19"/>
        <v>0</v>
      </c>
      <c r="N152" s="923">
        <f>ROUND('Смета ЕР (общ) '!$I152*'Смета ЕР (общ) '!$L152,2)</f>
        <v>0</v>
      </c>
      <c r="O152" s="923">
        <f>ROUND('Смета ЕР (общ) '!$I152*'Смета ЕР (общ) '!$M152,2)</f>
        <v>0</v>
      </c>
      <c r="P152" s="1065"/>
      <c r="Q152" s="1065"/>
      <c r="S152" s="619"/>
      <c r="T152" s="1168"/>
      <c r="U152" s="1168"/>
      <c r="V152" s="1168"/>
      <c r="W152" s="1168"/>
    </row>
    <row r="153" spans="1:23" ht="14.4" customHeight="1">
      <c r="A153" s="733" t="s">
        <v>11</v>
      </c>
      <c r="B153" s="733">
        <v>1</v>
      </c>
      <c r="C153" s="733"/>
      <c r="D153" s="733">
        <v>11</v>
      </c>
      <c r="E153" s="733" t="str">
        <f>CONCATENATE('Смета ЕР (общ) '!$A153,".",'Смета ЕР (общ) '!$B153,".",'Смета ЕР (общ) '!$D153)</f>
        <v>Р2.1.11</v>
      </c>
      <c r="F153" s="733">
        <f t="shared" si="20"/>
        <v>1</v>
      </c>
      <c r="G153" s="1065" t="s">
        <v>436</v>
      </c>
      <c r="H153" s="1098" t="s">
        <v>27</v>
      </c>
      <c r="I153" s="734"/>
      <c r="J153" s="923">
        <v>78.3</v>
      </c>
      <c r="K153" s="923">
        <v>0</v>
      </c>
      <c r="L153" s="923">
        <f t="shared" si="18"/>
        <v>78.3</v>
      </c>
      <c r="M153" s="923">
        <f t="shared" si="19"/>
        <v>0</v>
      </c>
      <c r="N153" s="923">
        <f>ROUND('Смета ЕР (общ) '!$I153*'Смета ЕР (общ) '!$L153,2)</f>
        <v>0</v>
      </c>
      <c r="O153" s="923">
        <f>ROUND('Смета ЕР (общ) '!$I153*'Смета ЕР (общ) '!$M153,2)</f>
        <v>0</v>
      </c>
      <c r="P153" s="1065"/>
      <c r="Q153" s="1065"/>
      <c r="S153" s="619"/>
      <c r="T153" s="1168"/>
      <c r="U153" s="1168"/>
      <c r="V153" s="1168"/>
      <c r="W153" s="1168"/>
    </row>
    <row r="154" spans="1:23" ht="14.4" customHeight="1">
      <c r="A154" s="733" t="s">
        <v>11</v>
      </c>
      <c r="B154" s="733">
        <v>1</v>
      </c>
      <c r="C154" s="733"/>
      <c r="D154" s="733">
        <v>12</v>
      </c>
      <c r="E154" s="733" t="str">
        <f>CONCATENATE('Смета ЕР (общ) '!$A154,".",'Смета ЕР (общ) '!$B154,".",'Смета ЕР (общ) '!$D154)</f>
        <v>Р2.1.12</v>
      </c>
      <c r="F154" s="733">
        <f t="shared" si="20"/>
        <v>1</v>
      </c>
      <c r="G154" s="1065" t="s">
        <v>437</v>
      </c>
      <c r="H154" s="1098" t="s">
        <v>27</v>
      </c>
      <c r="I154" s="734"/>
      <c r="J154" s="923">
        <v>134.19999999999999</v>
      </c>
      <c r="K154" s="923">
        <v>0</v>
      </c>
      <c r="L154" s="923">
        <f t="shared" si="18"/>
        <v>134.19999999999999</v>
      </c>
      <c r="M154" s="923">
        <f t="shared" si="19"/>
        <v>0</v>
      </c>
      <c r="N154" s="923">
        <f>ROUND('Смета ЕР (общ) '!$I154*'Смета ЕР (общ) '!$L154,2)</f>
        <v>0</v>
      </c>
      <c r="O154" s="923">
        <f>ROUND('Смета ЕР (общ) '!$I154*'Смета ЕР (общ) '!$M154,2)</f>
        <v>0</v>
      </c>
      <c r="P154" s="1065"/>
      <c r="Q154" s="1065"/>
      <c r="S154" s="619"/>
      <c r="T154" s="1168"/>
      <c r="U154" s="1168"/>
      <c r="V154" s="1168"/>
      <c r="W154" s="1168"/>
    </row>
    <row r="155" spans="1:23" ht="14.4" customHeight="1">
      <c r="A155" s="733" t="s">
        <v>11</v>
      </c>
      <c r="B155" s="733">
        <v>1</v>
      </c>
      <c r="C155" s="733"/>
      <c r="D155" s="733">
        <v>13</v>
      </c>
      <c r="E155" s="733" t="str">
        <f>CONCATENATE('Смета ЕР (общ) '!$A155,".",'Смета ЕР (общ) '!$B155,".",'Смета ЕР (общ) '!$D155)</f>
        <v>Р2.1.13</v>
      </c>
      <c r="F155" s="733">
        <f t="shared" si="20"/>
        <v>1</v>
      </c>
      <c r="G155" s="1065" t="s">
        <v>438</v>
      </c>
      <c r="H155" s="1098" t="s">
        <v>15</v>
      </c>
      <c r="I155" s="734"/>
      <c r="J155" s="923">
        <v>157.72</v>
      </c>
      <c r="K155" s="923">
        <v>0</v>
      </c>
      <c r="L155" s="923">
        <f t="shared" si="18"/>
        <v>157.72</v>
      </c>
      <c r="M155" s="923">
        <f t="shared" si="19"/>
        <v>0</v>
      </c>
      <c r="N155" s="923">
        <f>ROUND('Смета ЕР (общ) '!$I155*'Смета ЕР (общ) '!$L155,2)</f>
        <v>0</v>
      </c>
      <c r="O155" s="923">
        <f>ROUND('Смета ЕР (общ) '!$I155*'Смета ЕР (общ) '!$M155,2)</f>
        <v>0</v>
      </c>
      <c r="P155" s="1065"/>
      <c r="Q155" s="1065"/>
      <c r="S155" s="619"/>
      <c r="T155" s="1168"/>
      <c r="U155" s="1168"/>
      <c r="V155" s="1168"/>
      <c r="W155" s="1168"/>
    </row>
    <row r="156" spans="1:23" ht="14.4" customHeight="1">
      <c r="A156" s="733" t="s">
        <v>11</v>
      </c>
      <c r="B156" s="733">
        <v>1</v>
      </c>
      <c r="C156" s="733"/>
      <c r="D156" s="733">
        <v>14</v>
      </c>
      <c r="E156" s="733" t="str">
        <f>CONCATENATE('Смета ЕР (общ) '!$A156,".",'Смета ЕР (общ) '!$B156,".",'Смета ЕР (общ) '!$D156)</f>
        <v>Р2.1.14</v>
      </c>
      <c r="F156" s="733">
        <f t="shared" si="20"/>
        <v>1</v>
      </c>
      <c r="G156" s="1065" t="s">
        <v>439</v>
      </c>
      <c r="H156" s="1098" t="s">
        <v>15</v>
      </c>
      <c r="I156" s="734"/>
      <c r="J156" s="923">
        <v>281.88</v>
      </c>
      <c r="K156" s="923">
        <v>0</v>
      </c>
      <c r="L156" s="923">
        <f t="shared" si="18"/>
        <v>281.88</v>
      </c>
      <c r="M156" s="923">
        <f t="shared" si="19"/>
        <v>0</v>
      </c>
      <c r="N156" s="923">
        <f>ROUND('Смета ЕР (общ) '!$I156*'Смета ЕР (общ) '!$L156,2)</f>
        <v>0</v>
      </c>
      <c r="O156" s="923">
        <f>ROUND('Смета ЕР (общ) '!$I156*'Смета ЕР (общ) '!$M156,2)</f>
        <v>0</v>
      </c>
      <c r="P156" s="1065"/>
      <c r="Q156" s="1065"/>
      <c r="S156" s="619"/>
      <c r="T156" s="1168"/>
      <c r="U156" s="1168"/>
      <c r="V156" s="1168"/>
      <c r="W156" s="1168"/>
    </row>
    <row r="157" spans="1:23" ht="14.4" customHeight="1">
      <c r="A157" s="733" t="s">
        <v>11</v>
      </c>
      <c r="B157" s="733">
        <v>1</v>
      </c>
      <c r="C157" s="733"/>
      <c r="D157" s="733">
        <v>15</v>
      </c>
      <c r="E157" s="733" t="str">
        <f>CONCATENATE('Смета ЕР (общ) '!$A157,".",'Смета ЕР (общ) '!$B157,".",'Смета ЕР (общ) '!$D157)</f>
        <v>Р2.1.15</v>
      </c>
      <c r="F157" s="733">
        <f t="shared" si="20"/>
        <v>1</v>
      </c>
      <c r="G157" s="1065" t="s">
        <v>440</v>
      </c>
      <c r="H157" s="1098" t="s">
        <v>15</v>
      </c>
      <c r="I157" s="734"/>
      <c r="J157" s="923">
        <v>313.2</v>
      </c>
      <c r="K157" s="923">
        <v>0</v>
      </c>
      <c r="L157" s="923">
        <f t="shared" si="18"/>
        <v>313.2</v>
      </c>
      <c r="M157" s="923">
        <f t="shared" si="19"/>
        <v>0</v>
      </c>
      <c r="N157" s="923">
        <f>ROUND('Смета ЕР (общ) '!$I157*'Смета ЕР (общ) '!$L157,2)</f>
        <v>0</v>
      </c>
      <c r="O157" s="923">
        <f>ROUND('Смета ЕР (общ) '!$I157*'Смета ЕР (общ) '!$M157,2)</f>
        <v>0</v>
      </c>
      <c r="P157" s="1065"/>
      <c r="Q157" s="1065"/>
      <c r="S157" s="619"/>
      <c r="T157" s="1168"/>
      <c r="U157" s="1168"/>
      <c r="V157" s="1168"/>
      <c r="W157" s="1168"/>
    </row>
    <row r="158" spans="1:23" ht="14.4" customHeight="1">
      <c r="A158" s="1102" t="s">
        <v>11</v>
      </c>
      <c r="B158" s="1102">
        <v>3</v>
      </c>
      <c r="C158" s="1102"/>
      <c r="D158" s="1102">
        <v>0</v>
      </c>
      <c r="E158" s="1102" t="str">
        <f>CONCATENATE('Смета ЕР (общ) '!$A158,".",'Смета ЕР (общ) '!$B158,".",'Смета ЕР (общ) '!$D158)</f>
        <v>Р2.3.0</v>
      </c>
      <c r="F158" s="1102">
        <f t="shared" si="20"/>
        <v>1</v>
      </c>
      <c r="G158" s="1103" t="s">
        <v>645</v>
      </c>
      <c r="H158" s="1091"/>
      <c r="I158" s="1092">
        <f>SUM(I159:I175)</f>
        <v>0</v>
      </c>
      <c r="J158" s="1101"/>
      <c r="K158" s="1101"/>
      <c r="L158" s="1094"/>
      <c r="M158" s="1094"/>
      <c r="N158" s="1094">
        <f>SUM(N159:N175)</f>
        <v>0</v>
      </c>
      <c r="O158" s="1094">
        <f>SUM(O159:O175)</f>
        <v>0</v>
      </c>
      <c r="P158" s="1103"/>
      <c r="Q158" s="1103"/>
      <c r="S158" s="619"/>
      <c r="T158" s="1168"/>
      <c r="U158" s="1168">
        <v>0</v>
      </c>
      <c r="V158" s="1168"/>
      <c r="W158" s="1168"/>
    </row>
    <row r="159" spans="1:23" ht="14.4" customHeight="1">
      <c r="A159" s="733" t="s">
        <v>11</v>
      </c>
      <c r="B159" s="733">
        <v>3</v>
      </c>
      <c r="C159" s="733"/>
      <c r="D159" s="733">
        <v>15</v>
      </c>
      <c r="E159" s="733" t="str">
        <f>CONCATENATE('Смета ЕР (общ) '!$A159,".",'Смета ЕР (общ) '!$B159,".",'Смета ЕР (общ) '!$D159)</f>
        <v>Р2.3.15</v>
      </c>
      <c r="F159" s="733">
        <f t="shared" si="20"/>
        <v>1</v>
      </c>
      <c r="G159" s="1065" t="s">
        <v>455</v>
      </c>
      <c r="H159" s="1098" t="s">
        <v>15</v>
      </c>
      <c r="I159" s="734"/>
      <c r="J159" s="923">
        <v>125.28</v>
      </c>
      <c r="K159" s="923">
        <v>0</v>
      </c>
      <c r="L159" s="923">
        <f t="shared" ref="L159:L175" si="21">ROUND(J159-J159*$Q$4,2)</f>
        <v>125.28</v>
      </c>
      <c r="M159" s="923">
        <f t="shared" ref="M159:M175" si="22">ROUND(K159-K159*$Q$4,2)</f>
        <v>0</v>
      </c>
      <c r="N159" s="923">
        <f>ROUND('Смета ЕР (общ) '!$I159*'Смета ЕР (общ) '!$L159,2)</f>
        <v>0</v>
      </c>
      <c r="O159" s="923">
        <f>ROUND('Смета ЕР (общ) '!$I159*'Смета ЕР (общ) '!$M159,2)</f>
        <v>0</v>
      </c>
      <c r="P159" s="1065"/>
      <c r="Q159" s="1065"/>
      <c r="S159" s="619"/>
      <c r="T159" s="1168"/>
      <c r="U159" s="1168"/>
      <c r="V159" s="1168"/>
      <c r="W159" s="1168"/>
    </row>
    <row r="160" spans="1:23" ht="14.4" customHeight="1">
      <c r="A160" s="733" t="s">
        <v>11</v>
      </c>
      <c r="B160" s="733">
        <v>3</v>
      </c>
      <c r="C160" s="733"/>
      <c r="D160" s="733">
        <v>14</v>
      </c>
      <c r="E160" s="733" t="str">
        <f>CONCATENATE('Смета ЕР (общ) '!$A160,".",'Смета ЕР (общ) '!$B160,".",'Смета ЕР (общ) '!$D160)</f>
        <v>Р2.3.14</v>
      </c>
      <c r="F160" s="733">
        <f t="shared" si="20"/>
        <v>1</v>
      </c>
      <c r="G160" s="1065" t="s">
        <v>454</v>
      </c>
      <c r="H160" s="1098" t="s">
        <v>15</v>
      </c>
      <c r="I160" s="734"/>
      <c r="J160" s="923">
        <v>337.56</v>
      </c>
      <c r="K160" s="923">
        <v>0</v>
      </c>
      <c r="L160" s="923">
        <f t="shared" si="21"/>
        <v>337.56</v>
      </c>
      <c r="M160" s="923">
        <f t="shared" si="22"/>
        <v>0</v>
      </c>
      <c r="N160" s="923">
        <f>ROUND('Смета ЕР (общ) '!$I160*'Смета ЕР (общ) '!$L160,2)</f>
        <v>0</v>
      </c>
      <c r="O160" s="923">
        <f>ROUND('Смета ЕР (общ) '!$I160*'Смета ЕР (общ) '!$M160,2)</f>
        <v>0</v>
      </c>
      <c r="P160" s="1065"/>
      <c r="Q160" s="1065"/>
      <c r="S160" s="619"/>
      <c r="T160" s="1168"/>
      <c r="U160" s="1168"/>
      <c r="V160" s="1168"/>
      <c r="W160" s="1168"/>
    </row>
    <row r="161" spans="1:23" ht="14.4" customHeight="1">
      <c r="A161" s="733" t="s">
        <v>11</v>
      </c>
      <c r="B161" s="733">
        <v>3</v>
      </c>
      <c r="C161" s="733"/>
      <c r="D161" s="733">
        <v>16</v>
      </c>
      <c r="E161" s="733" t="str">
        <f>CONCATENATE('Смета ЕР (общ) '!$A161,".",'Смета ЕР (общ) '!$B161,".",'Смета ЕР (общ) '!$D161)</f>
        <v>Р2.3.16</v>
      </c>
      <c r="F161" s="733">
        <f t="shared" si="20"/>
        <v>1</v>
      </c>
      <c r="G161" s="1065" t="s">
        <v>370</v>
      </c>
      <c r="H161" s="1098" t="s">
        <v>15</v>
      </c>
      <c r="I161" s="734"/>
      <c r="J161" s="923">
        <v>501.12</v>
      </c>
      <c r="K161" s="923">
        <v>0</v>
      </c>
      <c r="L161" s="923">
        <f t="shared" si="21"/>
        <v>501.12</v>
      </c>
      <c r="M161" s="923">
        <f t="shared" si="22"/>
        <v>0</v>
      </c>
      <c r="N161" s="923">
        <f>ROUND('Смета ЕР (общ) '!$I161*'Смета ЕР (общ) '!$L161,2)</f>
        <v>0</v>
      </c>
      <c r="O161" s="923">
        <f>ROUND('Смета ЕР (общ) '!$I161*'Смета ЕР (общ) '!$M161,2)</f>
        <v>0</v>
      </c>
      <c r="P161" s="1065"/>
      <c r="Q161" s="1065"/>
      <c r="S161" s="619"/>
      <c r="T161" s="1168"/>
      <c r="U161" s="1168"/>
      <c r="V161" s="1168"/>
      <c r="W161" s="1168"/>
    </row>
    <row r="162" spans="1:23" ht="14.4" customHeight="1">
      <c r="A162" s="733" t="s">
        <v>11</v>
      </c>
      <c r="B162" s="733">
        <v>3</v>
      </c>
      <c r="C162" s="733"/>
      <c r="D162" s="733">
        <v>11</v>
      </c>
      <c r="E162" s="733" t="str">
        <f>CONCATENATE('Смета ЕР (общ) '!$A162,".",'Смета ЕР (общ) '!$B162,".",'Смета ЕР (общ) '!$D162)</f>
        <v>Р2.3.11</v>
      </c>
      <c r="F162" s="733">
        <f t="shared" si="20"/>
        <v>1</v>
      </c>
      <c r="G162" s="1065" t="s">
        <v>452</v>
      </c>
      <c r="H162" s="1098" t="s">
        <v>15</v>
      </c>
      <c r="I162" s="734"/>
      <c r="J162" s="923">
        <v>281.88</v>
      </c>
      <c r="K162" s="923">
        <v>0</v>
      </c>
      <c r="L162" s="923">
        <f t="shared" si="21"/>
        <v>281.88</v>
      </c>
      <c r="M162" s="923">
        <f t="shared" si="22"/>
        <v>0</v>
      </c>
      <c r="N162" s="923">
        <f>ROUND('Смета ЕР (общ) '!$I162*'Смета ЕР (общ) '!$L162,2)</f>
        <v>0</v>
      </c>
      <c r="O162" s="923">
        <f>ROUND('Смета ЕР (общ) '!$I162*'Смета ЕР (общ) '!$M162,2)</f>
        <v>0</v>
      </c>
      <c r="P162" s="1065"/>
      <c r="Q162" s="1065"/>
      <c r="S162" s="619"/>
      <c r="T162" s="1168"/>
      <c r="U162" s="1168"/>
      <c r="V162" s="1168"/>
      <c r="W162" s="1168"/>
    </row>
    <row r="163" spans="1:23" ht="14.4" customHeight="1">
      <c r="A163" s="733" t="s">
        <v>11</v>
      </c>
      <c r="B163" s="733">
        <v>3</v>
      </c>
      <c r="C163" s="733"/>
      <c r="D163" s="733">
        <v>19</v>
      </c>
      <c r="E163" s="733" t="str">
        <f>CONCATENATE('Смета ЕР (общ) '!$A163,".",'Смета ЕР (общ) '!$B163,".",'Смета ЕР (общ) '!$D163)</f>
        <v>Р2.3.19</v>
      </c>
      <c r="F163" s="733">
        <f t="shared" si="20"/>
        <v>1</v>
      </c>
      <c r="G163" s="1065" t="s">
        <v>457</v>
      </c>
      <c r="H163" s="1098" t="s">
        <v>15</v>
      </c>
      <c r="I163" s="734"/>
      <c r="J163" s="923">
        <v>313.2</v>
      </c>
      <c r="K163" s="923">
        <v>0</v>
      </c>
      <c r="L163" s="923">
        <f t="shared" si="21"/>
        <v>313.2</v>
      </c>
      <c r="M163" s="923">
        <f t="shared" si="22"/>
        <v>0</v>
      </c>
      <c r="N163" s="923">
        <f>ROUND('Смета ЕР (общ) '!$I163*'Смета ЕР (общ) '!$L163,2)</f>
        <v>0</v>
      </c>
      <c r="O163" s="923">
        <f>ROUND('Смета ЕР (общ) '!$I163*'Смета ЕР (общ) '!$M163,2)</f>
        <v>0</v>
      </c>
      <c r="P163" s="1065"/>
      <c r="Q163" s="1065"/>
      <c r="S163" s="619"/>
      <c r="T163" s="1168"/>
      <c r="U163" s="1168"/>
      <c r="V163" s="1168"/>
      <c r="W163" s="1168"/>
    </row>
    <row r="164" spans="1:23" ht="14.4" customHeight="1">
      <c r="A164" s="733" t="s">
        <v>11</v>
      </c>
      <c r="B164" s="733">
        <v>3</v>
      </c>
      <c r="C164" s="733"/>
      <c r="D164" s="733">
        <v>18</v>
      </c>
      <c r="E164" s="733" t="str">
        <f>CONCATENATE('Смета ЕР (общ) '!$A164,".",'Смета ЕР (общ) '!$B164,".",'Смета ЕР (общ) '!$D164)</f>
        <v>Р2.3.18</v>
      </c>
      <c r="F164" s="733">
        <f t="shared" si="20"/>
        <v>1</v>
      </c>
      <c r="G164" s="1065" t="s">
        <v>456</v>
      </c>
      <c r="H164" s="1098" t="s">
        <v>15</v>
      </c>
      <c r="I164" s="734"/>
      <c r="J164" s="923">
        <v>1252.8</v>
      </c>
      <c r="K164" s="923">
        <v>0</v>
      </c>
      <c r="L164" s="923">
        <f t="shared" si="21"/>
        <v>1252.8</v>
      </c>
      <c r="M164" s="923">
        <f t="shared" si="22"/>
        <v>0</v>
      </c>
      <c r="N164" s="923">
        <f>ROUND('Смета ЕР (общ) '!$I164*'Смета ЕР (общ) '!$L164,2)</f>
        <v>0</v>
      </c>
      <c r="O164" s="923">
        <f>ROUND('Смета ЕР (общ) '!$I164*'Смета ЕР (общ) '!$M164,2)</f>
        <v>0</v>
      </c>
      <c r="P164" s="1065"/>
      <c r="Q164" s="1065"/>
      <c r="S164" s="619"/>
      <c r="T164" s="1168"/>
      <c r="U164" s="1168"/>
      <c r="V164" s="1168"/>
      <c r="W164" s="1168"/>
    </row>
    <row r="165" spans="1:23" ht="14.4" customHeight="1">
      <c r="A165" s="733" t="s">
        <v>11</v>
      </c>
      <c r="B165" s="733">
        <v>3</v>
      </c>
      <c r="C165" s="733"/>
      <c r="D165" s="733">
        <v>10</v>
      </c>
      <c r="E165" s="733" t="str">
        <f>CONCATENATE('Смета ЕР (общ) '!$A165,".",'Смета ЕР (общ) '!$B165,".",'Смета ЕР (общ) '!$D165)</f>
        <v>Р2.3.10</v>
      </c>
      <c r="F165" s="733">
        <f t="shared" si="20"/>
        <v>1</v>
      </c>
      <c r="G165" s="1065" t="s">
        <v>211</v>
      </c>
      <c r="H165" s="1098" t="s">
        <v>15</v>
      </c>
      <c r="I165" s="734"/>
      <c r="J165" s="923">
        <v>341.73</v>
      </c>
      <c r="K165" s="923">
        <v>0</v>
      </c>
      <c r="L165" s="923">
        <f t="shared" si="21"/>
        <v>341.73</v>
      </c>
      <c r="M165" s="923">
        <f t="shared" si="22"/>
        <v>0</v>
      </c>
      <c r="N165" s="923">
        <f>ROUND('Смета ЕР (общ) '!$I165*'Смета ЕР (общ) '!$L165,2)</f>
        <v>0</v>
      </c>
      <c r="O165" s="923">
        <f>ROUND('Смета ЕР (общ) '!$I165*'Смета ЕР (общ) '!$M165,2)</f>
        <v>0</v>
      </c>
      <c r="P165" s="1065"/>
      <c r="Q165" s="1065"/>
      <c r="S165" s="619"/>
      <c r="T165" s="1168"/>
      <c r="U165" s="1168"/>
      <c r="V165" s="1168"/>
      <c r="W165" s="1168"/>
    </row>
    <row r="166" spans="1:23" ht="14.4" customHeight="1">
      <c r="A166" s="733" t="s">
        <v>11</v>
      </c>
      <c r="B166" s="733">
        <v>3</v>
      </c>
      <c r="C166" s="733"/>
      <c r="D166" s="733">
        <v>20</v>
      </c>
      <c r="E166" s="733" t="str">
        <f>CONCATENATE('Смета ЕР (общ) '!$A166,".",'Смета ЕР (общ) '!$B166,".",'Смета ЕР (общ) '!$D166)</f>
        <v>Р2.3.20</v>
      </c>
      <c r="F166" s="733">
        <f t="shared" si="20"/>
        <v>1</v>
      </c>
      <c r="G166" s="1065" t="s">
        <v>213</v>
      </c>
      <c r="H166" s="1098" t="s">
        <v>15</v>
      </c>
      <c r="I166" s="734"/>
      <c r="J166" s="923">
        <v>402.77</v>
      </c>
      <c r="K166" s="923">
        <v>0</v>
      </c>
      <c r="L166" s="923">
        <f t="shared" si="21"/>
        <v>402.77</v>
      </c>
      <c r="M166" s="923">
        <f t="shared" si="22"/>
        <v>0</v>
      </c>
      <c r="N166" s="923">
        <f>ROUND('Смета ЕР (общ) '!$I166*'Смета ЕР (общ) '!$L166,2)</f>
        <v>0</v>
      </c>
      <c r="O166" s="923">
        <f>ROUND('Смета ЕР (общ) '!$I166*'Смета ЕР (общ) '!$M166,2)</f>
        <v>0</v>
      </c>
      <c r="P166" s="1065"/>
      <c r="Q166" s="1065"/>
      <c r="S166" s="619"/>
      <c r="T166" s="1168"/>
      <c r="U166" s="1168"/>
      <c r="V166" s="1168"/>
      <c r="W166" s="1168"/>
    </row>
    <row r="167" spans="1:23" ht="14.4" customHeight="1">
      <c r="A167" s="733" t="s">
        <v>11</v>
      </c>
      <c r="B167" s="733">
        <v>3</v>
      </c>
      <c r="C167" s="733"/>
      <c r="D167" s="733">
        <v>12</v>
      </c>
      <c r="E167" s="733" t="str">
        <f>CONCATENATE('Смета ЕР (общ) '!$A167,".",'Смета ЕР (общ) '!$B167,".",'Смета ЕР (общ) '!$D167)</f>
        <v>Р2.3.12</v>
      </c>
      <c r="F167" s="733">
        <f t="shared" si="20"/>
        <v>1</v>
      </c>
      <c r="G167" s="1065" t="s">
        <v>453</v>
      </c>
      <c r="H167" s="1098" t="s">
        <v>15</v>
      </c>
      <c r="I167" s="734"/>
      <c r="J167" s="923">
        <v>433.73</v>
      </c>
      <c r="K167" s="923">
        <v>0</v>
      </c>
      <c r="L167" s="923">
        <f t="shared" si="21"/>
        <v>433.73</v>
      </c>
      <c r="M167" s="923">
        <f t="shared" si="22"/>
        <v>0</v>
      </c>
      <c r="N167" s="923">
        <f>ROUND('Смета ЕР (общ) '!$I167*'Смета ЕР (общ) '!$L167,2)</f>
        <v>0</v>
      </c>
      <c r="O167" s="923">
        <f>ROUND('Смета ЕР (общ) '!$I167*'Смета ЕР (общ) '!$M167,2)</f>
        <v>0</v>
      </c>
      <c r="P167" s="1065"/>
      <c r="Q167" s="1065"/>
      <c r="S167" s="619"/>
      <c r="T167" s="1168"/>
      <c r="U167" s="1168"/>
      <c r="V167" s="1168"/>
      <c r="W167" s="1168"/>
    </row>
    <row r="168" spans="1:23" ht="24" customHeight="1">
      <c r="A168" s="733" t="s">
        <v>11</v>
      </c>
      <c r="B168" s="733">
        <v>3</v>
      </c>
      <c r="C168" s="733"/>
      <c r="D168" s="733">
        <v>13</v>
      </c>
      <c r="E168" s="733" t="str">
        <f>CONCATENATE('Смета ЕР (общ) '!$A168,".",'Смета ЕР (общ) '!$B168,".",'Смета ЕР (общ) '!$D168)</f>
        <v>Р2.3.13</v>
      </c>
      <c r="F168" s="733">
        <f t="shared" si="20"/>
        <v>1</v>
      </c>
      <c r="G168" s="1065" t="s">
        <v>396</v>
      </c>
      <c r="H168" s="1098" t="s">
        <v>15</v>
      </c>
      <c r="I168" s="734"/>
      <c r="J168" s="923">
        <v>453.45</v>
      </c>
      <c r="K168" s="923">
        <v>0</v>
      </c>
      <c r="L168" s="923">
        <f t="shared" si="21"/>
        <v>453.45</v>
      </c>
      <c r="M168" s="923">
        <f t="shared" si="22"/>
        <v>0</v>
      </c>
      <c r="N168" s="923">
        <f>ROUND('Смета ЕР (общ) '!$I168*'Смета ЕР (общ) '!$L168,2)</f>
        <v>0</v>
      </c>
      <c r="O168" s="923">
        <f>ROUND('Смета ЕР (общ) '!$I168*'Смета ЕР (общ) '!$M168,2)</f>
        <v>0</v>
      </c>
      <c r="P168" s="1065"/>
      <c r="Q168" s="1065"/>
      <c r="S168" s="619"/>
      <c r="T168" s="1168"/>
      <c r="U168" s="1168"/>
      <c r="V168" s="1168"/>
      <c r="W168" s="1168"/>
    </row>
    <row r="169" spans="1:23" ht="14.4" customHeight="1">
      <c r="A169" s="733" t="s">
        <v>11</v>
      </c>
      <c r="B169" s="733">
        <v>3</v>
      </c>
      <c r="C169" s="733"/>
      <c r="D169" s="733">
        <v>17</v>
      </c>
      <c r="E169" s="733" t="str">
        <f>CONCATENATE('Смета ЕР (общ) '!$A169,".",'Смета ЕР (общ) '!$B169,".",'Смета ЕР (общ) '!$D169)</f>
        <v>Р2.3.17</v>
      </c>
      <c r="F169" s="733">
        <f t="shared" si="20"/>
        <v>1</v>
      </c>
      <c r="G169" s="1065" t="s">
        <v>212</v>
      </c>
      <c r="H169" s="1098" t="s">
        <v>15</v>
      </c>
      <c r="I169" s="734"/>
      <c r="J169" s="923">
        <v>627</v>
      </c>
      <c r="K169" s="923">
        <v>0</v>
      </c>
      <c r="L169" s="923">
        <f t="shared" si="21"/>
        <v>627</v>
      </c>
      <c r="M169" s="923">
        <f t="shared" si="22"/>
        <v>0</v>
      </c>
      <c r="N169" s="923">
        <f>ROUND('Смета ЕР (общ) '!$I169*'Смета ЕР (общ) '!$L169,2)</f>
        <v>0</v>
      </c>
      <c r="O169" s="923">
        <f>ROUND('Смета ЕР (общ) '!$I169*'Смета ЕР (общ) '!$M169,2)</f>
        <v>0</v>
      </c>
      <c r="P169" s="1065"/>
      <c r="Q169" s="1065"/>
      <c r="S169" s="619"/>
      <c r="T169" s="1168"/>
      <c r="U169" s="1168"/>
      <c r="V169" s="1168"/>
      <c r="W169" s="1168"/>
    </row>
    <row r="170" spans="1:23" ht="14.4" customHeight="1">
      <c r="A170" s="733" t="s">
        <v>11</v>
      </c>
      <c r="B170" s="733">
        <v>3</v>
      </c>
      <c r="C170" s="733"/>
      <c r="D170" s="733">
        <v>1</v>
      </c>
      <c r="E170" s="733" t="str">
        <f>CONCATENATE('Смета ЕР (общ) '!$A170,".",'Смета ЕР (общ) '!$B170,".",'Смета ЕР (общ) '!$D170)</f>
        <v>Р2.3.1</v>
      </c>
      <c r="F170" s="733">
        <f t="shared" si="20"/>
        <v>1</v>
      </c>
      <c r="G170" s="1065" t="s">
        <v>207</v>
      </c>
      <c r="H170" s="1098" t="s">
        <v>15</v>
      </c>
      <c r="I170" s="734"/>
      <c r="J170" s="923">
        <v>1021.9</v>
      </c>
      <c r="K170" s="923">
        <v>0</v>
      </c>
      <c r="L170" s="923">
        <f t="shared" si="21"/>
        <v>1021.9</v>
      </c>
      <c r="M170" s="923">
        <f t="shared" si="22"/>
        <v>0</v>
      </c>
      <c r="N170" s="923">
        <f>ROUND('Смета ЕР (общ) '!$I170*'Смета ЕР (общ) '!$L170,2)</f>
        <v>0</v>
      </c>
      <c r="O170" s="923">
        <f>ROUND('Смета ЕР (общ) '!$I170*'Смета ЕР (общ) '!$M170,2)</f>
        <v>0</v>
      </c>
      <c r="P170" s="1065"/>
      <c r="Q170" s="1065"/>
      <c r="S170" s="619"/>
      <c r="T170" s="1168"/>
      <c r="U170" s="1168"/>
      <c r="V170" s="1168"/>
      <c r="W170" s="1168"/>
    </row>
    <row r="171" spans="1:23" ht="24" customHeight="1">
      <c r="A171" s="733" t="s">
        <v>11</v>
      </c>
      <c r="B171" s="733">
        <v>3</v>
      </c>
      <c r="C171" s="733"/>
      <c r="D171" s="733">
        <v>2</v>
      </c>
      <c r="E171" s="733" t="str">
        <f>CONCATENATE('Смета ЕР (общ) '!$A171,".",'Смета ЕР (общ) '!$B171,".",'Смета ЕР (общ) '!$D171)</f>
        <v>Р2.3.2</v>
      </c>
      <c r="F171" s="733">
        <f t="shared" si="20"/>
        <v>1</v>
      </c>
      <c r="G171" s="1065" t="s">
        <v>208</v>
      </c>
      <c r="H171" s="1098" t="s">
        <v>15</v>
      </c>
      <c r="I171" s="734"/>
      <c r="J171" s="923">
        <v>1287</v>
      </c>
      <c r="K171" s="923">
        <v>0</v>
      </c>
      <c r="L171" s="923">
        <f t="shared" si="21"/>
        <v>1287</v>
      </c>
      <c r="M171" s="923">
        <f t="shared" si="22"/>
        <v>0</v>
      </c>
      <c r="N171" s="923">
        <f>ROUND('Смета ЕР (общ) '!$I171*'Смета ЕР (общ) '!$L171,2)</f>
        <v>0</v>
      </c>
      <c r="O171" s="923">
        <f>ROUND('Смета ЕР (общ) '!$I171*'Смета ЕР (общ) '!$M171,2)</f>
        <v>0</v>
      </c>
      <c r="P171" s="1065"/>
      <c r="Q171" s="1065"/>
      <c r="S171" s="619"/>
      <c r="T171" s="1168"/>
      <c r="U171" s="1168"/>
      <c r="V171" s="1168"/>
      <c r="W171" s="1168"/>
    </row>
    <row r="172" spans="1:23" ht="14.4" customHeight="1">
      <c r="A172" s="733" t="s">
        <v>11</v>
      </c>
      <c r="B172" s="733">
        <v>3</v>
      </c>
      <c r="C172" s="733"/>
      <c r="D172" s="733">
        <v>3</v>
      </c>
      <c r="E172" s="733" t="str">
        <f>CONCATENATE('Смета ЕР (общ) '!$A172,".",'Смета ЕР (общ) '!$B172,".",'Смета ЕР (общ) '!$D172)</f>
        <v>Р2.3.3</v>
      </c>
      <c r="F172" s="733">
        <f t="shared" si="20"/>
        <v>1</v>
      </c>
      <c r="G172" s="1065" t="s">
        <v>414</v>
      </c>
      <c r="H172" s="1098" t="s">
        <v>18</v>
      </c>
      <c r="I172" s="734"/>
      <c r="J172" s="923">
        <v>8175.22</v>
      </c>
      <c r="K172" s="923">
        <v>0</v>
      </c>
      <c r="L172" s="923">
        <f t="shared" si="21"/>
        <v>8175.22</v>
      </c>
      <c r="M172" s="923">
        <f t="shared" si="22"/>
        <v>0</v>
      </c>
      <c r="N172" s="923">
        <f>ROUND('Смета ЕР (общ) '!$I172*'Смета ЕР (общ) '!$L172,2)</f>
        <v>0</v>
      </c>
      <c r="O172" s="923">
        <f>ROUND('Смета ЕР (общ) '!$I172*'Смета ЕР (общ) '!$M172,2)</f>
        <v>0</v>
      </c>
      <c r="P172" s="1065"/>
      <c r="Q172" s="1065"/>
      <c r="S172" s="619"/>
      <c r="T172" s="1168"/>
      <c r="U172" s="1168"/>
      <c r="V172" s="1168"/>
      <c r="W172" s="1168"/>
    </row>
    <row r="173" spans="1:23" ht="14.4" customHeight="1">
      <c r="A173" s="733" t="s">
        <v>11</v>
      </c>
      <c r="B173" s="733">
        <v>3</v>
      </c>
      <c r="C173" s="733"/>
      <c r="D173" s="733">
        <v>7</v>
      </c>
      <c r="E173" s="733" t="str">
        <f>CONCATENATE('Смета ЕР (общ) '!$A173,".",'Смета ЕР (общ) '!$B173,".",'Смета ЕР (общ) '!$D173)</f>
        <v>Р2.3.7</v>
      </c>
      <c r="F173" s="733">
        <f t="shared" si="20"/>
        <v>1</v>
      </c>
      <c r="G173" s="1065" t="s">
        <v>450</v>
      </c>
      <c r="H173" s="1098" t="s">
        <v>18</v>
      </c>
      <c r="I173" s="734"/>
      <c r="J173" s="923">
        <v>8992.74</v>
      </c>
      <c r="K173" s="923">
        <v>0</v>
      </c>
      <c r="L173" s="923">
        <f t="shared" si="21"/>
        <v>8992.74</v>
      </c>
      <c r="M173" s="923">
        <f t="shared" si="22"/>
        <v>0</v>
      </c>
      <c r="N173" s="923">
        <f>ROUND('Смета ЕР (общ) '!$I173*'Смета ЕР (общ) '!$L173,2)</f>
        <v>0</v>
      </c>
      <c r="O173" s="923">
        <f>ROUND('Смета ЕР (общ) '!$I173*'Смета ЕР (общ) '!$M173,2)</f>
        <v>0</v>
      </c>
      <c r="P173" s="1065"/>
      <c r="Q173" s="1065"/>
      <c r="S173" s="619"/>
      <c r="T173" s="1168"/>
      <c r="U173" s="1168"/>
      <c r="V173" s="1168"/>
      <c r="W173" s="1168"/>
    </row>
    <row r="174" spans="1:23" ht="14.4" customHeight="1">
      <c r="A174" s="733" t="s">
        <v>11</v>
      </c>
      <c r="B174" s="733">
        <v>3</v>
      </c>
      <c r="C174" s="733"/>
      <c r="D174" s="733">
        <v>8</v>
      </c>
      <c r="E174" s="733" t="str">
        <f>CONCATENATE('Смета ЕР (общ) '!$A174,".",'Смета ЕР (общ) '!$B174,".",'Смета ЕР (общ) '!$D174)</f>
        <v>Р2.3.8</v>
      </c>
      <c r="F174" s="733">
        <f t="shared" si="20"/>
        <v>1</v>
      </c>
      <c r="G174" s="1065" t="s">
        <v>210</v>
      </c>
      <c r="H174" s="1098" t="s">
        <v>15</v>
      </c>
      <c r="I174" s="734"/>
      <c r="J174" s="923">
        <v>144.58000000000001</v>
      </c>
      <c r="K174" s="923">
        <v>0</v>
      </c>
      <c r="L174" s="923">
        <f t="shared" si="21"/>
        <v>144.58000000000001</v>
      </c>
      <c r="M174" s="923">
        <f t="shared" si="22"/>
        <v>0</v>
      </c>
      <c r="N174" s="923">
        <f>ROUND('Смета ЕР (общ) '!$I174*'Смета ЕР (общ) '!$L174,2)</f>
        <v>0</v>
      </c>
      <c r="O174" s="923">
        <f>ROUND('Смета ЕР (общ) '!$I174*'Смета ЕР (общ) '!$M174,2)</f>
        <v>0</v>
      </c>
      <c r="P174" s="1065"/>
      <c r="Q174" s="1065"/>
      <c r="S174" s="619"/>
      <c r="T174" s="1168"/>
      <c r="U174" s="1168"/>
      <c r="V174" s="1168"/>
      <c r="W174" s="1168"/>
    </row>
    <row r="175" spans="1:23" ht="14.4" customHeight="1">
      <c r="A175" s="733" t="s">
        <v>11</v>
      </c>
      <c r="B175" s="733">
        <v>3</v>
      </c>
      <c r="C175" s="733"/>
      <c r="D175" s="733">
        <v>9</v>
      </c>
      <c r="E175" s="733" t="str">
        <f>CONCATENATE('Смета ЕР (общ) '!$A175,".",'Смета ЕР (общ) '!$B175,".",'Смета ЕР (общ) '!$D175)</f>
        <v>Р2.3.9</v>
      </c>
      <c r="F175" s="733">
        <f t="shared" si="20"/>
        <v>1</v>
      </c>
      <c r="G175" s="1065" t="s">
        <v>451</v>
      </c>
      <c r="H175" s="1098" t="s">
        <v>18</v>
      </c>
      <c r="I175" s="734"/>
      <c r="J175" s="923">
        <v>156.6</v>
      </c>
      <c r="K175" s="923">
        <v>0</v>
      </c>
      <c r="L175" s="923">
        <f t="shared" si="21"/>
        <v>156.6</v>
      </c>
      <c r="M175" s="923">
        <f t="shared" si="22"/>
        <v>0</v>
      </c>
      <c r="N175" s="923">
        <f>ROUND('Смета ЕР (общ) '!$I175*'Смета ЕР (общ) '!$L175,2)</f>
        <v>0</v>
      </c>
      <c r="O175" s="923">
        <f>ROUND('Смета ЕР (общ) '!$I175*'Смета ЕР (общ) '!$M175,2)</f>
        <v>0</v>
      </c>
      <c r="P175" s="1065"/>
      <c r="Q175" s="1065"/>
      <c r="S175" s="619"/>
      <c r="T175" s="1168"/>
      <c r="U175" s="1168"/>
      <c r="V175" s="1168"/>
      <c r="W175" s="1168"/>
    </row>
    <row r="176" spans="1:23" ht="14.4" customHeight="1">
      <c r="A176" s="1102" t="s">
        <v>11</v>
      </c>
      <c r="B176" s="1102">
        <v>4</v>
      </c>
      <c r="C176" s="1102"/>
      <c r="D176" s="1102">
        <v>0</v>
      </c>
      <c r="E176" s="1102" t="str">
        <f>CONCATENATE('Смета ЕР (общ) '!$A176,".",'Смета ЕР (общ) '!$B176,".",'Смета ЕР (общ) '!$D176)</f>
        <v>Р2.4.0</v>
      </c>
      <c r="F176" s="1102">
        <f t="shared" si="20"/>
        <v>1</v>
      </c>
      <c r="G176" s="1103" t="s">
        <v>646</v>
      </c>
      <c r="H176" s="1091"/>
      <c r="I176" s="1092">
        <f>SUM(I177:I185)</f>
        <v>0</v>
      </c>
      <c r="J176" s="1101"/>
      <c r="K176" s="1101"/>
      <c r="L176" s="1094"/>
      <c r="M176" s="1094"/>
      <c r="N176" s="1094">
        <f>SUM(N177:N185)</f>
        <v>0</v>
      </c>
      <c r="O176" s="1094">
        <f>SUM(O177:O185)</f>
        <v>0</v>
      </c>
      <c r="P176" s="1103"/>
      <c r="Q176" s="1103"/>
      <c r="S176" s="619"/>
      <c r="T176" s="1168"/>
      <c r="U176" s="1168">
        <v>2</v>
      </c>
      <c r="V176" s="1168"/>
      <c r="W176" s="1168"/>
    </row>
    <row r="177" spans="1:23" ht="14.4" customHeight="1">
      <c r="A177" s="733" t="s">
        <v>11</v>
      </c>
      <c r="B177" s="733">
        <v>4</v>
      </c>
      <c r="C177" s="733"/>
      <c r="D177" s="733">
        <v>1</v>
      </c>
      <c r="E177" s="733" t="str">
        <f>CONCATENATE('Смета ЕР (общ) '!$A177,".",'Смета ЕР (общ) '!$B177,".",'Смета ЕР (общ) '!$D177)</f>
        <v>Р2.4.1</v>
      </c>
      <c r="F177" s="733">
        <f t="shared" si="20"/>
        <v>1</v>
      </c>
      <c r="G177" s="1065" t="s">
        <v>214</v>
      </c>
      <c r="H177" s="1098" t="s">
        <v>336</v>
      </c>
      <c r="I177" s="734"/>
      <c r="J177" s="923">
        <v>1045</v>
      </c>
      <c r="K177" s="923">
        <v>0</v>
      </c>
      <c r="L177" s="923">
        <f t="shared" ref="L177:L185" si="23">ROUND(J177-J177*$Q$4,2)</f>
        <v>1045</v>
      </c>
      <c r="M177" s="923">
        <f t="shared" ref="M177:M185" si="24">ROUND(K177-K177*$Q$4,2)</f>
        <v>0</v>
      </c>
      <c r="N177" s="923">
        <f>ROUND('Смета ЕР (общ) '!$I177*'Смета ЕР (общ) '!$L177,2)</f>
        <v>0</v>
      </c>
      <c r="O177" s="923">
        <f>ROUND('Смета ЕР (общ) '!$I177*'Смета ЕР (общ) '!$M177,2)</f>
        <v>0</v>
      </c>
      <c r="P177" s="1065"/>
      <c r="Q177" s="1065"/>
      <c r="S177" s="619"/>
      <c r="T177" s="1168"/>
      <c r="U177" s="1168"/>
      <c r="V177" s="1168"/>
      <c r="W177" s="1168"/>
    </row>
    <row r="178" spans="1:23" ht="14.4" customHeight="1">
      <c r="A178" s="733" t="s">
        <v>11</v>
      </c>
      <c r="B178" s="733">
        <v>4</v>
      </c>
      <c r="C178" s="733"/>
      <c r="D178" s="733">
        <v>2</v>
      </c>
      <c r="E178" s="733" t="str">
        <f>CONCATENATE('Смета ЕР (общ) '!$A178,".",'Смета ЕР (общ) '!$B178,".",'Смета ЕР (общ) '!$D178)</f>
        <v>Р2.4.2</v>
      </c>
      <c r="F178" s="733">
        <f t="shared" si="20"/>
        <v>1</v>
      </c>
      <c r="G178" s="1065" t="s">
        <v>344</v>
      </c>
      <c r="H178" s="1098" t="s">
        <v>336</v>
      </c>
      <c r="I178" s="734"/>
      <c r="J178" s="923">
        <v>1252.8</v>
      </c>
      <c r="K178" s="923">
        <v>0</v>
      </c>
      <c r="L178" s="923">
        <f t="shared" si="23"/>
        <v>1252.8</v>
      </c>
      <c r="M178" s="923">
        <f t="shared" si="24"/>
        <v>0</v>
      </c>
      <c r="N178" s="923">
        <f>ROUND('Смета ЕР (общ) '!$I178*'Смета ЕР (общ) '!$L178,2)</f>
        <v>0</v>
      </c>
      <c r="O178" s="923">
        <f>ROUND('Смета ЕР (общ) '!$I178*'Смета ЕР (общ) '!$M178,2)</f>
        <v>0</v>
      </c>
      <c r="P178" s="1065"/>
      <c r="Q178" s="1065"/>
      <c r="S178" s="619"/>
      <c r="T178" s="1168"/>
      <c r="U178" s="1168"/>
      <c r="V178" s="1168"/>
      <c r="W178" s="1168"/>
    </row>
    <row r="179" spans="1:23" ht="14.4" customHeight="1">
      <c r="A179" s="733" t="s">
        <v>11</v>
      </c>
      <c r="B179" s="733">
        <v>4</v>
      </c>
      <c r="C179" s="733"/>
      <c r="D179" s="733">
        <v>3</v>
      </c>
      <c r="E179" s="733" t="str">
        <f>CONCATENATE('Смета ЕР (общ) '!$A179,".",'Смета ЕР (общ) '!$B179,".",'Смета ЕР (общ) '!$D179)</f>
        <v>Р2.4.3</v>
      </c>
      <c r="F179" s="733">
        <f t="shared" si="20"/>
        <v>1</v>
      </c>
      <c r="G179" s="1065" t="s">
        <v>215</v>
      </c>
      <c r="H179" s="1098" t="s">
        <v>336</v>
      </c>
      <c r="I179" s="734"/>
      <c r="J179" s="923">
        <v>1980</v>
      </c>
      <c r="K179" s="923">
        <v>0</v>
      </c>
      <c r="L179" s="923">
        <f t="shared" si="23"/>
        <v>1980</v>
      </c>
      <c r="M179" s="923">
        <f t="shared" si="24"/>
        <v>0</v>
      </c>
      <c r="N179" s="923">
        <f>ROUND('Смета ЕР (общ) '!$I179*'Смета ЕР (общ) '!$L179,2)</f>
        <v>0</v>
      </c>
      <c r="O179" s="923">
        <f>ROUND('Смета ЕР (общ) '!$I179*'Смета ЕР (общ) '!$M179,2)</f>
        <v>0</v>
      </c>
      <c r="P179" s="1065"/>
      <c r="Q179" s="1065"/>
      <c r="S179" s="619"/>
      <c r="T179" s="1168"/>
      <c r="U179" s="1168"/>
      <c r="V179" s="1168"/>
      <c r="W179" s="1168"/>
    </row>
    <row r="180" spans="1:23" ht="14.4" customHeight="1">
      <c r="A180" s="733" t="s">
        <v>11</v>
      </c>
      <c r="B180" s="733">
        <v>4</v>
      </c>
      <c r="C180" s="733"/>
      <c r="D180" s="733">
        <v>4</v>
      </c>
      <c r="E180" s="733" t="str">
        <f>CONCATENATE('Смета ЕР (общ) '!$A180,".",'Смета ЕР (общ) '!$B180,".",'Смета ЕР (общ) '!$D180)</f>
        <v>Р2.4.4</v>
      </c>
      <c r="F180" s="733">
        <f t="shared" si="20"/>
        <v>1</v>
      </c>
      <c r="G180" s="1065" t="s">
        <v>693</v>
      </c>
      <c r="H180" s="1098" t="s">
        <v>336</v>
      </c>
      <c r="I180" s="734"/>
      <c r="J180" s="923">
        <v>2750</v>
      </c>
      <c r="K180" s="923">
        <v>0</v>
      </c>
      <c r="L180" s="923">
        <f t="shared" si="23"/>
        <v>2750</v>
      </c>
      <c r="M180" s="923">
        <f t="shared" si="24"/>
        <v>0</v>
      </c>
      <c r="N180" s="923">
        <f>ROUND('Смета ЕР (общ) '!$I180*'Смета ЕР (общ) '!$L180,2)</f>
        <v>0</v>
      </c>
      <c r="O180" s="923">
        <f>ROUND('Смета ЕР (общ) '!$I180*'Смета ЕР (общ) '!$M180,2)</f>
        <v>0</v>
      </c>
      <c r="P180" s="1065"/>
      <c r="Q180" s="1065"/>
      <c r="S180" s="619"/>
      <c r="T180" s="1168"/>
      <c r="U180" s="1168">
        <v>2</v>
      </c>
      <c r="V180" s="1168"/>
      <c r="W180" s="1168"/>
    </row>
    <row r="181" spans="1:23" ht="14.4" customHeight="1">
      <c r="A181" s="733" t="s">
        <v>11</v>
      </c>
      <c r="B181" s="733">
        <v>4</v>
      </c>
      <c r="C181" s="733"/>
      <c r="D181" s="733">
        <v>6</v>
      </c>
      <c r="E181" s="733" t="str">
        <f>CONCATENATE('Смета ЕР (общ) '!$A181,".",'Смета ЕР (общ) '!$B181,".",'Смета ЕР (общ) '!$D181)</f>
        <v>Р2.4.6</v>
      </c>
      <c r="F181" s="733">
        <f t="shared" si="20"/>
        <v>1</v>
      </c>
      <c r="G181" s="1065" t="s">
        <v>694</v>
      </c>
      <c r="H181" s="1098" t="s">
        <v>336</v>
      </c>
      <c r="I181" s="734"/>
      <c r="J181" s="923">
        <v>2612.5</v>
      </c>
      <c r="K181" s="923">
        <v>0</v>
      </c>
      <c r="L181" s="923">
        <f t="shared" si="23"/>
        <v>2612.5</v>
      </c>
      <c r="M181" s="923">
        <f t="shared" si="24"/>
        <v>0</v>
      </c>
      <c r="N181" s="923">
        <f>ROUND('Смета ЕР (общ) '!$I181*'Смета ЕР (общ) '!$L181,2)</f>
        <v>0</v>
      </c>
      <c r="O181" s="923">
        <f>ROUND('Смета ЕР (общ) '!$I181*'Смета ЕР (общ) '!$M181,2)</f>
        <v>0</v>
      </c>
      <c r="P181" s="1065"/>
      <c r="Q181" s="1065"/>
      <c r="S181" s="619"/>
      <c r="T181" s="1168"/>
      <c r="U181" s="1168"/>
      <c r="V181" s="1168"/>
      <c r="W181" s="1168"/>
    </row>
    <row r="182" spans="1:23" ht="14.4" customHeight="1">
      <c r="A182" s="733" t="s">
        <v>11</v>
      </c>
      <c r="B182" s="733">
        <v>4</v>
      </c>
      <c r="C182" s="733"/>
      <c r="D182" s="733">
        <v>7</v>
      </c>
      <c r="E182" s="733" t="str">
        <f>CONCATENATE('Смета ЕР (общ) '!$A182,".",'Смета ЕР (общ) '!$B182,".",'Смета ЕР (общ) '!$D182)</f>
        <v>Р2.4.7</v>
      </c>
      <c r="F182" s="733">
        <f t="shared" si="20"/>
        <v>1</v>
      </c>
      <c r="G182" s="1065" t="s">
        <v>216</v>
      </c>
      <c r="H182" s="1098" t="s">
        <v>336</v>
      </c>
      <c r="I182" s="734"/>
      <c r="J182" s="923">
        <v>1412.92</v>
      </c>
      <c r="K182" s="923">
        <v>0</v>
      </c>
      <c r="L182" s="923">
        <f t="shared" si="23"/>
        <v>1412.92</v>
      </c>
      <c r="M182" s="923">
        <f t="shared" si="24"/>
        <v>0</v>
      </c>
      <c r="N182" s="923">
        <f>ROUND('Смета ЕР (общ) '!$I182*'Смета ЕР (общ) '!$L182,2)</f>
        <v>0</v>
      </c>
      <c r="O182" s="923">
        <f>ROUND('Смета ЕР (общ) '!$I182*'Смета ЕР (общ) '!$M182,2)</f>
        <v>0</v>
      </c>
      <c r="P182" s="1065"/>
      <c r="Q182" s="1065"/>
      <c r="S182" s="619"/>
      <c r="T182" s="1168"/>
      <c r="U182" s="1168"/>
      <c r="V182" s="1168"/>
      <c r="W182" s="1168"/>
    </row>
    <row r="183" spans="1:23" ht="14.4" customHeight="1">
      <c r="A183" s="733" t="s">
        <v>11</v>
      </c>
      <c r="B183" s="733">
        <v>4</v>
      </c>
      <c r="C183" s="733"/>
      <c r="D183" s="733">
        <v>8</v>
      </c>
      <c r="E183" s="733" t="str">
        <f>CONCATENATE('Смета ЕР (общ) '!$A183,".",'Смета ЕР (общ) '!$B183,".",'Смета ЕР (общ) '!$D183)</f>
        <v>Р2.4.8</v>
      </c>
      <c r="F183" s="733">
        <f t="shared" si="20"/>
        <v>1</v>
      </c>
      <c r="G183" s="1065" t="s">
        <v>458</v>
      </c>
      <c r="H183" s="1098" t="s">
        <v>336</v>
      </c>
      <c r="I183" s="734"/>
      <c r="J183" s="923">
        <v>3052.5</v>
      </c>
      <c r="K183" s="923">
        <v>0</v>
      </c>
      <c r="L183" s="923">
        <f t="shared" si="23"/>
        <v>3052.5</v>
      </c>
      <c r="M183" s="923">
        <f t="shared" si="24"/>
        <v>0</v>
      </c>
      <c r="N183" s="923">
        <f>ROUND('Смета ЕР (общ) '!$I183*'Смета ЕР (общ) '!$L183,2)</f>
        <v>0</v>
      </c>
      <c r="O183" s="923">
        <f>ROUND('Смета ЕР (общ) '!$I183*'Смета ЕР (общ) '!$M183,2)</f>
        <v>0</v>
      </c>
      <c r="P183" s="1065"/>
      <c r="Q183" s="1065"/>
      <c r="S183" s="619"/>
      <c r="T183" s="1168"/>
      <c r="U183" s="1168"/>
      <c r="V183" s="1168"/>
      <c r="W183" s="1168"/>
    </row>
    <row r="184" spans="1:23" ht="14.4" customHeight="1">
      <c r="A184" s="733" t="s">
        <v>11</v>
      </c>
      <c r="B184" s="733">
        <v>4</v>
      </c>
      <c r="C184" s="733"/>
      <c r="D184" s="733">
        <v>9</v>
      </c>
      <c r="E184" s="733" t="str">
        <f>CONCATENATE('Смета ЕР (общ) '!$A184,".",'Смета ЕР (общ) '!$B184,".",'Смета ЕР (общ) '!$D184)</f>
        <v>Р2.4.9</v>
      </c>
      <c r="F184" s="733">
        <f t="shared" si="20"/>
        <v>1</v>
      </c>
      <c r="G184" s="1065" t="s">
        <v>345</v>
      </c>
      <c r="H184" s="1098" t="s">
        <v>336</v>
      </c>
      <c r="I184" s="734"/>
      <c r="J184" s="923">
        <v>3135</v>
      </c>
      <c r="K184" s="923">
        <v>0</v>
      </c>
      <c r="L184" s="923">
        <f t="shared" si="23"/>
        <v>3135</v>
      </c>
      <c r="M184" s="923">
        <f t="shared" si="24"/>
        <v>0</v>
      </c>
      <c r="N184" s="923">
        <f>ROUND('Смета ЕР (общ) '!$I184*'Смета ЕР (общ) '!$L184,2)</f>
        <v>0</v>
      </c>
      <c r="O184" s="923">
        <f>ROUND('Смета ЕР (общ) '!$I184*'Смета ЕР (общ) '!$M184,2)</f>
        <v>0</v>
      </c>
      <c r="P184" s="1065"/>
      <c r="Q184" s="1065"/>
      <c r="S184" s="619"/>
      <c r="T184" s="1168"/>
      <c r="U184" s="1168"/>
      <c r="V184" s="1168"/>
      <c r="W184" s="1168"/>
    </row>
    <row r="185" spans="1:23" ht="14.4" customHeight="1">
      <c r="A185" s="733" t="s">
        <v>11</v>
      </c>
      <c r="B185" s="733">
        <v>4</v>
      </c>
      <c r="C185" s="733"/>
      <c r="D185" s="733">
        <v>10</v>
      </c>
      <c r="E185" s="733" t="str">
        <f>CONCATENATE('Смета ЕР (общ) '!$A185,".",'Смета ЕР (общ) '!$B185,".",'Смета ЕР (общ) '!$D185)</f>
        <v>Р2.4.10</v>
      </c>
      <c r="F185" s="733">
        <f t="shared" si="20"/>
        <v>1</v>
      </c>
      <c r="G185" s="1065" t="s">
        <v>695</v>
      </c>
      <c r="H185" s="1107" t="s">
        <v>15</v>
      </c>
      <c r="I185" s="734"/>
      <c r="J185" s="923">
        <v>2750</v>
      </c>
      <c r="K185" s="923">
        <v>0</v>
      </c>
      <c r="L185" s="923">
        <f t="shared" si="23"/>
        <v>2750</v>
      </c>
      <c r="M185" s="923">
        <f t="shared" si="24"/>
        <v>0</v>
      </c>
      <c r="N185" s="923">
        <f>ROUND('Смета ЕР (общ) '!$I185*'Смета ЕР (общ) '!$L185,2)</f>
        <v>0</v>
      </c>
      <c r="O185" s="923">
        <f>ROUND('Смета ЕР (общ) '!$I185*'Смета ЕР (общ) '!$M185,2)</f>
        <v>0</v>
      </c>
      <c r="P185" s="1065"/>
      <c r="Q185" s="1065"/>
      <c r="S185" s="619"/>
      <c r="T185" s="1168"/>
      <c r="U185" s="1168"/>
      <c r="V185" s="1168"/>
      <c r="W185" s="1168"/>
    </row>
    <row r="186" spans="1:23" ht="14.4" customHeight="1">
      <c r="A186" s="1102" t="s">
        <v>11</v>
      </c>
      <c r="B186" s="1102">
        <v>5</v>
      </c>
      <c r="C186" s="1102"/>
      <c r="D186" s="1102">
        <v>0</v>
      </c>
      <c r="E186" s="1102" t="str">
        <f>CONCATENATE('Смета ЕР (общ) '!$A186,".",'Смета ЕР (общ) '!$B186,".",'Смета ЕР (общ) '!$D186)</f>
        <v>Р2.5.0</v>
      </c>
      <c r="F186" s="1102">
        <f t="shared" si="20"/>
        <v>1</v>
      </c>
      <c r="G186" s="1103" t="s">
        <v>647</v>
      </c>
      <c r="H186" s="1091"/>
      <c r="I186" s="1092">
        <f>SUM(I187:I195)</f>
        <v>0</v>
      </c>
      <c r="J186" s="1101"/>
      <c r="K186" s="1101"/>
      <c r="L186" s="1094"/>
      <c r="M186" s="1094"/>
      <c r="N186" s="1094">
        <f>SUM(N187:N195)</f>
        <v>0</v>
      </c>
      <c r="O186" s="1094">
        <f>SUM(O187:O195)</f>
        <v>0</v>
      </c>
      <c r="P186" s="1103"/>
      <c r="Q186" s="1103"/>
      <c r="S186" s="619"/>
      <c r="T186" s="1168"/>
      <c r="U186" s="1168">
        <v>39.519999999999996</v>
      </c>
      <c r="V186" s="1168"/>
      <c r="W186" s="1168"/>
    </row>
    <row r="187" spans="1:23" ht="14.4" customHeight="1">
      <c r="A187" s="733" t="s">
        <v>11</v>
      </c>
      <c r="B187" s="733">
        <v>5</v>
      </c>
      <c r="C187" s="733"/>
      <c r="D187" s="733">
        <v>9</v>
      </c>
      <c r="E187" s="733" t="str">
        <f>CONCATENATE('Смета ЕР (общ) '!$A187,".",'Смета ЕР (общ) '!$B187,".",'Смета ЕР (общ) '!$D187)</f>
        <v>Р2.5.9</v>
      </c>
      <c r="F187" s="733">
        <f t="shared" si="20"/>
        <v>1</v>
      </c>
      <c r="G187" s="1065" t="s">
        <v>218</v>
      </c>
      <c r="H187" s="1098" t="s">
        <v>15</v>
      </c>
      <c r="I187" s="734"/>
      <c r="J187" s="923">
        <v>130.5</v>
      </c>
      <c r="K187" s="923">
        <v>0</v>
      </c>
      <c r="L187" s="923">
        <f t="shared" ref="L187:L195" si="25">ROUND(J187-J187*$Q$4,2)</f>
        <v>130.5</v>
      </c>
      <c r="M187" s="923">
        <f t="shared" ref="M187:M195" si="26">ROUND(K187-K187*$Q$4,2)</f>
        <v>0</v>
      </c>
      <c r="N187" s="923">
        <f>ROUND('Смета ЕР (общ) '!$I187*'Смета ЕР (общ) '!$L187,2)</f>
        <v>0</v>
      </c>
      <c r="O187" s="923">
        <f>ROUND('Смета ЕР (общ) '!$I187*'Смета ЕР (общ) '!$M187,2)</f>
        <v>0</v>
      </c>
      <c r="P187" s="1065"/>
      <c r="Q187" s="1065"/>
      <c r="S187" s="619"/>
      <c r="T187" s="1168"/>
      <c r="U187" s="1168"/>
      <c r="V187" s="1168"/>
      <c r="W187" s="1168"/>
    </row>
    <row r="188" spans="1:23" ht="14.4" customHeight="1">
      <c r="A188" s="733" t="s">
        <v>11</v>
      </c>
      <c r="B188" s="733">
        <v>5</v>
      </c>
      <c r="C188" s="733"/>
      <c r="D188" s="733">
        <v>5</v>
      </c>
      <c r="E188" s="733" t="str">
        <f>CONCATENATE('Смета ЕР (общ) '!$A188,".",'Смета ЕР (общ) '!$B188,".",'Смета ЕР (общ) '!$D188)</f>
        <v>Р2.5.5</v>
      </c>
      <c r="F188" s="733">
        <f t="shared" si="20"/>
        <v>1</v>
      </c>
      <c r="G188" s="1106" t="s">
        <v>461</v>
      </c>
      <c r="H188" s="1098" t="s">
        <v>27</v>
      </c>
      <c r="I188" s="734"/>
      <c r="J188" s="923">
        <v>261</v>
      </c>
      <c r="K188" s="923">
        <v>0</v>
      </c>
      <c r="L188" s="923">
        <f t="shared" si="25"/>
        <v>261</v>
      </c>
      <c r="M188" s="923">
        <f t="shared" si="26"/>
        <v>0</v>
      </c>
      <c r="N188" s="923">
        <f>ROUND('Смета ЕР (общ) '!$I188*'Смета ЕР (общ) '!$L188,2)</f>
        <v>0</v>
      </c>
      <c r="O188" s="923">
        <f>ROUND('Смета ЕР (общ) '!$I188*'Смета ЕР (общ) '!$M188,2)</f>
        <v>0</v>
      </c>
      <c r="P188" s="1106"/>
      <c r="Q188" s="1106"/>
      <c r="S188" s="619"/>
      <c r="T188" s="1168"/>
      <c r="U188" s="1168"/>
      <c r="V188" s="1168"/>
      <c r="W188" s="1168"/>
    </row>
    <row r="189" spans="1:23" ht="14.4" customHeight="1">
      <c r="A189" s="733" t="s">
        <v>11</v>
      </c>
      <c r="B189" s="733">
        <v>5</v>
      </c>
      <c r="C189" s="733"/>
      <c r="D189" s="733">
        <v>6</v>
      </c>
      <c r="E189" s="733" t="str">
        <f>CONCATENATE('Смета ЕР (общ) '!$A189,".",'Смета ЕР (общ) '!$B189,".",'Смета ЕР (общ) '!$D189)</f>
        <v>Р2.5.6</v>
      </c>
      <c r="F189" s="733">
        <f t="shared" si="20"/>
        <v>1</v>
      </c>
      <c r="G189" s="1106" t="s">
        <v>217</v>
      </c>
      <c r="H189" s="1098" t="s">
        <v>27</v>
      </c>
      <c r="I189" s="734"/>
      <c r="J189" s="923">
        <v>261</v>
      </c>
      <c r="K189" s="923">
        <v>0</v>
      </c>
      <c r="L189" s="923">
        <f t="shared" si="25"/>
        <v>261</v>
      </c>
      <c r="M189" s="923">
        <f t="shared" si="26"/>
        <v>0</v>
      </c>
      <c r="N189" s="923">
        <f>ROUND('Смета ЕР (общ) '!$I189*'Смета ЕР (общ) '!$L189,2)</f>
        <v>0</v>
      </c>
      <c r="O189" s="923">
        <f>ROUND('Смета ЕР (общ) '!$I189*'Смета ЕР (общ) '!$M189,2)</f>
        <v>0</v>
      </c>
      <c r="P189" s="1106"/>
      <c r="Q189" s="1106"/>
      <c r="S189" s="619"/>
      <c r="T189" s="1168"/>
      <c r="U189" s="1168"/>
      <c r="V189" s="1168"/>
      <c r="W189" s="1168"/>
    </row>
    <row r="190" spans="1:23" ht="14.4" customHeight="1">
      <c r="A190" s="733" t="s">
        <v>11</v>
      </c>
      <c r="B190" s="733">
        <v>5</v>
      </c>
      <c r="C190" s="733"/>
      <c r="D190" s="733">
        <v>7</v>
      </c>
      <c r="E190" s="733" t="str">
        <f>CONCATENATE('Смета ЕР (общ) '!$A190,".",'Смета ЕР (общ) '!$B190,".",'Смета ЕР (общ) '!$D190)</f>
        <v>Р2.5.7</v>
      </c>
      <c r="F190" s="733">
        <f t="shared" si="20"/>
        <v>1</v>
      </c>
      <c r="G190" s="1106" t="s">
        <v>462</v>
      </c>
      <c r="H190" s="1098" t="s">
        <v>27</v>
      </c>
      <c r="I190" s="734"/>
      <c r="J190" s="923">
        <v>689.04</v>
      </c>
      <c r="K190" s="923">
        <v>0</v>
      </c>
      <c r="L190" s="923">
        <f t="shared" si="25"/>
        <v>689.04</v>
      </c>
      <c r="M190" s="923">
        <f t="shared" si="26"/>
        <v>0</v>
      </c>
      <c r="N190" s="923">
        <f>ROUND('Смета ЕР (общ) '!$I190*'Смета ЕР (общ) '!$L190,2)</f>
        <v>0</v>
      </c>
      <c r="O190" s="923">
        <f>ROUND('Смета ЕР (общ) '!$I190*'Смета ЕР (общ) '!$M190,2)</f>
        <v>0</v>
      </c>
      <c r="P190" s="1106"/>
      <c r="Q190" s="1106"/>
      <c r="S190" s="619"/>
      <c r="T190" s="1168"/>
      <c r="U190" s="1168"/>
      <c r="V190" s="1168"/>
      <c r="W190" s="1168"/>
    </row>
    <row r="191" spans="1:23" ht="14.4" customHeight="1">
      <c r="A191" s="733" t="s">
        <v>11</v>
      </c>
      <c r="B191" s="733">
        <v>5</v>
      </c>
      <c r="C191" s="733"/>
      <c r="D191" s="733">
        <v>8</v>
      </c>
      <c r="E191" s="733" t="str">
        <f>CONCATENATE('Смета ЕР (общ) '!$A191,".",'Смета ЕР (общ) '!$B191,".",'Смета ЕР (общ) '!$D191)</f>
        <v>Р2.5.8</v>
      </c>
      <c r="F191" s="733">
        <f t="shared" si="20"/>
        <v>1</v>
      </c>
      <c r="G191" s="1065" t="s">
        <v>157</v>
      </c>
      <c r="H191" s="1098" t="s">
        <v>27</v>
      </c>
      <c r="I191" s="734"/>
      <c r="J191" s="923">
        <v>111.79</v>
      </c>
      <c r="K191" s="923">
        <v>0</v>
      </c>
      <c r="L191" s="923">
        <f t="shared" si="25"/>
        <v>111.79</v>
      </c>
      <c r="M191" s="923">
        <f t="shared" si="26"/>
        <v>0</v>
      </c>
      <c r="N191" s="923">
        <f>ROUND('Смета ЕР (общ) '!$I191*'Смета ЕР (общ) '!$L191,2)</f>
        <v>0</v>
      </c>
      <c r="O191" s="923">
        <f>ROUND('Смета ЕР (общ) '!$I191*'Смета ЕР (общ) '!$M191,2)</f>
        <v>0</v>
      </c>
      <c r="P191" s="1065"/>
      <c r="Q191" s="1065"/>
      <c r="S191" s="619"/>
      <c r="T191" s="1168"/>
      <c r="U191" s="1168"/>
      <c r="V191" s="1168"/>
      <c r="W191" s="1168"/>
    </row>
    <row r="192" spans="1:23" ht="14.4" customHeight="1">
      <c r="A192" s="733" t="s">
        <v>11</v>
      </c>
      <c r="B192" s="733">
        <v>5</v>
      </c>
      <c r="C192" s="733"/>
      <c r="D192" s="733">
        <v>1</v>
      </c>
      <c r="E192" s="733" t="str">
        <f>CONCATENATE('Смета ЕР (общ) '!$A192,".",'Смета ЕР (общ) '!$B192,".",'Смета ЕР (общ) '!$D192)</f>
        <v>Р2.5.1</v>
      </c>
      <c r="F192" s="733">
        <f t="shared" si="20"/>
        <v>1</v>
      </c>
      <c r="G192" s="1106" t="s">
        <v>459</v>
      </c>
      <c r="H192" s="1107" t="s">
        <v>15</v>
      </c>
      <c r="I192" s="734"/>
      <c r="J192" s="923">
        <v>736.03</v>
      </c>
      <c r="K192" s="923">
        <v>0</v>
      </c>
      <c r="L192" s="923">
        <f t="shared" si="25"/>
        <v>736.03</v>
      </c>
      <c r="M192" s="923">
        <f t="shared" si="26"/>
        <v>0</v>
      </c>
      <c r="N192" s="923">
        <f>ROUND('Смета ЕР (общ) '!$I192*'Смета ЕР (общ) '!$L192,2)</f>
        <v>0</v>
      </c>
      <c r="O192" s="923">
        <f>ROUND('Смета ЕР (общ) '!$I192*'Смета ЕР (общ) '!$M192,2)</f>
        <v>0</v>
      </c>
      <c r="P192" s="1106"/>
      <c r="Q192" s="1106"/>
      <c r="S192" s="619"/>
      <c r="T192" s="1168"/>
      <c r="U192" s="1168">
        <v>11.52</v>
      </c>
      <c r="V192" s="1168"/>
      <c r="W192" s="1168"/>
    </row>
    <row r="193" spans="1:23" ht="14.4" customHeight="1">
      <c r="A193" s="733" t="s">
        <v>11</v>
      </c>
      <c r="B193" s="733">
        <v>5</v>
      </c>
      <c r="C193" s="733"/>
      <c r="D193" s="733">
        <v>2</v>
      </c>
      <c r="E193" s="733" t="str">
        <f>CONCATENATE('Смета ЕР (общ) '!$A193,".",'Смета ЕР (общ) '!$B193,".",'Смета ЕР (общ) '!$D193)</f>
        <v>Р2.5.2</v>
      </c>
      <c r="F193" s="733">
        <f t="shared" si="20"/>
        <v>1</v>
      </c>
      <c r="G193" s="1106" t="s">
        <v>460</v>
      </c>
      <c r="H193" s="1107" t="s">
        <v>15</v>
      </c>
      <c r="I193" s="734"/>
      <c r="J193" s="923">
        <v>736.03</v>
      </c>
      <c r="K193" s="923">
        <v>0</v>
      </c>
      <c r="L193" s="923">
        <f t="shared" si="25"/>
        <v>736.03</v>
      </c>
      <c r="M193" s="923">
        <f t="shared" si="26"/>
        <v>0</v>
      </c>
      <c r="N193" s="923">
        <f>ROUND('Смета ЕР (общ) '!$I193*'Смета ЕР (общ) '!$L193,2)</f>
        <v>0</v>
      </c>
      <c r="O193" s="923">
        <f>ROUND('Смета ЕР (общ) '!$I193*'Смета ЕР (общ) '!$M193,2)</f>
        <v>0</v>
      </c>
      <c r="P193" s="1106"/>
      <c r="Q193" s="1106"/>
      <c r="S193" s="619"/>
      <c r="T193" s="1168"/>
      <c r="U193" s="1168"/>
      <c r="V193" s="1168"/>
      <c r="W193" s="1168"/>
    </row>
    <row r="194" spans="1:23" ht="14.4" customHeight="1">
      <c r="A194" s="733" t="s">
        <v>11</v>
      </c>
      <c r="B194" s="733">
        <v>5</v>
      </c>
      <c r="C194" s="733"/>
      <c r="D194" s="733">
        <v>3</v>
      </c>
      <c r="E194" s="733" t="str">
        <f>CONCATENATE('Смета ЕР (общ) '!$A194,".",'Смета ЕР (общ) '!$B194,".",'Смета ЕР (общ) '!$D194)</f>
        <v>Р2.5.3</v>
      </c>
      <c r="F194" s="733">
        <f t="shared" si="20"/>
        <v>1</v>
      </c>
      <c r="G194" s="1106" t="s">
        <v>156</v>
      </c>
      <c r="H194" s="1098" t="s">
        <v>15</v>
      </c>
      <c r="I194" s="734"/>
      <c r="J194" s="923">
        <v>736.03</v>
      </c>
      <c r="K194" s="923">
        <v>0</v>
      </c>
      <c r="L194" s="923">
        <f t="shared" si="25"/>
        <v>736.03</v>
      </c>
      <c r="M194" s="923">
        <f t="shared" si="26"/>
        <v>0</v>
      </c>
      <c r="N194" s="923">
        <f>ROUND('Смета ЕР (общ) '!$I194*'Смета ЕР (общ) '!$L194,2)</f>
        <v>0</v>
      </c>
      <c r="O194" s="923">
        <f>ROUND('Смета ЕР (общ) '!$I194*'Смета ЕР (общ) '!$M194,2)</f>
        <v>0</v>
      </c>
      <c r="P194" s="1106"/>
      <c r="Q194" s="1106"/>
      <c r="S194" s="619"/>
      <c r="T194" s="1168"/>
      <c r="U194" s="1168">
        <v>28</v>
      </c>
      <c r="V194" s="1168"/>
      <c r="W194" s="1168"/>
    </row>
    <row r="195" spans="1:23" ht="14.4" customHeight="1">
      <c r="A195" s="733" t="s">
        <v>11</v>
      </c>
      <c r="B195" s="733">
        <v>5</v>
      </c>
      <c r="C195" s="733"/>
      <c r="D195" s="733">
        <v>4</v>
      </c>
      <c r="E195" s="733" t="str">
        <f>CONCATENATE('Смета ЕР (общ) '!$A195,".",'Смета ЕР (общ) '!$B195,".",'Смета ЕР (общ) '!$D195)</f>
        <v>Р2.5.4</v>
      </c>
      <c r="F195" s="733">
        <f t="shared" si="20"/>
        <v>1</v>
      </c>
      <c r="G195" s="1065" t="s">
        <v>415</v>
      </c>
      <c r="H195" s="1098" t="s">
        <v>15</v>
      </c>
      <c r="I195" s="734"/>
      <c r="J195" s="923">
        <v>1612.66</v>
      </c>
      <c r="K195" s="923">
        <v>0</v>
      </c>
      <c r="L195" s="923">
        <f t="shared" si="25"/>
        <v>1612.66</v>
      </c>
      <c r="M195" s="923">
        <f t="shared" si="26"/>
        <v>0</v>
      </c>
      <c r="N195" s="923">
        <f>ROUND('Смета ЕР (общ) '!$I195*'Смета ЕР (общ) '!$L195,2)</f>
        <v>0</v>
      </c>
      <c r="O195" s="923">
        <f>ROUND('Смета ЕР (общ) '!$I195*'Смета ЕР (общ) '!$M195,2)</f>
        <v>0</v>
      </c>
      <c r="P195" s="1065"/>
      <c r="Q195" s="1065"/>
      <c r="S195" s="619"/>
      <c r="T195" s="1168"/>
      <c r="U195" s="1168"/>
      <c r="V195" s="1168"/>
      <c r="W195" s="1168"/>
    </row>
    <row r="196" spans="1:23" ht="14.4" customHeight="1">
      <c r="A196" s="1102" t="s">
        <v>11</v>
      </c>
      <c r="B196" s="1102">
        <v>2</v>
      </c>
      <c r="C196" s="1102"/>
      <c r="D196" s="1102">
        <v>0</v>
      </c>
      <c r="E196" s="1102" t="str">
        <f>CONCATENATE('Смета ЕР (общ) '!$A196,".",'Смета ЕР (общ) '!$B196,".",'Смета ЕР (общ) '!$D196)</f>
        <v>Р2.2.0</v>
      </c>
      <c r="F196" s="1102">
        <f t="shared" si="20"/>
        <v>1</v>
      </c>
      <c r="G196" s="1103" t="s">
        <v>644</v>
      </c>
      <c r="H196" s="1091"/>
      <c r="I196" s="1092">
        <f>SUM(I197:I213)</f>
        <v>0</v>
      </c>
      <c r="J196" s="1101"/>
      <c r="K196" s="1101"/>
      <c r="L196" s="1094"/>
      <c r="M196" s="1094"/>
      <c r="N196" s="1094">
        <f>SUM(N197:N213)</f>
        <v>0</v>
      </c>
      <c r="O196" s="1094">
        <f>SUM(O197:O213)</f>
        <v>0</v>
      </c>
      <c r="P196" s="1103"/>
      <c r="Q196" s="1103"/>
      <c r="S196" s="619"/>
      <c r="T196" s="1168"/>
      <c r="U196" s="1168">
        <v>214</v>
      </c>
      <c r="V196" s="1168"/>
      <c r="W196" s="1168"/>
    </row>
    <row r="197" spans="1:23" ht="14.4" customHeight="1">
      <c r="A197" s="733" t="s">
        <v>11</v>
      </c>
      <c r="B197" s="733">
        <v>2</v>
      </c>
      <c r="C197" s="733"/>
      <c r="D197" s="733">
        <v>13</v>
      </c>
      <c r="E197" s="733" t="str">
        <f>CONCATENATE('Смета ЕР (общ) '!$A197,".",'Смета ЕР (общ) '!$B197,".",'Смета ЕР (общ) '!$D197)</f>
        <v>Р2.2.13</v>
      </c>
      <c r="F197" s="733">
        <f t="shared" si="20"/>
        <v>1</v>
      </c>
      <c r="G197" s="1065" t="s">
        <v>205</v>
      </c>
      <c r="H197" s="1098" t="s">
        <v>27</v>
      </c>
      <c r="I197" s="734"/>
      <c r="J197" s="923">
        <v>78.86</v>
      </c>
      <c r="K197" s="923">
        <v>0</v>
      </c>
      <c r="L197" s="923">
        <f t="shared" ref="L197:L213" si="27">ROUND(J197-J197*$Q$4,2)</f>
        <v>78.86</v>
      </c>
      <c r="M197" s="923">
        <f t="shared" ref="M197:M213" si="28">ROUND(K197-K197*$Q$4,2)</f>
        <v>0</v>
      </c>
      <c r="N197" s="923">
        <f>ROUND('Смета ЕР (общ) '!$I197*'Смета ЕР (общ) '!$L197,2)</f>
        <v>0</v>
      </c>
      <c r="O197" s="923">
        <f>ROUND('Смета ЕР (общ) '!$I197*'Смета ЕР (общ) '!$M197,2)</f>
        <v>0</v>
      </c>
      <c r="P197" s="1065"/>
      <c r="Q197" s="1065"/>
      <c r="S197" s="619"/>
      <c r="T197" s="1168"/>
      <c r="U197" s="1168"/>
      <c r="V197" s="1168"/>
      <c r="W197" s="1168"/>
    </row>
    <row r="198" spans="1:23" ht="14.4" customHeight="1">
      <c r="A198" s="733" t="s">
        <v>11</v>
      </c>
      <c r="B198" s="733">
        <v>2</v>
      </c>
      <c r="C198" s="733"/>
      <c r="D198" s="733">
        <v>14</v>
      </c>
      <c r="E198" s="733" t="str">
        <f>CONCATENATE('Смета ЕР (общ) '!$A198,".",'Смета ЕР (общ) '!$B198,".",'Смета ЕР (общ) '!$D198)</f>
        <v>Р2.2.14</v>
      </c>
      <c r="F198" s="733">
        <f t="shared" si="20"/>
        <v>1</v>
      </c>
      <c r="G198" s="1065" t="s">
        <v>206</v>
      </c>
      <c r="H198" s="1098" t="s">
        <v>27</v>
      </c>
      <c r="I198" s="734"/>
      <c r="J198" s="923">
        <v>78.38</v>
      </c>
      <c r="K198" s="923">
        <v>0</v>
      </c>
      <c r="L198" s="923">
        <f t="shared" si="27"/>
        <v>78.38</v>
      </c>
      <c r="M198" s="923">
        <f t="shared" si="28"/>
        <v>0</v>
      </c>
      <c r="N198" s="923">
        <f>ROUND('Смета ЕР (общ) '!$I198*'Смета ЕР (общ) '!$L198,2)</f>
        <v>0</v>
      </c>
      <c r="O198" s="923">
        <f>ROUND('Смета ЕР (общ) '!$I198*'Смета ЕР (общ) '!$M198,2)</f>
        <v>0</v>
      </c>
      <c r="P198" s="1065"/>
      <c r="Q198" s="1065"/>
      <c r="S198" s="619"/>
      <c r="T198" s="1168"/>
      <c r="U198" s="1168"/>
      <c r="V198" s="1168"/>
      <c r="W198" s="1168"/>
    </row>
    <row r="199" spans="1:23" ht="14.4" customHeight="1">
      <c r="A199" s="733" t="s">
        <v>11</v>
      </c>
      <c r="B199" s="733">
        <v>2</v>
      </c>
      <c r="C199" s="733"/>
      <c r="D199" s="733">
        <v>9</v>
      </c>
      <c r="E199" s="733" t="str">
        <f>CONCATENATE('Смета ЕР (общ) '!$A199,".",'Смета ЕР (общ) '!$B199,".",'Смета ЕР (общ) '!$D199)</f>
        <v>Р2.2.9</v>
      </c>
      <c r="F199" s="733">
        <f t="shared" si="20"/>
        <v>1</v>
      </c>
      <c r="G199" s="1065" t="s">
        <v>203</v>
      </c>
      <c r="H199" s="1098" t="s">
        <v>15</v>
      </c>
      <c r="I199" s="734"/>
      <c r="J199" s="923">
        <v>220</v>
      </c>
      <c r="K199" s="923">
        <v>0</v>
      </c>
      <c r="L199" s="923">
        <f t="shared" si="27"/>
        <v>220</v>
      </c>
      <c r="M199" s="923">
        <f t="shared" si="28"/>
        <v>0</v>
      </c>
      <c r="N199" s="923">
        <f>ROUND('Смета ЕР (общ) '!$I199*'Смета ЕР (общ) '!$L199,2)</f>
        <v>0</v>
      </c>
      <c r="O199" s="923">
        <f>ROUND('Смета ЕР (общ) '!$I199*'Смета ЕР (общ) '!$M199,2)</f>
        <v>0</v>
      </c>
      <c r="P199" s="1065"/>
      <c r="Q199" s="1065"/>
      <c r="S199" s="619"/>
      <c r="T199" s="1168"/>
      <c r="U199" s="1168"/>
      <c r="V199" s="1168"/>
      <c r="W199" s="1168"/>
    </row>
    <row r="200" spans="1:23" ht="14.4" customHeight="1">
      <c r="A200" s="1108" t="s">
        <v>11</v>
      </c>
      <c r="B200" s="1108">
        <v>2</v>
      </c>
      <c r="C200" s="1108"/>
      <c r="D200" s="1108">
        <v>10</v>
      </c>
      <c r="E200" s="1108" t="str">
        <f>CONCATENATE('Смета ЕР (общ) '!$A200,".",'Смета ЕР (общ) '!$B200,".",'Смета ЕР (общ) '!$D200)</f>
        <v>Р2.2.10</v>
      </c>
      <c r="F200" s="1108">
        <f t="shared" si="20"/>
        <v>1</v>
      </c>
      <c r="G200" s="1109" t="s">
        <v>204</v>
      </c>
      <c r="H200" s="1098" t="s">
        <v>15</v>
      </c>
      <c r="I200" s="734"/>
      <c r="J200" s="923">
        <v>374.59</v>
      </c>
      <c r="K200" s="923">
        <v>0</v>
      </c>
      <c r="L200" s="923">
        <f t="shared" si="27"/>
        <v>374.59</v>
      </c>
      <c r="M200" s="923">
        <f t="shared" si="28"/>
        <v>0</v>
      </c>
      <c r="N200" s="923">
        <f>ROUND('Смета ЕР (общ) '!$I200*'Смета ЕР (общ) '!$L200,2)</f>
        <v>0</v>
      </c>
      <c r="O200" s="923">
        <f>ROUND('Смета ЕР (общ) '!$I200*'Смета ЕР (общ) '!$M200,2)</f>
        <v>0</v>
      </c>
      <c r="P200" s="1109"/>
      <c r="Q200" s="1109"/>
      <c r="S200" s="619"/>
      <c r="T200" s="1168"/>
      <c r="U200" s="1168"/>
      <c r="V200" s="1168"/>
      <c r="W200" s="1168"/>
    </row>
    <row r="201" spans="1:23" ht="14.4" customHeight="1">
      <c r="A201" s="733" t="s">
        <v>11</v>
      </c>
      <c r="B201" s="733">
        <v>2</v>
      </c>
      <c r="C201" s="733"/>
      <c r="D201" s="733">
        <v>6</v>
      </c>
      <c r="E201" s="733" t="str">
        <f>CONCATENATE('Смета ЕР (общ) '!$A201,".",'Смета ЕР (общ) '!$B201,".",'Смета ЕР (общ) '!$D201)</f>
        <v>Р2.2.6</v>
      </c>
      <c r="F201" s="733">
        <f t="shared" si="20"/>
        <v>1</v>
      </c>
      <c r="G201" s="1065" t="s">
        <v>202</v>
      </c>
      <c r="H201" s="1098" t="s">
        <v>15</v>
      </c>
      <c r="I201" s="734"/>
      <c r="J201" s="923">
        <v>501.12</v>
      </c>
      <c r="K201" s="923">
        <v>0</v>
      </c>
      <c r="L201" s="923">
        <f t="shared" si="27"/>
        <v>501.12</v>
      </c>
      <c r="M201" s="923">
        <f t="shared" si="28"/>
        <v>0</v>
      </c>
      <c r="N201" s="923">
        <f>ROUND('Смета ЕР (общ) '!$I201*'Смета ЕР (общ) '!$L201,2)</f>
        <v>0</v>
      </c>
      <c r="O201" s="923">
        <f>ROUND('Смета ЕР (общ) '!$I201*'Смета ЕР (общ) '!$M201,2)</f>
        <v>0</v>
      </c>
      <c r="P201" s="1065"/>
      <c r="Q201" s="1065"/>
      <c r="S201" s="619"/>
      <c r="T201" s="1168"/>
      <c r="U201" s="1168"/>
      <c r="V201" s="1168"/>
      <c r="W201" s="1168"/>
    </row>
    <row r="202" spans="1:23" ht="14.4" customHeight="1">
      <c r="A202" s="733" t="s">
        <v>11</v>
      </c>
      <c r="B202" s="733">
        <v>2</v>
      </c>
      <c r="C202" s="733"/>
      <c r="D202" s="733">
        <v>5</v>
      </c>
      <c r="E202" s="733" t="str">
        <f>CONCATENATE('Смета ЕР (общ) '!$A202,".",'Смета ЕР (общ) '!$B202,".",'Смета ЕР (общ) '!$D202)</f>
        <v>Р2.2.5</v>
      </c>
      <c r="F202" s="733">
        <f t="shared" si="20"/>
        <v>1</v>
      </c>
      <c r="G202" s="1065" t="s">
        <v>443</v>
      </c>
      <c r="H202" s="1098" t="s">
        <v>15</v>
      </c>
      <c r="I202" s="734"/>
      <c r="J202" s="923">
        <v>376.67</v>
      </c>
      <c r="K202" s="923">
        <v>0</v>
      </c>
      <c r="L202" s="923">
        <f t="shared" si="27"/>
        <v>376.67</v>
      </c>
      <c r="M202" s="923">
        <f t="shared" si="28"/>
        <v>0</v>
      </c>
      <c r="N202" s="923">
        <f>ROUND('Смета ЕР (общ) '!$I202*'Смета ЕР (общ) '!$L202,2)</f>
        <v>0</v>
      </c>
      <c r="O202" s="923">
        <f>ROUND('Смета ЕР (общ) '!$I202*'Смета ЕР (общ) '!$M202,2)</f>
        <v>0</v>
      </c>
      <c r="P202" s="1065"/>
      <c r="Q202" s="1065"/>
      <c r="S202" s="619"/>
      <c r="T202" s="1168"/>
      <c r="U202" s="1168"/>
      <c r="V202" s="1168"/>
      <c r="W202" s="1168"/>
    </row>
    <row r="203" spans="1:23" ht="14.4" customHeight="1">
      <c r="A203" s="733" t="s">
        <v>11</v>
      </c>
      <c r="B203" s="733">
        <v>2</v>
      </c>
      <c r="C203" s="733"/>
      <c r="D203" s="733">
        <v>7</v>
      </c>
      <c r="E203" s="733" t="str">
        <f>CONCATENATE('Смета ЕР (общ) '!$A203,".",'Смета ЕР (общ) '!$B203,".",'Смета ЕР (общ) '!$D203)</f>
        <v>Р2.2.7</v>
      </c>
      <c r="F203" s="733">
        <f t="shared" si="20"/>
        <v>1</v>
      </c>
      <c r="G203" s="1065" t="s">
        <v>444</v>
      </c>
      <c r="H203" s="1098" t="s">
        <v>15</v>
      </c>
      <c r="I203" s="734"/>
      <c r="J203" s="923">
        <v>501.12</v>
      </c>
      <c r="K203" s="923">
        <v>0</v>
      </c>
      <c r="L203" s="923">
        <f t="shared" si="27"/>
        <v>501.12</v>
      </c>
      <c r="M203" s="923">
        <f t="shared" si="28"/>
        <v>0</v>
      </c>
      <c r="N203" s="923">
        <f>ROUND('Смета ЕР (общ) '!$I203*'Смета ЕР (общ) '!$L203,2)</f>
        <v>0</v>
      </c>
      <c r="O203" s="923">
        <f>ROUND('Смета ЕР (общ) '!$I203*'Смета ЕР (общ) '!$M203,2)</f>
        <v>0</v>
      </c>
      <c r="P203" s="1065"/>
      <c r="Q203" s="1065"/>
      <c r="S203" s="619"/>
      <c r="T203" s="1168"/>
      <c r="U203" s="1168"/>
      <c r="V203" s="1168"/>
      <c r="W203" s="1168"/>
    </row>
    <row r="204" spans="1:23" ht="14.4" customHeight="1">
      <c r="A204" s="733" t="s">
        <v>11</v>
      </c>
      <c r="B204" s="733">
        <v>2</v>
      </c>
      <c r="C204" s="733"/>
      <c r="D204" s="733">
        <v>11</v>
      </c>
      <c r="E204" s="733" t="str">
        <f>CONCATENATE('Смета ЕР (общ) '!$A204,".",'Смета ЕР (общ) '!$B204,".",'Смета ЕР (общ) '!$D204)</f>
        <v>Р2.2.11</v>
      </c>
      <c r="F204" s="733">
        <f t="shared" si="20"/>
        <v>1</v>
      </c>
      <c r="G204" s="1065" t="s">
        <v>446</v>
      </c>
      <c r="H204" s="1098" t="s">
        <v>15</v>
      </c>
      <c r="I204" s="734"/>
      <c r="J204" s="923">
        <v>322.01</v>
      </c>
      <c r="K204" s="923">
        <v>0</v>
      </c>
      <c r="L204" s="923">
        <f t="shared" si="27"/>
        <v>322.01</v>
      </c>
      <c r="M204" s="923">
        <f t="shared" si="28"/>
        <v>0</v>
      </c>
      <c r="N204" s="923">
        <f>ROUND('Смета ЕР (общ) '!$I204*'Смета ЕР (общ) '!$L204,2)</f>
        <v>0</v>
      </c>
      <c r="O204" s="923">
        <f>ROUND('Смета ЕР (общ) '!$I204*'Смета ЕР (общ) '!$M204,2)</f>
        <v>0</v>
      </c>
      <c r="P204" s="1065"/>
      <c r="Q204" s="1065"/>
      <c r="S204" s="619"/>
      <c r="T204" s="1168"/>
      <c r="U204" s="1168"/>
      <c r="V204" s="1168"/>
      <c r="W204" s="1168"/>
    </row>
    <row r="205" spans="1:23" ht="14.4" customHeight="1">
      <c r="A205" s="733" t="s">
        <v>11</v>
      </c>
      <c r="B205" s="733">
        <v>2</v>
      </c>
      <c r="C205" s="733"/>
      <c r="D205" s="733">
        <v>17</v>
      </c>
      <c r="E205" s="733" t="str">
        <f>CONCATENATE('Смета ЕР (общ) '!$A205,".",'Смета ЕР (общ) '!$B205,".",'Смета ЕР (общ) '!$D205)</f>
        <v>Р2.2.17</v>
      </c>
      <c r="F205" s="733">
        <f t="shared" si="20"/>
        <v>1</v>
      </c>
      <c r="G205" s="1065" t="s">
        <v>369</v>
      </c>
      <c r="H205" s="1098" t="s">
        <v>15</v>
      </c>
      <c r="I205" s="734"/>
      <c r="J205" s="923">
        <v>209</v>
      </c>
      <c r="K205" s="923">
        <v>0</v>
      </c>
      <c r="L205" s="923">
        <f t="shared" si="27"/>
        <v>209</v>
      </c>
      <c r="M205" s="923">
        <f t="shared" si="28"/>
        <v>0</v>
      </c>
      <c r="N205" s="923">
        <f>ROUND('Смета ЕР (общ) '!$I205*'Смета ЕР (общ) '!$L205,2)</f>
        <v>0</v>
      </c>
      <c r="O205" s="923">
        <f>ROUND('Смета ЕР (общ) '!$I205*'Смета ЕР (общ) '!$M205,2)</f>
        <v>0</v>
      </c>
      <c r="P205" s="1065"/>
      <c r="Q205" s="1065"/>
      <c r="S205" s="619"/>
      <c r="T205" s="1168"/>
      <c r="U205" s="1168"/>
      <c r="V205" s="1168"/>
      <c r="W205" s="1168"/>
    </row>
    <row r="206" spans="1:23" ht="14.4" customHeight="1">
      <c r="A206" s="733" t="s">
        <v>11</v>
      </c>
      <c r="B206" s="733">
        <v>2</v>
      </c>
      <c r="C206" s="733"/>
      <c r="D206" s="733">
        <v>8</v>
      </c>
      <c r="E206" s="733" t="str">
        <f>CONCATENATE('Смета ЕР (общ) '!$A206,".",'Смета ЕР (общ) '!$B206,".",'Смета ЕР (общ) '!$D206)</f>
        <v>Р2.2.8</v>
      </c>
      <c r="F206" s="733">
        <f t="shared" si="20"/>
        <v>1</v>
      </c>
      <c r="G206" s="1065" t="s">
        <v>445</v>
      </c>
      <c r="H206" s="1098" t="s">
        <v>15</v>
      </c>
      <c r="I206" s="734"/>
      <c r="J206" s="923">
        <v>187.92</v>
      </c>
      <c r="K206" s="923">
        <v>0</v>
      </c>
      <c r="L206" s="923">
        <f t="shared" si="27"/>
        <v>187.92</v>
      </c>
      <c r="M206" s="923">
        <f t="shared" si="28"/>
        <v>0</v>
      </c>
      <c r="N206" s="923">
        <f>ROUND('Смета ЕР (общ) '!$I206*'Смета ЕР (общ) '!$L206,2)</f>
        <v>0</v>
      </c>
      <c r="O206" s="923">
        <f>ROUND('Смета ЕР (общ) '!$I206*'Смета ЕР (общ) '!$M206,2)</f>
        <v>0</v>
      </c>
      <c r="P206" s="1065"/>
      <c r="Q206" s="1065"/>
      <c r="S206" s="619"/>
      <c r="T206" s="1168"/>
      <c r="U206" s="1168"/>
      <c r="V206" s="1168"/>
      <c r="W206" s="1168"/>
    </row>
    <row r="207" spans="1:23" ht="14.4" customHeight="1">
      <c r="A207" s="733" t="s">
        <v>11</v>
      </c>
      <c r="B207" s="733">
        <v>2</v>
      </c>
      <c r="C207" s="733"/>
      <c r="D207" s="733">
        <v>1</v>
      </c>
      <c r="E207" s="733" t="str">
        <f>CONCATENATE('Смета ЕР (общ) '!$A207,".",'Смета ЕР (общ) '!$B207,".",'Смета ЕР (общ) '!$D207)</f>
        <v>Р2.2.1</v>
      </c>
      <c r="F207" s="733">
        <f t="shared" si="20"/>
        <v>1</v>
      </c>
      <c r="G207" s="1065" t="s">
        <v>386</v>
      </c>
      <c r="H207" s="1098" t="s">
        <v>15</v>
      </c>
      <c r="I207" s="734"/>
      <c r="J207" s="923">
        <v>232.64</v>
      </c>
      <c r="K207" s="923">
        <v>0</v>
      </c>
      <c r="L207" s="923">
        <f t="shared" si="27"/>
        <v>232.64</v>
      </c>
      <c r="M207" s="923">
        <f t="shared" si="28"/>
        <v>0</v>
      </c>
      <c r="N207" s="923">
        <f>ROUND('Смета ЕР (общ) '!$I207*'Смета ЕР (общ) '!$L207,2)</f>
        <v>0</v>
      </c>
      <c r="O207" s="923">
        <f>ROUND('Смета ЕР (общ) '!$I207*'Смета ЕР (общ) '!$M207,2)</f>
        <v>0</v>
      </c>
      <c r="P207" s="1065"/>
      <c r="Q207" s="1065"/>
      <c r="S207" s="619"/>
      <c r="T207" s="1168"/>
      <c r="U207" s="1168"/>
      <c r="V207" s="1168"/>
      <c r="W207" s="1168"/>
    </row>
    <row r="208" spans="1:23" ht="14.4" customHeight="1">
      <c r="A208" s="733" t="s">
        <v>11</v>
      </c>
      <c r="B208" s="733">
        <v>2</v>
      </c>
      <c r="C208" s="733"/>
      <c r="D208" s="733">
        <v>2</v>
      </c>
      <c r="E208" s="733" t="str">
        <f>CONCATENATE('Смета ЕР (общ) '!$A208,".",'Смета ЕР (общ) '!$B208,".",'Смета ЕР (общ) '!$D208)</f>
        <v>Р2.2.2</v>
      </c>
      <c r="F208" s="733">
        <f t="shared" ref="F208:F271" si="29">IF(I208&gt;0,F207+1,F207)</f>
        <v>1</v>
      </c>
      <c r="G208" s="1065" t="s">
        <v>387</v>
      </c>
      <c r="H208" s="1098" t="s">
        <v>15</v>
      </c>
      <c r="I208" s="734"/>
      <c r="J208" s="923">
        <v>319.39</v>
      </c>
      <c r="K208" s="923">
        <v>0</v>
      </c>
      <c r="L208" s="923">
        <f t="shared" si="27"/>
        <v>319.39</v>
      </c>
      <c r="M208" s="923">
        <f t="shared" si="28"/>
        <v>0</v>
      </c>
      <c r="N208" s="923">
        <f>ROUND('Смета ЕР (общ) '!$I208*'Смета ЕР (общ) '!$L208,2)</f>
        <v>0</v>
      </c>
      <c r="O208" s="923">
        <f>ROUND('Смета ЕР (общ) '!$I208*'Смета ЕР (общ) '!$M208,2)</f>
        <v>0</v>
      </c>
      <c r="P208" s="1065"/>
      <c r="Q208" s="1065"/>
      <c r="S208" s="619"/>
      <c r="T208" s="1168"/>
      <c r="U208" s="1168">
        <v>214</v>
      </c>
      <c r="V208" s="1168"/>
      <c r="W208" s="1168"/>
    </row>
    <row r="209" spans="1:23" ht="14.4" customHeight="1">
      <c r="A209" s="733" t="s">
        <v>11</v>
      </c>
      <c r="B209" s="733">
        <v>2</v>
      </c>
      <c r="C209" s="733"/>
      <c r="D209" s="733">
        <v>3</v>
      </c>
      <c r="E209" s="733" t="str">
        <f>CONCATENATE('Смета ЕР (общ) '!$A209,".",'Смета ЕР (общ) '!$B209,".",'Смета ЕР (общ) '!$D209)</f>
        <v>Р2.2.3</v>
      </c>
      <c r="F209" s="733">
        <f t="shared" si="29"/>
        <v>1</v>
      </c>
      <c r="G209" s="1065" t="s">
        <v>441</v>
      </c>
      <c r="H209" s="1098" t="s">
        <v>15</v>
      </c>
      <c r="I209" s="734"/>
      <c r="J209" s="923">
        <v>272.8</v>
      </c>
      <c r="K209" s="923">
        <v>0</v>
      </c>
      <c r="L209" s="923">
        <f t="shared" si="27"/>
        <v>272.8</v>
      </c>
      <c r="M209" s="923">
        <f t="shared" si="28"/>
        <v>0</v>
      </c>
      <c r="N209" s="923">
        <f>ROUND('Смета ЕР (общ) '!$I209*'Смета ЕР (общ) '!$L209,2)</f>
        <v>0</v>
      </c>
      <c r="O209" s="923">
        <f>ROUND('Смета ЕР (общ) '!$I209*'Смета ЕР (общ) '!$M209,2)</f>
        <v>0</v>
      </c>
      <c r="P209" s="1065"/>
      <c r="Q209" s="1065"/>
      <c r="S209" s="619"/>
      <c r="T209" s="1168"/>
      <c r="U209" s="1168"/>
      <c r="V209" s="1168"/>
      <c r="W209" s="1168"/>
    </row>
    <row r="210" spans="1:23" ht="14.4" customHeight="1">
      <c r="A210" s="733" t="s">
        <v>11</v>
      </c>
      <c r="B210" s="733">
        <v>2</v>
      </c>
      <c r="C210" s="733"/>
      <c r="D210" s="733">
        <v>4</v>
      </c>
      <c r="E210" s="733" t="str">
        <f>CONCATENATE('Смета ЕР (общ) '!$A210,".",'Смета ЕР (общ) '!$B210,".",'Смета ЕР (общ) '!$D210)</f>
        <v>Р2.2.4</v>
      </c>
      <c r="F210" s="733">
        <f t="shared" si="29"/>
        <v>1</v>
      </c>
      <c r="G210" s="1065" t="s">
        <v>442</v>
      </c>
      <c r="H210" s="1098" t="s">
        <v>15</v>
      </c>
      <c r="I210" s="734"/>
      <c r="J210" s="923">
        <v>391.5</v>
      </c>
      <c r="K210" s="923">
        <v>0</v>
      </c>
      <c r="L210" s="923">
        <f t="shared" si="27"/>
        <v>391.5</v>
      </c>
      <c r="M210" s="923">
        <f t="shared" si="28"/>
        <v>0</v>
      </c>
      <c r="N210" s="923">
        <f>ROUND('Смета ЕР (общ) '!$I210*'Смета ЕР (общ) '!$L210,2)</f>
        <v>0</v>
      </c>
      <c r="O210" s="923">
        <f>ROUND('Смета ЕР (общ) '!$I210*'Смета ЕР (общ) '!$M210,2)</f>
        <v>0</v>
      </c>
      <c r="P210" s="1065"/>
      <c r="Q210" s="1065"/>
      <c r="S210" s="619"/>
      <c r="T210" s="1168"/>
      <c r="U210" s="1168"/>
      <c r="V210" s="1168"/>
      <c r="W210" s="1168"/>
    </row>
    <row r="211" spans="1:23" ht="14.4" customHeight="1">
      <c r="A211" s="733" t="s">
        <v>11</v>
      </c>
      <c r="B211" s="733">
        <v>2</v>
      </c>
      <c r="C211" s="733"/>
      <c r="D211" s="733">
        <v>12</v>
      </c>
      <c r="E211" s="733" t="str">
        <f>CONCATENATE('Смета ЕР (общ) '!$A211,".",'Смета ЕР (общ) '!$B211,".",'Смета ЕР (общ) '!$D211)</f>
        <v>Р2.2.12</v>
      </c>
      <c r="F211" s="733">
        <f t="shared" si="29"/>
        <v>1</v>
      </c>
      <c r="G211" s="1065" t="s">
        <v>395</v>
      </c>
      <c r="H211" s="1098" t="s">
        <v>15</v>
      </c>
      <c r="I211" s="734"/>
      <c r="J211" s="923">
        <v>375.84</v>
      </c>
      <c r="K211" s="923">
        <v>0</v>
      </c>
      <c r="L211" s="923">
        <f t="shared" si="27"/>
        <v>375.84</v>
      </c>
      <c r="M211" s="923">
        <f t="shared" si="28"/>
        <v>0</v>
      </c>
      <c r="N211" s="923">
        <f>ROUND('Смета ЕР (общ) '!$I211*'Смета ЕР (общ) '!$L211,2)</f>
        <v>0</v>
      </c>
      <c r="O211" s="923">
        <f>ROUND('Смета ЕР (общ) '!$I211*'Смета ЕР (общ) '!$M211,2)</f>
        <v>0</v>
      </c>
      <c r="P211" s="1065"/>
      <c r="Q211" s="1065"/>
      <c r="S211" s="619"/>
      <c r="T211" s="1168"/>
      <c r="U211" s="1168"/>
      <c r="V211" s="1168"/>
      <c r="W211" s="1168"/>
    </row>
    <row r="212" spans="1:23" ht="14.4" customHeight="1">
      <c r="A212" s="733" t="s">
        <v>11</v>
      </c>
      <c r="B212" s="733">
        <v>2</v>
      </c>
      <c r="C212" s="733"/>
      <c r="D212" s="733">
        <v>15</v>
      </c>
      <c r="E212" s="733" t="str">
        <f>CONCATENATE('Смета ЕР (общ) '!$A212,".",'Смета ЕР (общ) '!$B212,".",'Смета ЕР (общ) '!$D212)</f>
        <v>Р2.2.15</v>
      </c>
      <c r="F212" s="733">
        <f t="shared" si="29"/>
        <v>1</v>
      </c>
      <c r="G212" s="1065" t="s">
        <v>447</v>
      </c>
      <c r="H212" s="1098" t="s">
        <v>15</v>
      </c>
      <c r="I212" s="734"/>
      <c r="J212" s="923">
        <v>5622.11</v>
      </c>
      <c r="K212" s="923">
        <v>0</v>
      </c>
      <c r="L212" s="923">
        <f t="shared" si="27"/>
        <v>5622.11</v>
      </c>
      <c r="M212" s="923">
        <f t="shared" si="28"/>
        <v>0</v>
      </c>
      <c r="N212" s="923">
        <f>ROUND('Смета ЕР (общ) '!$I212*'Смета ЕР (общ) '!$L212,2)</f>
        <v>0</v>
      </c>
      <c r="O212" s="923">
        <f>ROUND('Смета ЕР (общ) '!$I212*'Смета ЕР (общ) '!$M212,2)</f>
        <v>0</v>
      </c>
      <c r="P212" s="1065"/>
      <c r="Q212" s="1065"/>
      <c r="S212" s="619"/>
      <c r="T212" s="1168"/>
      <c r="U212" s="1168"/>
      <c r="V212" s="1168"/>
      <c r="W212" s="1168"/>
    </row>
    <row r="213" spans="1:23" ht="14.4" customHeight="1">
      <c r="A213" s="733" t="s">
        <v>11</v>
      </c>
      <c r="B213" s="733">
        <v>2</v>
      </c>
      <c r="C213" s="733"/>
      <c r="D213" s="733">
        <v>16</v>
      </c>
      <c r="E213" s="733" t="str">
        <f>CONCATENATE('Смета ЕР (общ) '!$A213,".",'Смета ЕР (общ) '!$B213,".",'Смета ЕР (общ) '!$D213)</f>
        <v>Р2.2.16</v>
      </c>
      <c r="F213" s="733">
        <f t="shared" si="29"/>
        <v>1</v>
      </c>
      <c r="G213" s="1065" t="s">
        <v>448</v>
      </c>
      <c r="H213" s="1098" t="s">
        <v>27</v>
      </c>
      <c r="I213" s="734"/>
      <c r="J213" s="923">
        <v>814.32</v>
      </c>
      <c r="K213" s="923">
        <v>0</v>
      </c>
      <c r="L213" s="923">
        <f t="shared" si="27"/>
        <v>814.32</v>
      </c>
      <c r="M213" s="923">
        <f t="shared" si="28"/>
        <v>0</v>
      </c>
      <c r="N213" s="923">
        <f>ROUND('Смета ЕР (общ) '!$I213*'Смета ЕР (общ) '!$L213,2)</f>
        <v>0</v>
      </c>
      <c r="O213" s="923">
        <f>ROUND('Смета ЕР (общ) '!$I213*'Смета ЕР (общ) '!$M213,2)</f>
        <v>0</v>
      </c>
      <c r="P213" s="1065"/>
      <c r="Q213" s="1065"/>
      <c r="S213" s="619"/>
      <c r="T213" s="1168"/>
      <c r="U213" s="1168"/>
      <c r="V213" s="1168"/>
      <c r="W213" s="1168"/>
    </row>
    <row r="214" spans="1:23" ht="14.4" customHeight="1">
      <c r="A214" s="1102" t="s">
        <v>11</v>
      </c>
      <c r="B214" s="1102">
        <v>6</v>
      </c>
      <c r="C214" s="1102"/>
      <c r="D214" s="1102">
        <v>0</v>
      </c>
      <c r="E214" s="1102" t="str">
        <f>CONCATENATE('Смета ЕР (общ) '!$A214,".",'Смета ЕР (общ) '!$B214,".",'Смета ЕР (общ) '!$D214)</f>
        <v>Р2.6.0</v>
      </c>
      <c r="F214" s="1102">
        <f t="shared" si="29"/>
        <v>1</v>
      </c>
      <c r="G214" s="1103" t="s">
        <v>648</v>
      </c>
      <c r="H214" s="1091"/>
      <c r="I214" s="1092">
        <f>SUM(I215:I219)</f>
        <v>0</v>
      </c>
      <c r="J214" s="1101"/>
      <c r="K214" s="1101"/>
      <c r="L214" s="1094"/>
      <c r="M214" s="1094"/>
      <c r="N214" s="1094">
        <f>SUM(N215:N219)</f>
        <v>0</v>
      </c>
      <c r="O214" s="1094">
        <f>SUM(O215:O219)</f>
        <v>0</v>
      </c>
      <c r="P214" s="1103"/>
      <c r="Q214" s="1103"/>
      <c r="S214" s="619"/>
      <c r="T214" s="1168"/>
      <c r="U214" s="1168">
        <v>0</v>
      </c>
      <c r="V214" s="1168"/>
      <c r="W214" s="1168"/>
    </row>
    <row r="215" spans="1:23" ht="14.4" customHeight="1">
      <c r="A215" s="733" t="s">
        <v>11</v>
      </c>
      <c r="B215" s="733">
        <v>6</v>
      </c>
      <c r="C215" s="733"/>
      <c r="D215" s="733">
        <v>5</v>
      </c>
      <c r="E215" s="733" t="str">
        <f>CONCATENATE('Смета ЕР (общ) '!$A215,".",'Смета ЕР (общ) '!$B215,".",'Смета ЕР (общ) '!$D215)</f>
        <v>Р2.6.5</v>
      </c>
      <c r="F215" s="733">
        <f t="shared" si="29"/>
        <v>1</v>
      </c>
      <c r="G215" s="1065" t="s">
        <v>221</v>
      </c>
      <c r="H215" s="1098" t="s">
        <v>27</v>
      </c>
      <c r="I215" s="734"/>
      <c r="J215" s="923">
        <v>209</v>
      </c>
      <c r="K215" s="923">
        <v>0</v>
      </c>
      <c r="L215" s="923">
        <f t="shared" ref="L215:M219" si="30">ROUND(J215-J215*$Q$4,2)</f>
        <v>209</v>
      </c>
      <c r="M215" s="923">
        <f t="shared" si="30"/>
        <v>0</v>
      </c>
      <c r="N215" s="923">
        <f>ROUND('Смета ЕР (общ) '!$I215*'Смета ЕР (общ) '!$L215,2)</f>
        <v>0</v>
      </c>
      <c r="O215" s="923">
        <f>ROUND('Смета ЕР (общ) '!$I215*'Смета ЕР (общ) '!$M215,2)</f>
        <v>0</v>
      </c>
      <c r="P215" s="1065"/>
      <c r="Q215" s="1065"/>
      <c r="S215" s="619"/>
      <c r="T215" s="1168"/>
      <c r="U215" s="1168"/>
      <c r="V215" s="1168"/>
      <c r="W215" s="1168"/>
    </row>
    <row r="216" spans="1:23" ht="24" customHeight="1">
      <c r="A216" s="733" t="s">
        <v>11</v>
      </c>
      <c r="B216" s="733">
        <v>6</v>
      </c>
      <c r="C216" s="733"/>
      <c r="D216" s="733">
        <v>1</v>
      </c>
      <c r="E216" s="733" t="str">
        <f>CONCATENATE('Смета ЕР (общ) '!$A216,".",'Смета ЕР (общ) '!$B216,".",'Смета ЕР (общ) '!$D216)</f>
        <v>Р2.6.1</v>
      </c>
      <c r="F216" s="733">
        <f t="shared" si="29"/>
        <v>1</v>
      </c>
      <c r="G216" s="1065" t="s">
        <v>219</v>
      </c>
      <c r="H216" s="1098" t="s">
        <v>15</v>
      </c>
      <c r="I216" s="734"/>
      <c r="J216" s="735">
        <v>1460</v>
      </c>
      <c r="K216" s="923">
        <v>0</v>
      </c>
      <c r="L216" s="923">
        <f t="shared" si="30"/>
        <v>1460</v>
      </c>
      <c r="M216" s="923">
        <f t="shared" si="30"/>
        <v>0</v>
      </c>
      <c r="N216" s="923">
        <f>ROUND('Смета ЕР (общ) '!$I216*'Смета ЕР (общ) '!$L216,2)</f>
        <v>0</v>
      </c>
      <c r="O216" s="923">
        <f>ROUND('Смета ЕР (общ) '!$I216*'Смета ЕР (общ) '!$M216,2)</f>
        <v>0</v>
      </c>
      <c r="P216" s="1065"/>
      <c r="Q216" s="1065"/>
      <c r="S216" s="619"/>
      <c r="T216" s="1168"/>
      <c r="U216" s="1168"/>
      <c r="V216" s="1168"/>
      <c r="W216" s="1168"/>
    </row>
    <row r="217" spans="1:23" ht="24" customHeight="1">
      <c r="A217" s="733" t="s">
        <v>11</v>
      </c>
      <c r="B217" s="733">
        <v>6</v>
      </c>
      <c r="C217" s="733"/>
      <c r="D217" s="733">
        <v>2</v>
      </c>
      <c r="E217" s="733" t="str">
        <f>CONCATENATE('Смета ЕР (общ) '!$A217,".",'Смета ЕР (общ) '!$B217,".",'Смета ЕР (общ) '!$D217)</f>
        <v>Р2.6.2</v>
      </c>
      <c r="F217" s="733">
        <f t="shared" si="29"/>
        <v>1</v>
      </c>
      <c r="G217" s="1065" t="s">
        <v>416</v>
      </c>
      <c r="H217" s="1098" t="s">
        <v>15</v>
      </c>
      <c r="I217" s="734"/>
      <c r="J217" s="923">
        <v>422.78</v>
      </c>
      <c r="K217" s="923">
        <v>0</v>
      </c>
      <c r="L217" s="923">
        <f t="shared" si="30"/>
        <v>422.78</v>
      </c>
      <c r="M217" s="923">
        <f t="shared" si="30"/>
        <v>0</v>
      </c>
      <c r="N217" s="923">
        <f>ROUND('Смета ЕР (общ) '!$I217*'Смета ЕР (общ) '!$L217,2)</f>
        <v>0</v>
      </c>
      <c r="O217" s="923">
        <f>ROUND('Смета ЕР (общ) '!$I217*'Смета ЕР (общ) '!$M217,2)</f>
        <v>0</v>
      </c>
      <c r="P217" s="1065"/>
      <c r="Q217" s="1065"/>
      <c r="S217" s="619"/>
      <c r="T217" s="1168"/>
      <c r="U217" s="1168"/>
      <c r="V217" s="1168"/>
      <c r="W217" s="1168"/>
    </row>
    <row r="218" spans="1:23" ht="14.4" customHeight="1">
      <c r="A218" s="733" t="s">
        <v>11</v>
      </c>
      <c r="B218" s="733">
        <v>6</v>
      </c>
      <c r="C218" s="733"/>
      <c r="D218" s="733">
        <v>4</v>
      </c>
      <c r="E218" s="733" t="str">
        <f>CONCATENATE('Смета ЕР (общ) '!$A218,".",'Смета ЕР (общ) '!$B218,".",'Смета ЕР (общ) '!$D218)</f>
        <v>Р2.6.4</v>
      </c>
      <c r="F218" s="733">
        <f t="shared" si="29"/>
        <v>1</v>
      </c>
      <c r="G218" s="1065" t="s">
        <v>220</v>
      </c>
      <c r="H218" s="1098" t="s">
        <v>18</v>
      </c>
      <c r="I218" s="734"/>
      <c r="J218" s="923">
        <v>1163.98</v>
      </c>
      <c r="K218" s="923">
        <v>0</v>
      </c>
      <c r="L218" s="923">
        <f t="shared" si="30"/>
        <v>1163.98</v>
      </c>
      <c r="M218" s="923">
        <f t="shared" si="30"/>
        <v>0</v>
      </c>
      <c r="N218" s="923">
        <f>ROUND('Смета ЕР (общ) '!$I218*'Смета ЕР (общ) '!$L218,2)</f>
        <v>0</v>
      </c>
      <c r="O218" s="923">
        <f>ROUND('Смета ЕР (общ) '!$I218*'Смета ЕР (общ) '!$M218,2)</f>
        <v>0</v>
      </c>
      <c r="P218" s="1065"/>
      <c r="Q218" s="1065"/>
      <c r="S218" s="619"/>
      <c r="T218" s="1168"/>
      <c r="U218" s="1168"/>
      <c r="V218" s="1168"/>
      <c r="W218" s="1168"/>
    </row>
    <row r="219" spans="1:23" ht="14.4" customHeight="1">
      <c r="A219" s="733" t="s">
        <v>11</v>
      </c>
      <c r="B219" s="733">
        <v>6</v>
      </c>
      <c r="C219" s="733"/>
      <c r="D219" s="733">
        <v>3</v>
      </c>
      <c r="E219" s="733" t="str">
        <f>CONCATENATE('Смета ЕР (общ) '!$A219,".",'Смета ЕР (общ) '!$B219,".",'Смета ЕР (общ) '!$D219)</f>
        <v>Р2.6.3</v>
      </c>
      <c r="F219" s="733">
        <f t="shared" si="29"/>
        <v>1</v>
      </c>
      <c r="G219" s="1065" t="s">
        <v>463</v>
      </c>
      <c r="H219" s="1098" t="s">
        <v>15</v>
      </c>
      <c r="I219" s="734"/>
      <c r="J219" s="923">
        <v>1379.7</v>
      </c>
      <c r="K219" s="923">
        <v>0</v>
      </c>
      <c r="L219" s="923">
        <f t="shared" si="30"/>
        <v>1379.7</v>
      </c>
      <c r="M219" s="923">
        <f t="shared" si="30"/>
        <v>0</v>
      </c>
      <c r="N219" s="923">
        <f>ROUND('Смета ЕР (общ) '!$I219*'Смета ЕР (общ) '!$L219,2)</f>
        <v>0</v>
      </c>
      <c r="O219" s="923">
        <f>ROUND('Смета ЕР (общ) '!$I219*'Смета ЕР (общ) '!$M219,2)</f>
        <v>0</v>
      </c>
      <c r="P219" s="1065"/>
      <c r="Q219" s="1065"/>
      <c r="S219" s="619"/>
      <c r="T219" s="1168"/>
      <c r="U219" s="1168"/>
      <c r="V219" s="1168"/>
      <c r="W219" s="1168"/>
    </row>
    <row r="220" spans="1:23" ht="14.4" customHeight="1">
      <c r="A220" s="1102" t="s">
        <v>11</v>
      </c>
      <c r="B220" s="1102">
        <v>7</v>
      </c>
      <c r="C220" s="1102"/>
      <c r="D220" s="1102">
        <v>0</v>
      </c>
      <c r="E220" s="1102" t="str">
        <f>CONCATENATE('Смета ЕР (общ) '!$A220,".",'Смета ЕР (общ) '!$B220,".",'Смета ЕР (общ) '!$D220)</f>
        <v>Р2.7.0</v>
      </c>
      <c r="F220" s="1102">
        <f t="shared" si="29"/>
        <v>1</v>
      </c>
      <c r="G220" s="1103" t="s">
        <v>649</v>
      </c>
      <c r="H220" s="1091"/>
      <c r="I220" s="1092">
        <f>SUM(I221:I234)</f>
        <v>0</v>
      </c>
      <c r="J220" s="1101"/>
      <c r="K220" s="1101"/>
      <c r="L220" s="1094"/>
      <c r="M220" s="1094"/>
      <c r="N220" s="1094">
        <f>SUM(N221:N234)</f>
        <v>0</v>
      </c>
      <c r="O220" s="1094">
        <f>SUM(O221:O234)</f>
        <v>0</v>
      </c>
      <c r="P220" s="1103"/>
      <c r="Q220" s="1103"/>
      <c r="S220" s="619"/>
      <c r="T220" s="1168"/>
      <c r="U220" s="1168">
        <v>0</v>
      </c>
      <c r="V220" s="1168"/>
      <c r="W220" s="1168"/>
    </row>
    <row r="221" spans="1:23" ht="14.4" customHeight="1">
      <c r="A221" s="733" t="s">
        <v>11</v>
      </c>
      <c r="B221" s="733">
        <v>7</v>
      </c>
      <c r="C221" s="733"/>
      <c r="D221" s="733">
        <v>12</v>
      </c>
      <c r="E221" s="733" t="str">
        <f>CONCATENATE('Смета ЕР (общ) '!$A221,".",'Смета ЕР (общ) '!$B221,".",'Смета ЕР (общ) '!$D221)</f>
        <v>Р2.7.12</v>
      </c>
      <c r="F221" s="733">
        <f t="shared" si="29"/>
        <v>1</v>
      </c>
      <c r="G221" s="1065" t="s">
        <v>469</v>
      </c>
      <c r="H221" s="1098" t="s">
        <v>15</v>
      </c>
      <c r="I221" s="734"/>
      <c r="J221" s="923">
        <v>475.02</v>
      </c>
      <c r="K221" s="923">
        <v>0</v>
      </c>
      <c r="L221" s="923">
        <f t="shared" ref="L221:L234" si="31">ROUND(J221-J221*$Q$4,2)</f>
        <v>475.02</v>
      </c>
      <c r="M221" s="923">
        <f t="shared" ref="M221:M234" si="32">ROUND(K221-K221*$Q$4,2)</f>
        <v>0</v>
      </c>
      <c r="N221" s="923">
        <f>ROUND('Смета ЕР (общ) '!$I221*'Смета ЕР (общ) '!$L221,2)</f>
        <v>0</v>
      </c>
      <c r="O221" s="923">
        <f>ROUND('Смета ЕР (общ) '!$I221*'Смета ЕР (общ) '!$M221,2)</f>
        <v>0</v>
      </c>
      <c r="P221" s="1065"/>
      <c r="Q221" s="1065"/>
      <c r="S221" s="619"/>
      <c r="T221" s="1168"/>
      <c r="U221" s="1168"/>
      <c r="V221" s="1168"/>
      <c r="W221" s="1168"/>
    </row>
    <row r="222" spans="1:23" ht="14.4" customHeight="1">
      <c r="A222" s="733" t="s">
        <v>11</v>
      </c>
      <c r="B222" s="733">
        <v>7</v>
      </c>
      <c r="C222" s="733"/>
      <c r="D222" s="733">
        <v>6</v>
      </c>
      <c r="E222" s="733" t="str">
        <f>CONCATENATE('Смета ЕР (общ) '!$A222,".",'Смета ЕР (общ) '!$B222,".",'Смета ЕР (общ) '!$D222)</f>
        <v>Р2.7.6</v>
      </c>
      <c r="F222" s="733">
        <f t="shared" si="29"/>
        <v>1</v>
      </c>
      <c r="G222" s="1065" t="s">
        <v>305</v>
      </c>
      <c r="H222" s="1098" t="s">
        <v>27</v>
      </c>
      <c r="I222" s="734"/>
      <c r="J222" s="923">
        <v>610.74</v>
      </c>
      <c r="K222" s="923">
        <v>0</v>
      </c>
      <c r="L222" s="923">
        <f t="shared" si="31"/>
        <v>610.74</v>
      </c>
      <c r="M222" s="923">
        <f t="shared" si="32"/>
        <v>0</v>
      </c>
      <c r="N222" s="923">
        <f>ROUND('Смета ЕР (общ) '!$I222*'Смета ЕР (общ) '!$L222,2)</f>
        <v>0</v>
      </c>
      <c r="O222" s="923">
        <f>ROUND('Смета ЕР (общ) '!$I222*'Смета ЕР (общ) '!$M222,2)</f>
        <v>0</v>
      </c>
      <c r="P222" s="1065"/>
      <c r="Q222" s="1065"/>
      <c r="S222" s="619"/>
      <c r="T222" s="1168"/>
      <c r="U222" s="1168"/>
      <c r="V222" s="1168"/>
      <c r="W222" s="1168"/>
    </row>
    <row r="223" spans="1:23" ht="14.4" customHeight="1">
      <c r="A223" s="733" t="s">
        <v>11</v>
      </c>
      <c r="B223" s="733">
        <v>7</v>
      </c>
      <c r="C223" s="733"/>
      <c r="D223" s="733">
        <v>7</v>
      </c>
      <c r="E223" s="733" t="str">
        <f>CONCATENATE('Смета ЕР (общ) '!$A223,".",'Смета ЕР (общ) '!$B223,".",'Смета ЕР (общ) '!$D223)</f>
        <v>Р2.7.7</v>
      </c>
      <c r="F223" s="733">
        <f t="shared" si="29"/>
        <v>1</v>
      </c>
      <c r="G223" s="1065" t="s">
        <v>222</v>
      </c>
      <c r="H223" s="1098" t="s">
        <v>15</v>
      </c>
      <c r="I223" s="734"/>
      <c r="J223" s="923">
        <v>780.39</v>
      </c>
      <c r="K223" s="923">
        <v>0</v>
      </c>
      <c r="L223" s="923">
        <f t="shared" si="31"/>
        <v>780.39</v>
      </c>
      <c r="M223" s="923">
        <f t="shared" si="32"/>
        <v>0</v>
      </c>
      <c r="N223" s="923">
        <f>ROUND('Смета ЕР (общ) '!$I223*'Смета ЕР (общ) '!$L223,2)</f>
        <v>0</v>
      </c>
      <c r="O223" s="923">
        <f>ROUND('Смета ЕР (общ) '!$I223*'Смета ЕР (общ) '!$M223,2)</f>
        <v>0</v>
      </c>
      <c r="P223" s="1065"/>
      <c r="Q223" s="1065"/>
      <c r="S223" s="619"/>
      <c r="T223" s="1168"/>
      <c r="U223" s="1168"/>
      <c r="V223" s="1168"/>
      <c r="W223" s="1168"/>
    </row>
    <row r="224" spans="1:23" ht="24" customHeight="1">
      <c r="A224" s="733" t="s">
        <v>11</v>
      </c>
      <c r="B224" s="733">
        <v>7</v>
      </c>
      <c r="C224" s="733"/>
      <c r="D224" s="733">
        <v>8</v>
      </c>
      <c r="E224" s="733" t="str">
        <f>CONCATENATE('Смета ЕР (общ) '!$A224,".",'Смета ЕР (общ) '!$B224,".",'Смета ЕР (общ) '!$D224)</f>
        <v>Р2.7.8</v>
      </c>
      <c r="F224" s="733">
        <f t="shared" si="29"/>
        <v>1</v>
      </c>
      <c r="G224" s="1065" t="s">
        <v>160</v>
      </c>
      <c r="H224" s="1098" t="s">
        <v>15</v>
      </c>
      <c r="I224" s="734"/>
      <c r="J224" s="923">
        <v>433.22</v>
      </c>
      <c r="K224" s="923">
        <v>0</v>
      </c>
      <c r="L224" s="923">
        <f t="shared" si="31"/>
        <v>433.22</v>
      </c>
      <c r="M224" s="923">
        <f t="shared" si="32"/>
        <v>0</v>
      </c>
      <c r="N224" s="923">
        <f>ROUND('Смета ЕР (общ) '!$I224*'Смета ЕР (общ) '!$L224,2)</f>
        <v>0</v>
      </c>
      <c r="O224" s="923">
        <f>ROUND('Смета ЕР (общ) '!$I224*'Смета ЕР (общ) '!$M224,2)</f>
        <v>0</v>
      </c>
      <c r="P224" s="1065"/>
      <c r="Q224" s="1065"/>
      <c r="S224" s="619"/>
      <c r="T224" s="1168"/>
      <c r="U224" s="1168"/>
      <c r="V224" s="1168"/>
      <c r="W224" s="1168"/>
    </row>
    <row r="225" spans="1:23" ht="24" customHeight="1">
      <c r="A225" s="733" t="s">
        <v>11</v>
      </c>
      <c r="B225" s="733">
        <v>7</v>
      </c>
      <c r="C225" s="733"/>
      <c r="D225" s="733">
        <v>11</v>
      </c>
      <c r="E225" s="733" t="str">
        <f>CONCATENATE('Смета ЕР (общ) '!$A225,".",'Смета ЕР (общ) '!$B225,".",'Смета ЕР (общ) '!$D225)</f>
        <v>Р2.7.11</v>
      </c>
      <c r="F225" s="733">
        <f t="shared" si="29"/>
        <v>1</v>
      </c>
      <c r="G225" s="1106" t="s">
        <v>468</v>
      </c>
      <c r="H225" s="1098" t="s">
        <v>15</v>
      </c>
      <c r="I225" s="734"/>
      <c r="J225" s="923">
        <v>627</v>
      </c>
      <c r="K225" s="923">
        <v>0</v>
      </c>
      <c r="L225" s="923">
        <f t="shared" si="31"/>
        <v>627</v>
      </c>
      <c r="M225" s="923">
        <f t="shared" si="32"/>
        <v>0</v>
      </c>
      <c r="N225" s="923">
        <f>ROUND('Смета ЕР (общ) '!$I225*'Смета ЕР (общ) '!$L225,2)</f>
        <v>0</v>
      </c>
      <c r="O225" s="923">
        <f>ROUND('Смета ЕР (общ) '!$I225*'Смета ЕР (общ) '!$M225,2)</f>
        <v>0</v>
      </c>
      <c r="P225" s="1106"/>
      <c r="Q225" s="1106"/>
      <c r="S225" s="619"/>
      <c r="T225" s="1168"/>
      <c r="U225" s="1168"/>
      <c r="V225" s="1168"/>
      <c r="W225" s="1168"/>
    </row>
    <row r="226" spans="1:23" ht="14.4" customHeight="1">
      <c r="A226" s="733" t="s">
        <v>11</v>
      </c>
      <c r="B226" s="733">
        <v>7</v>
      </c>
      <c r="C226" s="733"/>
      <c r="D226" s="733">
        <v>13</v>
      </c>
      <c r="E226" s="733" t="str">
        <f>CONCATENATE('Смета ЕР (общ) '!$A226,".",'Смета ЕР (общ) '!$B226,".",'Смета ЕР (общ) '!$D226)</f>
        <v>Р2.7.13</v>
      </c>
      <c r="F226" s="733">
        <f t="shared" si="29"/>
        <v>1</v>
      </c>
      <c r="G226" s="1065" t="s">
        <v>470</v>
      </c>
      <c r="H226" s="1098" t="s">
        <v>15</v>
      </c>
      <c r="I226" s="734"/>
      <c r="J226" s="923">
        <v>373.23</v>
      </c>
      <c r="K226" s="923">
        <v>0</v>
      </c>
      <c r="L226" s="923">
        <f t="shared" si="31"/>
        <v>373.23</v>
      </c>
      <c r="M226" s="923">
        <f t="shared" si="32"/>
        <v>0</v>
      </c>
      <c r="N226" s="923">
        <f>ROUND('Смета ЕР (общ) '!$I226*'Смета ЕР (общ) '!$L226,2)</f>
        <v>0</v>
      </c>
      <c r="O226" s="923">
        <f>ROUND('Смета ЕР (общ) '!$I226*'Смета ЕР (общ) '!$M226,2)</f>
        <v>0</v>
      </c>
      <c r="P226" s="1065"/>
      <c r="Q226" s="1065"/>
      <c r="S226" s="619"/>
      <c r="T226" s="1168"/>
      <c r="U226" s="1168"/>
      <c r="V226" s="1168"/>
      <c r="W226" s="1168"/>
    </row>
    <row r="227" spans="1:23" ht="14.4" customHeight="1">
      <c r="A227" s="733" t="s">
        <v>11</v>
      </c>
      <c r="B227" s="733">
        <v>7</v>
      </c>
      <c r="C227" s="733"/>
      <c r="D227" s="733">
        <v>9</v>
      </c>
      <c r="E227" s="733" t="str">
        <f>CONCATENATE('Смета ЕР (общ) '!$A227,".",'Смета ЕР (общ) '!$B227,".",'Смета ЕР (общ) '!$D227)</f>
        <v>Р2.7.9</v>
      </c>
      <c r="F227" s="733">
        <f t="shared" si="29"/>
        <v>1</v>
      </c>
      <c r="G227" s="1065" t="s">
        <v>466</v>
      </c>
      <c r="H227" s="1098" t="s">
        <v>15</v>
      </c>
      <c r="I227" s="734"/>
      <c r="J227" s="923">
        <v>470.25</v>
      </c>
      <c r="K227" s="923">
        <v>0</v>
      </c>
      <c r="L227" s="923">
        <f t="shared" si="31"/>
        <v>470.25</v>
      </c>
      <c r="M227" s="923">
        <f t="shared" si="32"/>
        <v>0</v>
      </c>
      <c r="N227" s="923">
        <f>ROUND('Смета ЕР (общ) '!$I227*'Смета ЕР (общ) '!$L227,2)</f>
        <v>0</v>
      </c>
      <c r="O227" s="923">
        <f>ROUND('Смета ЕР (общ) '!$I227*'Смета ЕР (общ) '!$M227,2)</f>
        <v>0</v>
      </c>
      <c r="P227" s="1065"/>
      <c r="Q227" s="1065"/>
      <c r="S227" s="619"/>
      <c r="T227" s="1168"/>
      <c r="U227" s="1168"/>
      <c r="V227" s="1168"/>
      <c r="W227" s="1168"/>
    </row>
    <row r="228" spans="1:23" ht="14.4" customHeight="1">
      <c r="A228" s="733" t="s">
        <v>11</v>
      </c>
      <c r="B228" s="733">
        <v>7</v>
      </c>
      <c r="C228" s="733"/>
      <c r="D228" s="733">
        <v>10</v>
      </c>
      <c r="E228" s="733" t="str">
        <f>CONCATENATE('Смета ЕР (общ) '!$A228,".",'Смета ЕР (общ) '!$B228,".",'Смета ЕР (общ) '!$D228)</f>
        <v>Р2.7.10</v>
      </c>
      <c r="F228" s="733">
        <f t="shared" si="29"/>
        <v>1</v>
      </c>
      <c r="G228" s="1065" t="s">
        <v>467</v>
      </c>
      <c r="H228" s="1098" t="s">
        <v>27</v>
      </c>
      <c r="I228" s="734"/>
      <c r="J228" s="923">
        <v>434.96</v>
      </c>
      <c r="K228" s="923">
        <v>0</v>
      </c>
      <c r="L228" s="923">
        <f t="shared" si="31"/>
        <v>434.96</v>
      </c>
      <c r="M228" s="923">
        <f t="shared" si="32"/>
        <v>0</v>
      </c>
      <c r="N228" s="923">
        <f>ROUND('Смета ЕР (общ) '!$I228*'Смета ЕР (общ) '!$L228,2)</f>
        <v>0</v>
      </c>
      <c r="O228" s="923">
        <f>ROUND('Смета ЕР (общ) '!$I228*'Смета ЕР (общ) '!$M228,2)</f>
        <v>0</v>
      </c>
      <c r="P228" s="1065"/>
      <c r="Q228" s="1065"/>
      <c r="S228" s="619"/>
      <c r="T228" s="1168"/>
      <c r="U228" s="1168"/>
      <c r="V228" s="1168"/>
      <c r="W228" s="1168"/>
    </row>
    <row r="229" spans="1:23" ht="14.4" customHeight="1">
      <c r="A229" s="733" t="s">
        <v>11</v>
      </c>
      <c r="B229" s="733">
        <v>7</v>
      </c>
      <c r="C229" s="733"/>
      <c r="D229" s="733">
        <v>14</v>
      </c>
      <c r="E229" s="733" t="str">
        <f>CONCATENATE('Смета ЕР (общ) '!$A229,".",'Смета ЕР (общ) '!$B229,".",'Смета ЕР (общ) '!$D229)</f>
        <v>Р2.7.14</v>
      </c>
      <c r="F229" s="733">
        <f t="shared" si="29"/>
        <v>1</v>
      </c>
      <c r="G229" s="1065" t="s">
        <v>471</v>
      </c>
      <c r="H229" s="1098" t="s">
        <v>6174</v>
      </c>
      <c r="I229" s="734"/>
      <c r="J229" s="923">
        <v>6786</v>
      </c>
      <c r="K229" s="923">
        <v>0</v>
      </c>
      <c r="L229" s="923">
        <f t="shared" si="31"/>
        <v>6786</v>
      </c>
      <c r="M229" s="923">
        <f t="shared" si="32"/>
        <v>0</v>
      </c>
      <c r="N229" s="923">
        <f>ROUND('Смета ЕР (общ) '!$I229*'Смета ЕР (общ) '!$L229,2)</f>
        <v>0</v>
      </c>
      <c r="O229" s="923">
        <f>ROUND('Смета ЕР (общ) '!$I229*'Смета ЕР (общ) '!$M229,2)</f>
        <v>0</v>
      </c>
      <c r="P229" s="1065"/>
      <c r="Q229" s="1065"/>
      <c r="S229" s="619"/>
      <c r="T229" s="1168"/>
      <c r="U229" s="1168"/>
      <c r="V229" s="1168"/>
      <c r="W229" s="1168"/>
    </row>
    <row r="230" spans="1:23" ht="14.4" customHeight="1">
      <c r="A230" s="733" t="s">
        <v>11</v>
      </c>
      <c r="B230" s="733">
        <v>7</v>
      </c>
      <c r="C230" s="733"/>
      <c r="D230" s="733">
        <v>1</v>
      </c>
      <c r="E230" s="733" t="str">
        <f>CONCATENATE('Смета ЕР (общ) '!$A230,".",'Смета ЕР (общ) '!$B230,".",'Смета ЕР (общ) '!$D230)</f>
        <v>Р2.7.1</v>
      </c>
      <c r="F230" s="733">
        <f t="shared" si="29"/>
        <v>1</v>
      </c>
      <c r="G230" s="1065" t="s">
        <v>158</v>
      </c>
      <c r="H230" s="1098" t="s">
        <v>15</v>
      </c>
      <c r="I230" s="734"/>
      <c r="J230" s="923">
        <v>339.3</v>
      </c>
      <c r="K230" s="923">
        <v>0</v>
      </c>
      <c r="L230" s="923">
        <f t="shared" si="31"/>
        <v>339.3</v>
      </c>
      <c r="M230" s="923">
        <f t="shared" si="32"/>
        <v>0</v>
      </c>
      <c r="N230" s="923">
        <f>ROUND('Смета ЕР (общ) '!$I230*'Смета ЕР (общ) '!$L230,2)</f>
        <v>0</v>
      </c>
      <c r="O230" s="923">
        <f>ROUND('Смета ЕР (общ) '!$I230*'Смета ЕР (общ) '!$M230,2)</f>
        <v>0</v>
      </c>
      <c r="P230" s="1065"/>
      <c r="Q230" s="1065"/>
      <c r="S230" s="619"/>
      <c r="T230" s="1168"/>
      <c r="U230" s="1168"/>
      <c r="V230" s="1168"/>
      <c r="W230" s="1168"/>
    </row>
    <row r="231" spans="1:23" ht="14.4" customHeight="1">
      <c r="A231" s="733" t="s">
        <v>11</v>
      </c>
      <c r="B231" s="733">
        <v>7</v>
      </c>
      <c r="C231" s="733"/>
      <c r="D231" s="733">
        <v>2</v>
      </c>
      <c r="E231" s="733" t="str">
        <f>CONCATENATE('Смета ЕР (общ) '!$A231,".",'Смета ЕР (общ) '!$B231,".",'Смета ЕР (общ) '!$D231)</f>
        <v>Р2.7.2</v>
      </c>
      <c r="F231" s="733">
        <f t="shared" si="29"/>
        <v>1</v>
      </c>
      <c r="G231" s="1065" t="s">
        <v>464</v>
      </c>
      <c r="H231" s="1098" t="s">
        <v>15</v>
      </c>
      <c r="I231" s="734"/>
      <c r="J231" s="923">
        <v>882.18</v>
      </c>
      <c r="K231" s="923">
        <v>0</v>
      </c>
      <c r="L231" s="923">
        <f t="shared" si="31"/>
        <v>882.18</v>
      </c>
      <c r="M231" s="923">
        <f t="shared" si="32"/>
        <v>0</v>
      </c>
      <c r="N231" s="923">
        <f>ROUND('Смета ЕР (общ) '!$I231*'Смета ЕР (общ) '!$L231,2)</f>
        <v>0</v>
      </c>
      <c r="O231" s="923">
        <f>ROUND('Смета ЕР (общ) '!$I231*'Смета ЕР (общ) '!$M231,2)</f>
        <v>0</v>
      </c>
      <c r="P231" s="1065"/>
      <c r="Q231" s="1065"/>
      <c r="S231" s="619"/>
      <c r="T231" s="1168"/>
      <c r="U231" s="1168"/>
      <c r="V231" s="1168"/>
      <c r="W231" s="1168"/>
    </row>
    <row r="232" spans="1:23" ht="14.4" customHeight="1">
      <c r="A232" s="733" t="s">
        <v>11</v>
      </c>
      <c r="B232" s="733">
        <v>7</v>
      </c>
      <c r="C232" s="733"/>
      <c r="D232" s="733">
        <v>3</v>
      </c>
      <c r="E232" s="733" t="str">
        <f>CONCATENATE('Смета ЕР (общ) '!$A232,".",'Смета ЕР (общ) '!$B232,".",'Смета ЕР (общ) '!$D232)</f>
        <v>Р2.7.3</v>
      </c>
      <c r="F232" s="733">
        <f t="shared" si="29"/>
        <v>1</v>
      </c>
      <c r="G232" s="1065" t="s">
        <v>465</v>
      </c>
      <c r="H232" s="1098" t="s">
        <v>15</v>
      </c>
      <c r="I232" s="734"/>
      <c r="J232" s="923">
        <v>7464.6</v>
      </c>
      <c r="K232" s="923">
        <v>0</v>
      </c>
      <c r="L232" s="923">
        <f t="shared" si="31"/>
        <v>7464.6</v>
      </c>
      <c r="M232" s="923">
        <f t="shared" si="32"/>
        <v>0</v>
      </c>
      <c r="N232" s="923">
        <f>ROUND('Смета ЕР (общ) '!$I232*'Смета ЕР (общ) '!$L232,2)</f>
        <v>0</v>
      </c>
      <c r="O232" s="923">
        <f>ROUND('Смета ЕР (общ) '!$I232*'Смета ЕР (общ) '!$M232,2)</f>
        <v>0</v>
      </c>
      <c r="P232" s="1065"/>
      <c r="Q232" s="1065"/>
      <c r="S232" s="619"/>
      <c r="T232" s="1168"/>
      <c r="U232" s="1168"/>
      <c r="V232" s="1168"/>
      <c r="W232" s="1168"/>
    </row>
    <row r="233" spans="1:23" ht="14.4" customHeight="1">
      <c r="A233" s="733" t="s">
        <v>11</v>
      </c>
      <c r="B233" s="733">
        <v>7</v>
      </c>
      <c r="C233" s="733"/>
      <c r="D233" s="733">
        <v>5</v>
      </c>
      <c r="E233" s="733" t="str">
        <f>CONCATENATE('Смета ЕР (общ) '!$A233,".",'Смета ЕР (общ) '!$B233,".",'Смета ЕР (общ) '!$D233)</f>
        <v>Р2.7.5</v>
      </c>
      <c r="F233" s="733">
        <f t="shared" si="29"/>
        <v>1</v>
      </c>
      <c r="G233" s="1065" t="s">
        <v>417</v>
      </c>
      <c r="H233" s="1098" t="s">
        <v>27</v>
      </c>
      <c r="I233" s="734"/>
      <c r="J233" s="923">
        <v>916.11</v>
      </c>
      <c r="K233" s="923">
        <v>0</v>
      </c>
      <c r="L233" s="923">
        <f t="shared" si="31"/>
        <v>916.11</v>
      </c>
      <c r="M233" s="923">
        <f t="shared" si="32"/>
        <v>0</v>
      </c>
      <c r="N233" s="923">
        <f>ROUND('Смета ЕР (общ) '!$I233*'Смета ЕР (общ) '!$L233,2)</f>
        <v>0</v>
      </c>
      <c r="O233" s="923">
        <f>ROUND('Смета ЕР (общ) '!$I233*'Смета ЕР (общ) '!$M233,2)</f>
        <v>0</v>
      </c>
      <c r="P233" s="1065"/>
      <c r="Q233" s="1065"/>
      <c r="S233" s="619"/>
      <c r="T233" s="1168"/>
      <c r="U233" s="1168"/>
      <c r="V233" s="1168"/>
      <c r="W233" s="1168"/>
    </row>
    <row r="234" spans="1:23" ht="14.4" customHeight="1">
      <c r="A234" s="733" t="s">
        <v>11</v>
      </c>
      <c r="B234" s="733">
        <v>7</v>
      </c>
      <c r="C234" s="733"/>
      <c r="D234" s="733">
        <v>4</v>
      </c>
      <c r="E234" s="733" t="str">
        <f>CONCATENATE('Смета ЕР (общ) '!$A234,".",'Смета ЕР (общ) '!$B234,".",'Смета ЕР (общ) '!$D234)</f>
        <v>Р2.7.4</v>
      </c>
      <c r="F234" s="733">
        <f t="shared" si="29"/>
        <v>1</v>
      </c>
      <c r="G234" s="1065" t="s">
        <v>159</v>
      </c>
      <c r="H234" s="1098" t="s">
        <v>18</v>
      </c>
      <c r="I234" s="734"/>
      <c r="J234" s="923">
        <v>3732.3</v>
      </c>
      <c r="K234" s="923">
        <v>0</v>
      </c>
      <c r="L234" s="923">
        <f t="shared" si="31"/>
        <v>3732.3</v>
      </c>
      <c r="M234" s="923">
        <f t="shared" si="32"/>
        <v>0</v>
      </c>
      <c r="N234" s="923">
        <f>ROUND('Смета ЕР (общ) '!$I234*'Смета ЕР (общ) '!$L234,2)</f>
        <v>0</v>
      </c>
      <c r="O234" s="923">
        <f>ROUND('Смета ЕР (общ) '!$I234*'Смета ЕР (общ) '!$M234,2)</f>
        <v>0</v>
      </c>
      <c r="P234" s="1065"/>
      <c r="Q234" s="1065"/>
      <c r="S234" s="619"/>
      <c r="T234" s="1168"/>
      <c r="U234" s="1168"/>
      <c r="V234" s="1168"/>
      <c r="W234" s="1168"/>
    </row>
    <row r="235" spans="1:23" ht="14.4" customHeight="1">
      <c r="A235" s="1102" t="s">
        <v>11</v>
      </c>
      <c r="B235" s="1102">
        <v>12</v>
      </c>
      <c r="C235" s="1102"/>
      <c r="D235" s="1102">
        <v>0</v>
      </c>
      <c r="E235" s="1102" t="str">
        <f>CONCATENATE('Смета ЕР (общ) '!$A235,".",'Смета ЕР (общ) '!$B235,".",'Смета ЕР (общ) '!$D235)</f>
        <v>Р2.12.0</v>
      </c>
      <c r="F235" s="1102">
        <f t="shared" si="29"/>
        <v>1</v>
      </c>
      <c r="G235" s="1103" t="s">
        <v>654</v>
      </c>
      <c r="H235" s="1091"/>
      <c r="I235" s="1092">
        <f>SUM(I236:I243)</f>
        <v>0</v>
      </c>
      <c r="J235" s="1101"/>
      <c r="K235" s="1101"/>
      <c r="L235" s="1094"/>
      <c r="M235" s="1094"/>
      <c r="N235" s="1094">
        <f>SUM(N236:N243)</f>
        <v>0</v>
      </c>
      <c r="O235" s="1094">
        <f>SUM(O236:O243)</f>
        <v>0</v>
      </c>
      <c r="P235" s="1103"/>
      <c r="Q235" s="1103"/>
      <c r="S235" s="619"/>
      <c r="T235" s="1168"/>
      <c r="U235" s="1168">
        <v>0</v>
      </c>
      <c r="V235" s="1168"/>
      <c r="W235" s="1168"/>
    </row>
    <row r="236" spans="1:23" ht="14.4" customHeight="1">
      <c r="A236" s="733" t="s">
        <v>11</v>
      </c>
      <c r="B236" s="733">
        <v>12</v>
      </c>
      <c r="C236" s="733"/>
      <c r="D236" s="733">
        <v>1</v>
      </c>
      <c r="E236" s="733" t="str">
        <f>CONCATENATE('Смета ЕР (общ) '!$A236,".",'Смета ЕР (общ) '!$B236,".",'Смета ЕР (общ) '!$D236)</f>
        <v>Р2.12.1</v>
      </c>
      <c r="F236" s="733">
        <f t="shared" si="29"/>
        <v>1</v>
      </c>
      <c r="G236" s="1065" t="s">
        <v>233</v>
      </c>
      <c r="H236" s="1098" t="s">
        <v>336</v>
      </c>
      <c r="I236" s="734"/>
      <c r="J236" s="923">
        <v>522.5</v>
      </c>
      <c r="K236" s="923">
        <v>0</v>
      </c>
      <c r="L236" s="923">
        <f t="shared" ref="L236:M243" si="33">ROUND(J236-J236*$Q$4,2)</f>
        <v>522.5</v>
      </c>
      <c r="M236" s="923">
        <f t="shared" si="33"/>
        <v>0</v>
      </c>
      <c r="N236" s="923">
        <f>ROUND('Смета ЕР (общ) '!$I236*'Смета ЕР (общ) '!$L236,2)</f>
        <v>0</v>
      </c>
      <c r="O236" s="923">
        <f>ROUND('Смета ЕР (общ) '!$I236*'Смета ЕР (общ) '!$M236,2)</f>
        <v>0</v>
      </c>
      <c r="P236" s="1065"/>
      <c r="Q236" s="1065"/>
      <c r="S236" s="619"/>
      <c r="T236" s="1168"/>
      <c r="U236" s="1168"/>
      <c r="V236" s="1168"/>
      <c r="W236" s="1168"/>
    </row>
    <row r="237" spans="1:23" ht="14.4" customHeight="1">
      <c r="A237" s="733" t="s">
        <v>11</v>
      </c>
      <c r="B237" s="733">
        <v>12</v>
      </c>
      <c r="C237" s="733"/>
      <c r="D237" s="733">
        <v>2</v>
      </c>
      <c r="E237" s="733" t="str">
        <f>CONCATENATE('Смета ЕР (общ) '!$A237,".",'Смета ЕР (общ) '!$B237,".",'Смета ЕР (общ) '!$D237)</f>
        <v>Р2.12.2</v>
      </c>
      <c r="F237" s="733">
        <f t="shared" si="29"/>
        <v>1</v>
      </c>
      <c r="G237" s="1065" t="s">
        <v>476</v>
      </c>
      <c r="H237" s="1098" t="s">
        <v>336</v>
      </c>
      <c r="I237" s="734"/>
      <c r="J237" s="923">
        <v>3027.6</v>
      </c>
      <c r="K237" s="923">
        <v>0</v>
      </c>
      <c r="L237" s="923">
        <f t="shared" si="33"/>
        <v>3027.6</v>
      </c>
      <c r="M237" s="923">
        <f t="shared" si="33"/>
        <v>0</v>
      </c>
      <c r="N237" s="923">
        <f>ROUND('Смета ЕР (общ) '!$I237*'Смета ЕР (общ) '!$L237,2)</f>
        <v>0</v>
      </c>
      <c r="O237" s="923">
        <f>ROUND('Смета ЕР (общ) '!$I237*'Смета ЕР (общ) '!$M237,2)</f>
        <v>0</v>
      </c>
      <c r="P237" s="1065"/>
      <c r="Q237" s="1065"/>
      <c r="S237" s="619"/>
      <c r="T237" s="1168"/>
      <c r="U237" s="1168"/>
      <c r="V237" s="1168"/>
      <c r="W237" s="1168"/>
    </row>
    <row r="238" spans="1:23" ht="14.4" customHeight="1">
      <c r="A238" s="733" t="s">
        <v>11</v>
      </c>
      <c r="B238" s="733">
        <v>12</v>
      </c>
      <c r="C238" s="733"/>
      <c r="D238" s="733">
        <v>3</v>
      </c>
      <c r="E238" s="733" t="str">
        <f>CONCATENATE('Смета ЕР (общ) '!$A238,".",'Смета ЕР (общ) '!$B238,".",'Смета ЕР (общ) '!$D238)</f>
        <v>Р2.12.3</v>
      </c>
      <c r="F238" s="733">
        <f t="shared" si="29"/>
        <v>1</v>
      </c>
      <c r="G238" s="1065" t="s">
        <v>234</v>
      </c>
      <c r="H238" s="1098" t="s">
        <v>15</v>
      </c>
      <c r="I238" s="734"/>
      <c r="J238" s="923">
        <v>174</v>
      </c>
      <c r="K238" s="923">
        <v>0</v>
      </c>
      <c r="L238" s="923">
        <f t="shared" si="33"/>
        <v>174</v>
      </c>
      <c r="M238" s="923">
        <f t="shared" si="33"/>
        <v>0</v>
      </c>
      <c r="N238" s="923">
        <f>ROUND('Смета ЕР (общ) '!$I238*'Смета ЕР (общ) '!$L238,2)</f>
        <v>0</v>
      </c>
      <c r="O238" s="923">
        <f>ROUND('Смета ЕР (общ) '!$I238*'Смета ЕР (общ) '!$M238,2)</f>
        <v>0</v>
      </c>
      <c r="P238" s="1065"/>
      <c r="Q238" s="1065"/>
      <c r="S238" s="619"/>
      <c r="T238" s="1168"/>
      <c r="U238" s="1168"/>
      <c r="V238" s="1168"/>
      <c r="W238" s="1168"/>
    </row>
    <row r="239" spans="1:23" ht="14.4" customHeight="1">
      <c r="A239" s="733" t="s">
        <v>11</v>
      </c>
      <c r="B239" s="733">
        <v>12</v>
      </c>
      <c r="C239" s="733"/>
      <c r="D239" s="733">
        <v>10</v>
      </c>
      <c r="E239" s="733" t="str">
        <f>CONCATENATE('Смета ЕР (общ) '!$A239,".",'Смета ЕР (общ) '!$B239,".",'Смета ЕР (общ) '!$D239)</f>
        <v>Р2.12.10</v>
      </c>
      <c r="F239" s="733">
        <f t="shared" si="29"/>
        <v>1</v>
      </c>
      <c r="G239" s="1065" t="s">
        <v>478</v>
      </c>
      <c r="H239" s="1098" t="s">
        <v>336</v>
      </c>
      <c r="I239" s="734"/>
      <c r="J239" s="923">
        <v>305370</v>
      </c>
      <c r="K239" s="923">
        <v>0</v>
      </c>
      <c r="L239" s="923">
        <f t="shared" si="33"/>
        <v>305370</v>
      </c>
      <c r="M239" s="923">
        <f t="shared" si="33"/>
        <v>0</v>
      </c>
      <c r="N239" s="923">
        <f>ROUND('Смета ЕР (общ) '!$I239*'Смета ЕР (общ) '!$L239,2)</f>
        <v>0</v>
      </c>
      <c r="O239" s="923">
        <f>ROUND('Смета ЕР (общ) '!$I239*'Смета ЕР (общ) '!$M239,2)</f>
        <v>0</v>
      </c>
      <c r="P239" s="1065"/>
      <c r="Q239" s="1065"/>
      <c r="S239" s="619"/>
      <c r="T239" s="1168"/>
      <c r="U239" s="1168"/>
      <c r="V239" s="1168"/>
      <c r="W239" s="1168"/>
    </row>
    <row r="240" spans="1:23" ht="14.4" customHeight="1">
      <c r="A240" s="733" t="s">
        <v>11</v>
      </c>
      <c r="B240" s="733">
        <v>12</v>
      </c>
      <c r="C240" s="733"/>
      <c r="D240" s="733">
        <v>4</v>
      </c>
      <c r="E240" s="733" t="str">
        <f>CONCATENATE('Смета ЕР (общ) '!$A240,".",'Смета ЕР (общ) '!$B240,".",'Смета ЕР (общ) '!$D240)</f>
        <v>Р2.12.4</v>
      </c>
      <c r="F240" s="733">
        <f t="shared" si="29"/>
        <v>1</v>
      </c>
      <c r="G240" s="1065" t="s">
        <v>1176</v>
      </c>
      <c r="H240" s="1098" t="s">
        <v>6174</v>
      </c>
      <c r="I240" s="734"/>
      <c r="J240" s="923">
        <v>5225</v>
      </c>
      <c r="K240" s="923">
        <v>0</v>
      </c>
      <c r="L240" s="923">
        <f t="shared" si="33"/>
        <v>5225</v>
      </c>
      <c r="M240" s="923">
        <f t="shared" si="33"/>
        <v>0</v>
      </c>
      <c r="N240" s="923">
        <f>ROUND('Смета ЕР (общ) '!$I240*'Смета ЕР (общ) '!$L240,2)</f>
        <v>0</v>
      </c>
      <c r="O240" s="923">
        <f>ROUND('Смета ЕР (общ) '!$I240*'Смета ЕР (общ) '!$M240,2)</f>
        <v>0</v>
      </c>
      <c r="P240" s="1065"/>
      <c r="Q240" s="1065"/>
      <c r="S240" s="619"/>
      <c r="T240" s="1168"/>
      <c r="U240" s="1168"/>
      <c r="V240" s="1168"/>
      <c r="W240" s="1168"/>
    </row>
    <row r="241" spans="1:23" ht="14.4" customHeight="1">
      <c r="A241" s="733" t="s">
        <v>11</v>
      </c>
      <c r="B241" s="733">
        <v>12</v>
      </c>
      <c r="C241" s="733"/>
      <c r="D241" s="733">
        <v>6</v>
      </c>
      <c r="E241" s="733" t="str">
        <f>CONCATENATE('Смета ЕР (общ) '!$A241,".",'Смета ЕР (общ) '!$B241,".",'Смета ЕР (общ) '!$D241)</f>
        <v>Р2.12.6</v>
      </c>
      <c r="F241" s="733">
        <f t="shared" si="29"/>
        <v>1</v>
      </c>
      <c r="G241" s="1065" t="s">
        <v>235</v>
      </c>
      <c r="H241" s="1098" t="s">
        <v>336</v>
      </c>
      <c r="I241" s="734"/>
      <c r="J241" s="923">
        <v>8143.2</v>
      </c>
      <c r="K241" s="923">
        <v>0</v>
      </c>
      <c r="L241" s="923">
        <f t="shared" si="33"/>
        <v>8143.2</v>
      </c>
      <c r="M241" s="923">
        <f t="shared" si="33"/>
        <v>0</v>
      </c>
      <c r="N241" s="923">
        <f>ROUND('Смета ЕР (общ) '!$I241*'Смета ЕР (общ) '!$L241,2)</f>
        <v>0</v>
      </c>
      <c r="O241" s="923">
        <f>ROUND('Смета ЕР (общ) '!$I241*'Смета ЕР (общ) '!$M241,2)</f>
        <v>0</v>
      </c>
      <c r="P241" s="1065"/>
      <c r="Q241" s="1065"/>
      <c r="S241" s="619"/>
      <c r="T241" s="1168"/>
      <c r="U241" s="1168"/>
      <c r="V241" s="1168"/>
      <c r="W241" s="1168"/>
    </row>
    <row r="242" spans="1:23" ht="14.4" customHeight="1">
      <c r="A242" s="733" t="s">
        <v>11</v>
      </c>
      <c r="B242" s="733">
        <v>12</v>
      </c>
      <c r="C242" s="733"/>
      <c r="D242" s="733">
        <v>5</v>
      </c>
      <c r="E242" s="733" t="str">
        <f>CONCATENATE('Смета ЕР (общ) '!$A242,".",'Смета ЕР (общ) '!$B242,".",'Смета ЕР (общ) '!$D242)</f>
        <v>Р2.12.5</v>
      </c>
      <c r="F242" s="733">
        <f t="shared" si="29"/>
        <v>1</v>
      </c>
      <c r="G242" s="1065" t="s">
        <v>1591</v>
      </c>
      <c r="H242" s="1098" t="s">
        <v>15</v>
      </c>
      <c r="I242" s="734"/>
      <c r="J242" s="923">
        <v>626.4</v>
      </c>
      <c r="K242" s="923">
        <v>0</v>
      </c>
      <c r="L242" s="923">
        <f t="shared" si="33"/>
        <v>626.4</v>
      </c>
      <c r="M242" s="923">
        <f t="shared" si="33"/>
        <v>0</v>
      </c>
      <c r="N242" s="923">
        <f>ROUND('Смета ЕР (общ) '!$I242*'Смета ЕР (общ) '!$L242,2)</f>
        <v>0</v>
      </c>
      <c r="O242" s="923">
        <f>ROUND('Смета ЕР (общ) '!$I242*'Смета ЕР (общ) '!$M242,2)</f>
        <v>0</v>
      </c>
      <c r="P242" s="1065"/>
      <c r="Q242" s="1065"/>
      <c r="S242" s="619"/>
      <c r="T242" s="1168"/>
      <c r="U242" s="1168"/>
      <c r="V242" s="1168"/>
      <c r="W242" s="1168"/>
    </row>
    <row r="243" spans="1:23" ht="60" customHeight="1">
      <c r="A243" s="733" t="s">
        <v>11</v>
      </c>
      <c r="B243" s="733">
        <v>12</v>
      </c>
      <c r="C243" s="733"/>
      <c r="D243" s="733">
        <v>11</v>
      </c>
      <c r="E243" s="733" t="str">
        <f>CONCATENATE('Смета ЕР (общ) '!$A243,".",'Смета ЕР (общ) '!$B243,".",'Смета ЕР (общ) '!$D243)</f>
        <v>Р2.12.11</v>
      </c>
      <c r="F243" s="733">
        <f t="shared" si="29"/>
        <v>1</v>
      </c>
      <c r="G243" s="1065" t="s">
        <v>3590</v>
      </c>
      <c r="H243" s="1098" t="s">
        <v>15</v>
      </c>
      <c r="I243" s="734"/>
      <c r="J243" s="923">
        <v>820</v>
      </c>
      <c r="K243" s="923">
        <v>890</v>
      </c>
      <c r="L243" s="923">
        <f t="shared" si="33"/>
        <v>820</v>
      </c>
      <c r="M243" s="923">
        <f t="shared" si="33"/>
        <v>890</v>
      </c>
      <c r="N243" s="923">
        <f>ROUND('Смета ЕР (общ) '!$I243*'Смета ЕР (общ) '!$L243,2)</f>
        <v>0</v>
      </c>
      <c r="O243" s="923">
        <f>ROUND('Смета ЕР (общ) '!$I243*'Смета ЕР (общ) '!$M243,2)</f>
        <v>0</v>
      </c>
      <c r="P243" s="1065"/>
      <c r="Q243" s="1065"/>
      <c r="S243" s="619"/>
      <c r="T243" s="1168"/>
      <c r="U243" s="1168"/>
      <c r="V243" s="1168"/>
      <c r="W243" s="1168"/>
    </row>
    <row r="244" spans="1:23" ht="30.75" customHeight="1">
      <c r="A244" s="1102" t="s">
        <v>11</v>
      </c>
      <c r="B244" s="1102">
        <v>11</v>
      </c>
      <c r="C244" s="1102"/>
      <c r="D244" s="1102">
        <v>0</v>
      </c>
      <c r="E244" s="1102" t="str">
        <f>CONCATENATE('Смета ЕР (общ) '!$A244,".",'Смета ЕР (общ) '!$B244,".",'Смета ЕР (общ) '!$D244)</f>
        <v>Р2.11.0</v>
      </c>
      <c r="F244" s="1102">
        <f t="shared" si="29"/>
        <v>1</v>
      </c>
      <c r="G244" s="1103" t="s">
        <v>653</v>
      </c>
      <c r="H244" s="1091"/>
      <c r="I244" s="1092">
        <f>SUM(I245:I252)</f>
        <v>0</v>
      </c>
      <c r="J244" s="1101"/>
      <c r="K244" s="1101"/>
      <c r="L244" s="1094"/>
      <c r="M244" s="1094"/>
      <c r="N244" s="1094">
        <f>SUM(N245:N252)</f>
        <v>0</v>
      </c>
      <c r="O244" s="1094">
        <f>SUM(O245:O252)</f>
        <v>0</v>
      </c>
      <c r="P244" s="1103"/>
      <c r="Q244" s="1103"/>
      <c r="S244" s="619"/>
      <c r="T244" s="1168"/>
      <c r="U244" s="1168">
        <v>668</v>
      </c>
      <c r="V244" s="1168"/>
      <c r="W244" s="1168"/>
    </row>
    <row r="245" spans="1:23" ht="14.4" customHeight="1">
      <c r="A245" s="733" t="s">
        <v>11</v>
      </c>
      <c r="B245" s="733">
        <v>11</v>
      </c>
      <c r="C245" s="733"/>
      <c r="D245" s="733">
        <v>1</v>
      </c>
      <c r="E245" s="733" t="str">
        <f>CONCATENATE('Смета ЕР (общ) '!$A245,".",'Смета ЕР (общ) '!$B245,".",'Смета ЕР (общ) '!$D245)</f>
        <v>Р2.11.1</v>
      </c>
      <c r="F245" s="733">
        <f t="shared" si="29"/>
        <v>1</v>
      </c>
      <c r="G245" s="1065" t="s">
        <v>12</v>
      </c>
      <c r="H245" s="1098" t="s">
        <v>336</v>
      </c>
      <c r="I245" s="734"/>
      <c r="J245" s="923">
        <v>13200</v>
      </c>
      <c r="K245" s="923">
        <v>0</v>
      </c>
      <c r="L245" s="923">
        <f t="shared" ref="L245:M252" si="34">ROUND(J245-J245*$Q$4,2)</f>
        <v>13200</v>
      </c>
      <c r="M245" s="923">
        <f t="shared" si="34"/>
        <v>0</v>
      </c>
      <c r="N245" s="923">
        <f>ROUND('Смета ЕР (общ) '!$I245*'Смета ЕР (общ) '!$L245,2)</f>
        <v>0</v>
      </c>
      <c r="O245" s="923">
        <f>ROUND('Смета ЕР (общ) '!$I245*'Смета ЕР (общ) '!$M245,2)</f>
        <v>0</v>
      </c>
      <c r="P245" s="1065"/>
      <c r="Q245" s="1065"/>
      <c r="S245" s="619"/>
      <c r="T245" s="1168"/>
      <c r="U245" s="1168">
        <v>26</v>
      </c>
      <c r="V245" s="1168"/>
      <c r="W245" s="1168"/>
    </row>
    <row r="246" spans="1:23" ht="14.4" customHeight="1">
      <c r="A246" s="733" t="s">
        <v>11</v>
      </c>
      <c r="B246" s="733">
        <v>11</v>
      </c>
      <c r="C246" s="733"/>
      <c r="D246" s="733">
        <v>13</v>
      </c>
      <c r="E246" s="733" t="str">
        <f>CONCATENATE('Смета ЕР (общ) '!$A246,".",'Смета ЕР (общ) '!$B246,".",'Смета ЕР (общ) '!$D246)</f>
        <v>Р2.11.13</v>
      </c>
      <c r="F246" s="733">
        <f t="shared" si="29"/>
        <v>1</v>
      </c>
      <c r="G246" s="1065" t="s">
        <v>1178</v>
      </c>
      <c r="H246" s="1098" t="s">
        <v>336</v>
      </c>
      <c r="I246" s="734"/>
      <c r="J246" s="923">
        <v>32447.25</v>
      </c>
      <c r="K246" s="923">
        <v>0</v>
      </c>
      <c r="L246" s="923">
        <f t="shared" si="34"/>
        <v>32447.25</v>
      </c>
      <c r="M246" s="923">
        <f t="shared" si="34"/>
        <v>0</v>
      </c>
      <c r="N246" s="923">
        <f>ROUND('Смета ЕР (общ) '!$I246*'Смета ЕР (общ) '!$L246,2)</f>
        <v>0</v>
      </c>
      <c r="O246" s="923">
        <f>ROUND('Смета ЕР (общ) '!$I246*'Смета ЕР (общ) '!$M246,2)</f>
        <v>0</v>
      </c>
      <c r="P246" s="1065"/>
      <c r="Q246" s="1065"/>
      <c r="S246" s="619"/>
      <c r="T246" s="1168"/>
      <c r="U246" s="1168"/>
      <c r="V246" s="1168"/>
      <c r="W246" s="1168"/>
    </row>
    <row r="247" spans="1:23" ht="14.4" customHeight="1">
      <c r="A247" s="733" t="s">
        <v>11</v>
      </c>
      <c r="B247" s="733">
        <v>11</v>
      </c>
      <c r="C247" s="733"/>
      <c r="D247" s="733">
        <v>10</v>
      </c>
      <c r="E247" s="733" t="str">
        <f>CONCATENATE('Смета ЕР (общ) '!$A247,".",'Смета ЕР (общ) '!$B247,".",'Смета ЕР (общ) '!$D247)</f>
        <v>Р2.11.10</v>
      </c>
      <c r="F247" s="733">
        <f t="shared" si="29"/>
        <v>1</v>
      </c>
      <c r="G247" s="1065" t="s">
        <v>1179</v>
      </c>
      <c r="H247" s="1098" t="s">
        <v>336</v>
      </c>
      <c r="I247" s="734"/>
      <c r="J247" s="923">
        <v>28842</v>
      </c>
      <c r="K247" s="923">
        <v>0</v>
      </c>
      <c r="L247" s="923">
        <f t="shared" si="34"/>
        <v>28842</v>
      </c>
      <c r="M247" s="923">
        <f t="shared" si="34"/>
        <v>0</v>
      </c>
      <c r="N247" s="923">
        <f>ROUND('Смета ЕР (общ) '!$I247*'Смета ЕР (общ) '!$L247,2)</f>
        <v>0</v>
      </c>
      <c r="O247" s="923">
        <f>ROUND('Смета ЕР (общ) '!$I247*'Смета ЕР (общ) '!$M247,2)</f>
        <v>0</v>
      </c>
      <c r="P247" s="1065"/>
      <c r="Q247" s="1065"/>
      <c r="S247" s="619"/>
      <c r="T247" s="1168"/>
      <c r="U247" s="1168"/>
      <c r="V247" s="1168"/>
      <c r="W247" s="1168"/>
    </row>
    <row r="248" spans="1:23" ht="14.4" customHeight="1">
      <c r="A248" s="733" t="s">
        <v>11</v>
      </c>
      <c r="B248" s="733">
        <v>11</v>
      </c>
      <c r="C248" s="733"/>
      <c r="D248" s="733">
        <v>8</v>
      </c>
      <c r="E248" s="733" t="str">
        <f>CONCATENATE('Смета ЕР (общ) '!$A248,".",'Смета ЕР (общ) '!$B248,".",'Смета ЕР (общ) '!$D248)</f>
        <v>Р2.11.8</v>
      </c>
      <c r="F248" s="733">
        <f t="shared" si="29"/>
        <v>1</v>
      </c>
      <c r="G248" s="1065" t="s">
        <v>1122</v>
      </c>
      <c r="H248" s="1098" t="s">
        <v>336</v>
      </c>
      <c r="I248" s="734"/>
      <c r="J248" s="923">
        <v>24795</v>
      </c>
      <c r="K248" s="923">
        <v>0</v>
      </c>
      <c r="L248" s="923">
        <f t="shared" si="34"/>
        <v>24795</v>
      </c>
      <c r="M248" s="923">
        <f t="shared" si="34"/>
        <v>0</v>
      </c>
      <c r="N248" s="923">
        <f>ROUND('Смета ЕР (общ) '!$I248*'Смета ЕР (общ) '!$L248,2)</f>
        <v>0</v>
      </c>
      <c r="O248" s="923">
        <f>ROUND('Смета ЕР (общ) '!$I248*'Смета ЕР (общ) '!$M248,2)</f>
        <v>0</v>
      </c>
      <c r="P248" s="1065"/>
      <c r="Q248" s="1065"/>
      <c r="S248" s="619"/>
      <c r="T248" s="1168"/>
      <c r="U248" s="1168"/>
      <c r="V248" s="1168"/>
      <c r="W248" s="1168"/>
    </row>
    <row r="249" spans="1:23" ht="28.5" customHeight="1">
      <c r="A249" s="733" t="s">
        <v>11</v>
      </c>
      <c r="B249" s="733">
        <v>11</v>
      </c>
      <c r="C249" s="733"/>
      <c r="D249" s="733">
        <v>4</v>
      </c>
      <c r="E249" s="733" t="str">
        <f>CONCATENATE('Смета ЕР (общ) '!$A249,".",'Смета ЕР (общ) '!$B249,".",'Смета ЕР (общ) '!$D249)</f>
        <v>Р2.11.4</v>
      </c>
      <c r="F249" s="733">
        <f t="shared" si="29"/>
        <v>1</v>
      </c>
      <c r="G249" s="1065" t="s">
        <v>475</v>
      </c>
      <c r="H249" s="1098" t="s">
        <v>6174</v>
      </c>
      <c r="I249" s="734"/>
      <c r="J249" s="923">
        <v>1268.6300000000001</v>
      </c>
      <c r="K249" s="923">
        <v>0</v>
      </c>
      <c r="L249" s="923">
        <f t="shared" si="34"/>
        <v>1268.6300000000001</v>
      </c>
      <c r="M249" s="923">
        <f t="shared" si="34"/>
        <v>0</v>
      </c>
      <c r="N249" s="923">
        <f>ROUND('Смета ЕР (общ) '!$I249*'Смета ЕР (общ) '!$L249,2)</f>
        <v>0</v>
      </c>
      <c r="O249" s="923">
        <f>ROUND('Смета ЕР (общ) '!$I249*'Смета ЕР (общ) '!$M249,2)</f>
        <v>0</v>
      </c>
      <c r="P249" s="1065" t="s">
        <v>959</v>
      </c>
      <c r="Q249" s="1065"/>
      <c r="S249" s="619"/>
      <c r="T249" s="1168"/>
      <c r="U249" s="1168"/>
      <c r="V249" s="1168"/>
      <c r="W249" s="1168"/>
    </row>
    <row r="250" spans="1:23" ht="14.4" customHeight="1">
      <c r="A250" s="733" t="s">
        <v>11</v>
      </c>
      <c r="B250" s="733">
        <v>11</v>
      </c>
      <c r="C250" s="733"/>
      <c r="D250" s="733">
        <v>5</v>
      </c>
      <c r="E250" s="733" t="str">
        <f>CONCATENATE('Смета ЕР (общ) '!$A250,".",'Смета ЕР (общ) '!$B250,".",'Смета ЕР (общ) '!$D250)</f>
        <v>Р2.11.5</v>
      </c>
      <c r="F250" s="733">
        <f t="shared" si="29"/>
        <v>1</v>
      </c>
      <c r="G250" s="1065" t="s">
        <v>14</v>
      </c>
      <c r="H250" s="1098" t="s">
        <v>15</v>
      </c>
      <c r="I250" s="734"/>
      <c r="J250" s="923">
        <v>94.05</v>
      </c>
      <c r="K250" s="923">
        <v>0</v>
      </c>
      <c r="L250" s="923">
        <f t="shared" si="34"/>
        <v>94.05</v>
      </c>
      <c r="M250" s="923">
        <f t="shared" si="34"/>
        <v>0</v>
      </c>
      <c r="N250" s="923">
        <f>ROUND('Смета ЕР (общ) '!$I250*'Смета ЕР (общ) '!$L250,2)</f>
        <v>0</v>
      </c>
      <c r="O250" s="923">
        <f>ROUND('Смета ЕР (общ) '!$I250*'Смета ЕР (общ) '!$M250,2)</f>
        <v>0</v>
      </c>
      <c r="P250" s="1065"/>
      <c r="Q250" s="1065"/>
      <c r="S250" s="619"/>
      <c r="T250" s="1168"/>
      <c r="U250" s="1168">
        <v>214</v>
      </c>
      <c r="V250" s="1168"/>
      <c r="W250" s="1168"/>
    </row>
    <row r="251" spans="1:23" ht="14.4" customHeight="1">
      <c r="A251" s="733" t="s">
        <v>11</v>
      </c>
      <c r="B251" s="733">
        <v>11</v>
      </c>
      <c r="C251" s="733"/>
      <c r="D251" s="733">
        <v>7</v>
      </c>
      <c r="E251" s="733" t="str">
        <f>CONCATENATE('Смета ЕР (общ) '!$A251,".",'Смета ЕР (общ) '!$B251,".",'Смета ЕР (общ) '!$D251)</f>
        <v>Р2.11.7</v>
      </c>
      <c r="F251" s="733">
        <f t="shared" si="29"/>
        <v>1</v>
      </c>
      <c r="G251" s="1065" t="s">
        <v>728</v>
      </c>
      <c r="H251" s="1098" t="s">
        <v>15</v>
      </c>
      <c r="I251" s="734"/>
      <c r="J251" s="923">
        <v>110.69</v>
      </c>
      <c r="K251" s="923">
        <v>0</v>
      </c>
      <c r="L251" s="923">
        <f t="shared" si="34"/>
        <v>110.69</v>
      </c>
      <c r="M251" s="923">
        <f t="shared" si="34"/>
        <v>0</v>
      </c>
      <c r="N251" s="923">
        <f>ROUND('Смета ЕР (общ) '!$I251*'Смета ЕР (общ) '!$L251,2)</f>
        <v>0</v>
      </c>
      <c r="O251" s="923">
        <f>ROUND('Смета ЕР (общ) '!$I251*'Смета ЕР (общ) '!$M251,2)</f>
        <v>0</v>
      </c>
      <c r="P251" s="1065"/>
      <c r="Q251" s="1065"/>
      <c r="S251" s="619"/>
      <c r="T251" s="1168"/>
      <c r="U251" s="1168">
        <v>214</v>
      </c>
      <c r="V251" s="1168"/>
      <c r="W251" s="1168"/>
    </row>
    <row r="252" spans="1:23" ht="14.4" customHeight="1">
      <c r="A252" s="733" t="s">
        <v>11</v>
      </c>
      <c r="B252" s="733">
        <v>11</v>
      </c>
      <c r="C252" s="733"/>
      <c r="D252" s="733">
        <v>6</v>
      </c>
      <c r="E252" s="733" t="str">
        <f>CONCATENATE('Смета ЕР (общ) '!$A252,".",'Смета ЕР (общ) '!$B252,".",'Смета ЕР (общ) '!$D252)</f>
        <v>Р2.11.6</v>
      </c>
      <c r="F252" s="733">
        <f t="shared" si="29"/>
        <v>1</v>
      </c>
      <c r="G252" s="1065" t="s">
        <v>729</v>
      </c>
      <c r="H252" s="1098" t="s">
        <v>15</v>
      </c>
      <c r="I252" s="734"/>
      <c r="J252" s="735">
        <v>519</v>
      </c>
      <c r="K252" s="923">
        <v>0</v>
      </c>
      <c r="L252" s="923">
        <f t="shared" si="34"/>
        <v>519</v>
      </c>
      <c r="M252" s="923">
        <f t="shared" si="34"/>
        <v>0</v>
      </c>
      <c r="N252" s="923">
        <f>ROUND('Смета ЕР (общ) '!$I252*'Смета ЕР (общ) '!$L252,2)</f>
        <v>0</v>
      </c>
      <c r="O252" s="923">
        <f>ROUND('Смета ЕР (общ) '!$I252*'Смета ЕР (общ) '!$M252,2)</f>
        <v>0</v>
      </c>
      <c r="P252" s="1065"/>
      <c r="Q252" s="1065"/>
      <c r="S252" s="619"/>
      <c r="T252" s="1168"/>
      <c r="U252" s="1168">
        <v>214</v>
      </c>
      <c r="V252" s="1168"/>
      <c r="W252" s="1168"/>
    </row>
    <row r="253" spans="1:23" ht="14.4">
      <c r="A253" s="1089" t="s">
        <v>16</v>
      </c>
      <c r="B253" s="1089">
        <v>0</v>
      </c>
      <c r="C253" s="1089"/>
      <c r="D253" s="1089">
        <v>0</v>
      </c>
      <c r="E253" s="1089" t="str">
        <f>CONCATENATE('Смета ЕР (общ) '!$A253,".",'Смета ЕР (общ) '!$B253,".",'Смета ЕР (общ) '!$D253)</f>
        <v>Р3.0.0</v>
      </c>
      <c r="F253" s="1102">
        <f t="shared" si="29"/>
        <v>1</v>
      </c>
      <c r="G253" s="1090" t="s">
        <v>655</v>
      </c>
      <c r="H253" s="1091"/>
      <c r="I253" s="1092">
        <f>I254+I295+I310+I344+I380+I454+I519+I539</f>
        <v>0</v>
      </c>
      <c r="J253" s="1101"/>
      <c r="K253" s="1101"/>
      <c r="L253" s="1094"/>
      <c r="M253" s="1094"/>
      <c r="N253" s="1094">
        <f>ROUND(N254+N295+N310+N344+N380+N454+N519+N539,2)</f>
        <v>0</v>
      </c>
      <c r="O253" s="1094">
        <f>ROUND(O254+O295+O310+O344+O380+O454+O519+O539,2)</f>
        <v>0</v>
      </c>
      <c r="P253" s="1090"/>
      <c r="Q253" s="1090"/>
      <c r="S253" s="619"/>
      <c r="T253" s="1168"/>
      <c r="U253" s="1168">
        <v>5377872.1999999993</v>
      </c>
      <c r="V253" s="1168"/>
      <c r="W253" s="1168"/>
    </row>
    <row r="254" spans="1:23" ht="14.4" customHeight="1">
      <c r="A254" s="1102" t="s">
        <v>16</v>
      </c>
      <c r="B254" s="1102">
        <v>1</v>
      </c>
      <c r="C254" s="1102"/>
      <c r="D254" s="1102">
        <v>0</v>
      </c>
      <c r="E254" s="1102" t="str">
        <f>CONCATENATE('Смета ЕР (общ) '!$A254,".",'Смета ЕР (общ) '!$B254,".",'Смета ЕР (общ) '!$D254)</f>
        <v>Р3.1.0</v>
      </c>
      <c r="F254" s="1102">
        <f t="shared" si="29"/>
        <v>1</v>
      </c>
      <c r="G254" s="1103" t="s">
        <v>656</v>
      </c>
      <c r="H254" s="1091"/>
      <c r="I254" s="1092">
        <f>N254</f>
        <v>0</v>
      </c>
      <c r="J254" s="1101"/>
      <c r="K254" s="1101"/>
      <c r="L254" s="1094"/>
      <c r="M254" s="1094"/>
      <c r="N254" s="1094">
        <f>SUM(N255:N294)</f>
        <v>0</v>
      </c>
      <c r="O254" s="1094">
        <f>SUM(O255:O294)</f>
        <v>0</v>
      </c>
      <c r="P254" s="1103"/>
      <c r="Q254" s="1103"/>
      <c r="S254" s="619"/>
      <c r="T254" s="1168"/>
      <c r="U254" s="1168">
        <v>1011935.72</v>
      </c>
      <c r="V254" s="1168"/>
      <c r="W254" s="1168"/>
    </row>
    <row r="255" spans="1:23" ht="14.4" customHeight="1">
      <c r="A255" s="733" t="s">
        <v>16</v>
      </c>
      <c r="B255" s="733">
        <v>1</v>
      </c>
      <c r="C255" s="733"/>
      <c r="D255" s="733">
        <v>1</v>
      </c>
      <c r="E255" s="733" t="str">
        <f>CONCATENATE('Смета ЕР (общ) '!$A255,".",'Смета ЕР (общ) '!$B255,".",'Смета ЕР (общ) '!$D255)</f>
        <v>Р3.1.1</v>
      </c>
      <c r="F255" s="733">
        <f t="shared" si="29"/>
        <v>1</v>
      </c>
      <c r="G255" s="1065" t="s">
        <v>726</v>
      </c>
      <c r="H255" s="1098" t="s">
        <v>15</v>
      </c>
      <c r="I255" s="734"/>
      <c r="J255" s="923">
        <v>2392.5</v>
      </c>
      <c r="K255" s="923">
        <v>1771.46</v>
      </c>
      <c r="L255" s="923">
        <f t="shared" ref="L255:L294" si="35">ROUND(J255-J255*$Q$4,2)</f>
        <v>2392.5</v>
      </c>
      <c r="M255" s="923">
        <f t="shared" ref="M255:M294" si="36">ROUND(K255-K255*$Q$4,2)</f>
        <v>1771.46</v>
      </c>
      <c r="N255" s="923">
        <f>ROUND('Смета ЕР (общ) '!$I255*'Смета ЕР (общ) '!$L255,2)</f>
        <v>0</v>
      </c>
      <c r="O255" s="923">
        <f>ROUND('Смета ЕР (общ) '!$I255*'Смета ЕР (общ) '!$M255,2)</f>
        <v>0</v>
      </c>
      <c r="P255" s="1065"/>
      <c r="Q255" s="1065"/>
      <c r="S255" s="619"/>
      <c r="T255" s="1168"/>
      <c r="U255" s="1168">
        <v>50.61</v>
      </c>
      <c r="V255" s="1168"/>
      <c r="W255" s="1168"/>
    </row>
    <row r="256" spans="1:23" ht="14.4" customHeight="1">
      <c r="A256" s="733" t="s">
        <v>16</v>
      </c>
      <c r="B256" s="733">
        <v>1</v>
      </c>
      <c r="C256" s="733"/>
      <c r="D256" s="733">
        <v>2</v>
      </c>
      <c r="E256" s="733" t="str">
        <f>CONCATENATE('Смета ЕР (общ) '!$A256,".",'Смета ЕР (общ) '!$B256,".",'Смета ЕР (общ) '!$D256)</f>
        <v>Р3.1.2</v>
      </c>
      <c r="F256" s="733">
        <f t="shared" si="29"/>
        <v>1</v>
      </c>
      <c r="G256" s="1106" t="s">
        <v>480</v>
      </c>
      <c r="H256" s="1107" t="s">
        <v>15</v>
      </c>
      <c r="I256" s="734"/>
      <c r="J256" s="923">
        <v>2704.48</v>
      </c>
      <c r="K256" s="923">
        <v>3557.89</v>
      </c>
      <c r="L256" s="923">
        <f t="shared" si="35"/>
        <v>2704.48</v>
      </c>
      <c r="M256" s="923">
        <f t="shared" si="36"/>
        <v>3557.89</v>
      </c>
      <c r="N256" s="923">
        <f>ROUND('Смета ЕР (общ) '!$I256*'Смета ЕР (общ) '!$L256,2)</f>
        <v>0</v>
      </c>
      <c r="O256" s="923">
        <f>ROUND('Смета ЕР (общ) '!$I256*'Смета ЕР (общ) '!$M256,2)</f>
        <v>0</v>
      </c>
      <c r="P256" s="1106"/>
      <c r="Q256" s="1106"/>
      <c r="S256" s="619"/>
      <c r="T256" s="1168"/>
      <c r="U256" s="1168"/>
      <c r="V256" s="1168"/>
      <c r="W256" s="1168"/>
    </row>
    <row r="257" spans="1:23" ht="14.4" customHeight="1">
      <c r="A257" s="733" t="s">
        <v>16</v>
      </c>
      <c r="B257" s="733">
        <v>1</v>
      </c>
      <c r="C257" s="733"/>
      <c r="D257" s="733">
        <v>3</v>
      </c>
      <c r="E257" s="733" t="str">
        <f>CONCATENATE('Смета ЕР (общ) '!$A257,".",'Смета ЕР (общ) '!$B257,".",'Смета ЕР (общ) '!$D257)</f>
        <v>Р3.1.3</v>
      </c>
      <c r="F257" s="733">
        <f t="shared" si="29"/>
        <v>1</v>
      </c>
      <c r="G257" s="1065" t="s">
        <v>481</v>
      </c>
      <c r="H257" s="1107" t="s">
        <v>15</v>
      </c>
      <c r="I257" s="734"/>
      <c r="J257" s="923">
        <v>2035.8</v>
      </c>
      <c r="K257" s="923">
        <v>3824.36</v>
      </c>
      <c r="L257" s="923">
        <f t="shared" si="35"/>
        <v>2035.8</v>
      </c>
      <c r="M257" s="923">
        <f t="shared" si="36"/>
        <v>3824.36</v>
      </c>
      <c r="N257" s="923">
        <f>ROUND('Смета ЕР (общ) '!$I257*'Смета ЕР (общ) '!$L257,2)</f>
        <v>0</v>
      </c>
      <c r="O257" s="923">
        <f>ROUND('Смета ЕР (общ) '!$I257*'Смета ЕР (общ) '!$M257,2)</f>
        <v>0</v>
      </c>
      <c r="P257" s="1065"/>
      <c r="Q257" s="1065"/>
      <c r="S257" s="619"/>
      <c r="T257" s="1168"/>
      <c r="U257" s="1168"/>
      <c r="V257" s="1168"/>
      <c r="W257" s="1168"/>
    </row>
    <row r="258" spans="1:23" ht="14.4" customHeight="1">
      <c r="A258" s="733" t="s">
        <v>16</v>
      </c>
      <c r="B258" s="733">
        <v>1</v>
      </c>
      <c r="C258" s="733"/>
      <c r="D258" s="733">
        <v>4</v>
      </c>
      <c r="E258" s="733" t="str">
        <f>CONCATENATE('Смета ЕР (общ) '!$A258,".",'Смета ЕР (общ) '!$B258,".",'Смета ЕР (общ) '!$D258)</f>
        <v>Р3.1.4</v>
      </c>
      <c r="F258" s="733">
        <f t="shared" si="29"/>
        <v>1</v>
      </c>
      <c r="G258" s="1065" t="s">
        <v>17</v>
      </c>
      <c r="H258" s="1107" t="s">
        <v>18</v>
      </c>
      <c r="I258" s="734"/>
      <c r="J258" s="735">
        <v>9787.5</v>
      </c>
      <c r="K258" s="923">
        <v>14433.36</v>
      </c>
      <c r="L258" s="923">
        <f t="shared" si="35"/>
        <v>9787.5</v>
      </c>
      <c r="M258" s="923">
        <f t="shared" si="36"/>
        <v>14433.36</v>
      </c>
      <c r="N258" s="923">
        <f>ROUND('Смета ЕР (общ) '!$I258*'Смета ЕР (общ) '!$L258,2)</f>
        <v>0</v>
      </c>
      <c r="O258" s="923">
        <f>ROUND('Смета ЕР (общ) '!$I258*'Смета ЕР (общ) '!$M258,2)</f>
        <v>0</v>
      </c>
      <c r="P258" s="1065"/>
      <c r="Q258" s="1065"/>
      <c r="S258" s="619"/>
      <c r="T258" s="1168"/>
      <c r="U258" s="1168"/>
      <c r="V258" s="1168"/>
      <c r="W258" s="1168"/>
    </row>
    <row r="259" spans="1:23" ht="14.4" customHeight="1">
      <c r="A259" s="733" t="s">
        <v>16</v>
      </c>
      <c r="B259" s="733">
        <v>1</v>
      </c>
      <c r="C259" s="733"/>
      <c r="D259" s="733">
        <v>5</v>
      </c>
      <c r="E259" s="733" t="str">
        <f>CONCATENATE('Смета ЕР (общ) '!$A259,".",'Смета ЕР (общ) '!$B259,".",'Смета ЕР (общ) '!$D259)</f>
        <v>Р3.1.5</v>
      </c>
      <c r="F259" s="733">
        <f t="shared" si="29"/>
        <v>1</v>
      </c>
      <c r="G259" s="1065" t="s">
        <v>163</v>
      </c>
      <c r="H259" s="1098" t="s">
        <v>27</v>
      </c>
      <c r="I259" s="734"/>
      <c r="J259" s="735">
        <v>1045</v>
      </c>
      <c r="K259" s="923">
        <v>898.67</v>
      </c>
      <c r="L259" s="923">
        <f t="shared" si="35"/>
        <v>1045</v>
      </c>
      <c r="M259" s="923">
        <f t="shared" si="36"/>
        <v>898.67</v>
      </c>
      <c r="N259" s="923">
        <f>ROUND('Смета ЕР (общ) '!$I259*'Смета ЕР (общ) '!$L259,2)</f>
        <v>0</v>
      </c>
      <c r="O259" s="923">
        <f>ROUND('Смета ЕР (общ) '!$I259*'Смета ЕР (общ) '!$M259,2)</f>
        <v>0</v>
      </c>
      <c r="P259" s="1065"/>
      <c r="Q259" s="1065"/>
      <c r="S259" s="619"/>
      <c r="T259" s="1168"/>
      <c r="U259" s="1168">
        <v>12</v>
      </c>
      <c r="V259" s="1168"/>
      <c r="W259" s="1168"/>
    </row>
    <row r="260" spans="1:23" ht="14.4" customHeight="1">
      <c r="A260" s="733" t="s">
        <v>16</v>
      </c>
      <c r="B260" s="733">
        <v>1</v>
      </c>
      <c r="C260" s="733"/>
      <c r="D260" s="733">
        <v>6</v>
      </c>
      <c r="E260" s="733" t="str">
        <f>CONCATENATE('Смета ЕР (общ) '!$A260,".",'Смета ЕР (общ) '!$B260,".",'Смета ЕР (общ) '!$D260)</f>
        <v>Р3.1.6</v>
      </c>
      <c r="F260" s="733">
        <f t="shared" si="29"/>
        <v>1</v>
      </c>
      <c r="G260" s="1065" t="s">
        <v>164</v>
      </c>
      <c r="H260" s="1098" t="s">
        <v>27</v>
      </c>
      <c r="I260" s="734"/>
      <c r="J260" s="735">
        <v>2090</v>
      </c>
      <c r="K260" s="923">
        <v>1746.37</v>
      </c>
      <c r="L260" s="923">
        <f t="shared" si="35"/>
        <v>2090</v>
      </c>
      <c r="M260" s="923">
        <f t="shared" si="36"/>
        <v>1746.37</v>
      </c>
      <c r="N260" s="923">
        <f>ROUND('Смета ЕР (общ) '!$I260*'Смета ЕР (общ) '!$L260,2)</f>
        <v>0</v>
      </c>
      <c r="O260" s="923">
        <f>ROUND('Смета ЕР (общ) '!$I260*'Смета ЕР (общ) '!$M260,2)</f>
        <v>0</v>
      </c>
      <c r="P260" s="1065"/>
      <c r="Q260" s="1065"/>
      <c r="S260" s="619"/>
      <c r="T260" s="1168"/>
      <c r="U260" s="1168">
        <v>24</v>
      </c>
      <c r="V260" s="1168"/>
      <c r="W260" s="1168"/>
    </row>
    <row r="261" spans="1:23" ht="14.4" customHeight="1">
      <c r="A261" s="1097" t="s">
        <v>16</v>
      </c>
      <c r="B261" s="1066">
        <v>1</v>
      </c>
      <c r="C261" s="1066"/>
      <c r="D261" s="1066">
        <v>15</v>
      </c>
      <c r="E261" s="1066" t="str">
        <f>CONCATENATE('Смета ЕР (общ) '!$A261,".",'Смета ЕР (общ) '!$B261,".",'Смета ЕР (общ) '!$D261)</f>
        <v>Р3.1.15</v>
      </c>
      <c r="F261" s="1097">
        <f t="shared" si="29"/>
        <v>1</v>
      </c>
      <c r="G261" s="1067" t="s">
        <v>1557</v>
      </c>
      <c r="H261" s="1095" t="s">
        <v>27</v>
      </c>
      <c r="I261" s="837"/>
      <c r="J261" s="735">
        <v>1045</v>
      </c>
      <c r="K261" s="735">
        <v>1149.76</v>
      </c>
      <c r="L261" s="735">
        <f t="shared" si="35"/>
        <v>1045</v>
      </c>
      <c r="M261" s="735">
        <f t="shared" si="36"/>
        <v>1149.76</v>
      </c>
      <c r="N261" s="735">
        <f>ROUND('Смета ЕР (общ) '!$I261*'Смета ЕР (общ) '!$L261,2)</f>
        <v>0</v>
      </c>
      <c r="O261" s="735">
        <f>ROUND('Смета ЕР (общ) '!$I261*'Смета ЕР (общ) '!$M261,2)</f>
        <v>0</v>
      </c>
      <c r="P261" s="1067"/>
      <c r="Q261" s="1067"/>
      <c r="S261" s="619"/>
      <c r="T261" s="1168"/>
      <c r="U261" s="1168"/>
      <c r="V261" s="1168"/>
      <c r="W261" s="1168"/>
    </row>
    <row r="262" spans="1:23" ht="14.4" customHeight="1">
      <c r="A262" s="733" t="s">
        <v>16</v>
      </c>
      <c r="B262" s="733">
        <v>1</v>
      </c>
      <c r="C262" s="733"/>
      <c r="D262" s="733">
        <v>35</v>
      </c>
      <c r="E262" s="733" t="str">
        <f>CONCATENATE('Смета ЕР (общ) '!$A262,".",'Смета ЕР (общ) '!$B262,".",'Смета ЕР (общ) '!$D262)</f>
        <v>Р3.1.35</v>
      </c>
      <c r="F262" s="733">
        <f t="shared" si="29"/>
        <v>1</v>
      </c>
      <c r="G262" s="1065" t="s">
        <v>2044</v>
      </c>
      <c r="H262" s="1107" t="s">
        <v>27</v>
      </c>
      <c r="I262" s="734"/>
      <c r="J262" s="735">
        <v>490.94</v>
      </c>
      <c r="K262" s="735">
        <v>213.65</v>
      </c>
      <c r="L262" s="923">
        <f t="shared" si="35"/>
        <v>490.94</v>
      </c>
      <c r="M262" s="923">
        <f t="shared" si="36"/>
        <v>213.65</v>
      </c>
      <c r="N262" s="923">
        <f>ROUND('Смета ЕР (общ) '!$I262*'Смета ЕР (общ) '!$L262,2)</f>
        <v>0</v>
      </c>
      <c r="O262" s="923">
        <f>ROUND('Смета ЕР (общ) '!$I262*'Смета ЕР (общ) '!$M262,2)</f>
        <v>0</v>
      </c>
      <c r="P262" s="1065"/>
      <c r="Q262" s="1065"/>
      <c r="S262" s="619"/>
      <c r="T262" s="1168"/>
      <c r="U262" s="1168"/>
      <c r="V262" s="1168"/>
      <c r="W262" s="1168"/>
    </row>
    <row r="263" spans="1:23" ht="14.4" customHeight="1">
      <c r="A263" s="733" t="s">
        <v>16</v>
      </c>
      <c r="B263" s="733">
        <v>1</v>
      </c>
      <c r="C263" s="733"/>
      <c r="D263" s="733">
        <v>29</v>
      </c>
      <c r="E263" s="733" t="str">
        <f>CONCATENATE('Смета ЕР (общ) '!$A263,".",'Смета ЕР (общ) '!$B263,".",'Смета ЕР (общ) '!$D263)</f>
        <v>Р3.1.29</v>
      </c>
      <c r="F263" s="733">
        <f t="shared" si="29"/>
        <v>1</v>
      </c>
      <c r="G263" s="1065" t="s">
        <v>209</v>
      </c>
      <c r="H263" s="1098" t="s">
        <v>18</v>
      </c>
      <c r="I263" s="734"/>
      <c r="J263" s="923">
        <v>10521.32</v>
      </c>
      <c r="K263" s="923">
        <v>0</v>
      </c>
      <c r="L263" s="923">
        <f t="shared" si="35"/>
        <v>10521.32</v>
      </c>
      <c r="M263" s="923">
        <f t="shared" si="36"/>
        <v>0</v>
      </c>
      <c r="N263" s="923">
        <f>ROUND('Смета ЕР (общ) '!$I263*'Смета ЕР (общ) '!$L263,2)</f>
        <v>0</v>
      </c>
      <c r="O263" s="923">
        <f>ROUND('Смета ЕР (общ) '!$I263*'Смета ЕР (общ) '!$M263,2)</f>
        <v>0</v>
      </c>
      <c r="P263" s="1065"/>
      <c r="Q263" s="1065"/>
      <c r="S263" s="619"/>
      <c r="T263" s="1168"/>
      <c r="U263" s="1168"/>
      <c r="V263" s="1168"/>
      <c r="W263" s="1168"/>
    </row>
    <row r="264" spans="1:23" ht="14.4" customHeight="1">
      <c r="A264" s="733" t="s">
        <v>16</v>
      </c>
      <c r="B264" s="733">
        <v>1</v>
      </c>
      <c r="C264" s="733"/>
      <c r="D264" s="733">
        <v>30</v>
      </c>
      <c r="E264" s="733" t="str">
        <f>CONCATENATE('Смета ЕР (общ) '!$A264,".",'Смета ЕР (общ) '!$B264,".",'Смета ЕР (общ) '!$D264)</f>
        <v>Р3.1.30</v>
      </c>
      <c r="F264" s="733">
        <f t="shared" si="29"/>
        <v>1</v>
      </c>
      <c r="G264" s="1065" t="s">
        <v>449</v>
      </c>
      <c r="H264" s="1098" t="s">
        <v>18</v>
      </c>
      <c r="I264" s="734"/>
      <c r="J264" s="923">
        <v>12214.8</v>
      </c>
      <c r="K264" s="923">
        <v>0</v>
      </c>
      <c r="L264" s="923">
        <f t="shared" si="35"/>
        <v>12214.8</v>
      </c>
      <c r="M264" s="923">
        <f t="shared" si="36"/>
        <v>0</v>
      </c>
      <c r="N264" s="923">
        <f>ROUND('Смета ЕР (общ) '!$I264*'Смета ЕР (общ) '!$L264,2)</f>
        <v>0</v>
      </c>
      <c r="O264" s="923">
        <f>ROUND('Смета ЕР (общ) '!$I264*'Смета ЕР (общ) '!$M264,2)</f>
        <v>0</v>
      </c>
      <c r="P264" s="1065"/>
      <c r="Q264" s="1065"/>
      <c r="S264" s="619"/>
      <c r="T264" s="1168"/>
      <c r="U264" s="1168"/>
      <c r="V264" s="1168"/>
      <c r="W264" s="1168"/>
    </row>
    <row r="265" spans="1:23" ht="36" customHeight="1">
      <c r="A265" s="733" t="s">
        <v>16</v>
      </c>
      <c r="B265" s="733">
        <v>1</v>
      </c>
      <c r="C265" s="733"/>
      <c r="D265" s="733">
        <v>9</v>
      </c>
      <c r="E265" s="733" t="str">
        <f>CONCATENATE('Смета ЕР (общ) '!$A265,".",'Смета ЕР (общ) '!$B265,".",'Смета ЕР (общ) '!$D265)</f>
        <v>Р3.1.9</v>
      </c>
      <c r="F265" s="733">
        <f t="shared" si="29"/>
        <v>1</v>
      </c>
      <c r="G265" s="1065" t="s">
        <v>2461</v>
      </c>
      <c r="H265" s="1107" t="s">
        <v>15</v>
      </c>
      <c r="I265" s="837"/>
      <c r="J265" s="735">
        <v>1722.6</v>
      </c>
      <c r="K265" s="923">
        <v>1130.31</v>
      </c>
      <c r="L265" s="923">
        <f t="shared" si="35"/>
        <v>1722.6</v>
      </c>
      <c r="M265" s="923">
        <f t="shared" si="36"/>
        <v>1130.31</v>
      </c>
      <c r="N265" s="923">
        <f>ROUND('Смета ЕР (общ) '!$I265*'Смета ЕР (общ) '!$L265,2)</f>
        <v>0</v>
      </c>
      <c r="O265" s="923">
        <f>ROUND('Смета ЕР (общ) '!$I265*'Смета ЕР (общ) '!$M265,2)</f>
        <v>0</v>
      </c>
      <c r="P265" s="1065"/>
      <c r="Q265" s="1065"/>
      <c r="S265" s="619"/>
      <c r="T265" s="1168"/>
      <c r="U265" s="1168"/>
      <c r="V265" s="1168"/>
      <c r="W265" s="1168"/>
    </row>
    <row r="266" spans="1:23" ht="36" customHeight="1">
      <c r="A266" s="733" t="s">
        <v>16</v>
      </c>
      <c r="B266" s="733">
        <v>1</v>
      </c>
      <c r="C266" s="733"/>
      <c r="D266" s="733">
        <v>7</v>
      </c>
      <c r="E266" s="733" t="str">
        <f>CONCATENATE('Смета ЕР (общ) '!$A266,".",'Смета ЕР (общ) '!$B266,".",'Смета ЕР (общ) '!$D266)</f>
        <v>Р3.1.7</v>
      </c>
      <c r="F266" s="733">
        <f t="shared" si="29"/>
        <v>1</v>
      </c>
      <c r="G266" s="1065" t="s">
        <v>2462</v>
      </c>
      <c r="H266" s="1107" t="s">
        <v>15</v>
      </c>
      <c r="I266" s="734"/>
      <c r="J266" s="735">
        <v>1894.86</v>
      </c>
      <c r="K266" s="923">
        <v>1416.65</v>
      </c>
      <c r="L266" s="923">
        <f t="shared" si="35"/>
        <v>1894.86</v>
      </c>
      <c r="M266" s="923">
        <f t="shared" si="36"/>
        <v>1416.65</v>
      </c>
      <c r="N266" s="923">
        <f>ROUND('Смета ЕР (общ) '!$I266*'Смета ЕР (общ) '!$L266,2)</f>
        <v>0</v>
      </c>
      <c r="O266" s="923">
        <f>ROUND('Смета ЕР (общ) '!$I266*'Смета ЕР (общ) '!$M266,2)</f>
        <v>0</v>
      </c>
      <c r="P266" s="1065" t="s">
        <v>960</v>
      </c>
      <c r="Q266" s="1065"/>
      <c r="S266" s="619"/>
      <c r="T266" s="1168"/>
      <c r="U266" s="1168">
        <v>89.25</v>
      </c>
      <c r="V266" s="1168"/>
      <c r="W266" s="1168"/>
    </row>
    <row r="267" spans="1:23" ht="36" customHeight="1">
      <c r="A267" s="733" t="s">
        <v>16</v>
      </c>
      <c r="B267" s="733">
        <v>1</v>
      </c>
      <c r="C267" s="733"/>
      <c r="D267" s="733">
        <v>34</v>
      </c>
      <c r="E267" s="733" t="str">
        <f>CONCATENATE('Смета ЕР (общ) '!$A267,".",'Смета ЕР (общ) '!$B267,".",'Смета ЕР (общ) '!$D267)</f>
        <v>Р3.1.34</v>
      </c>
      <c r="F267" s="733">
        <f t="shared" si="29"/>
        <v>1</v>
      </c>
      <c r="G267" s="1065" t="s">
        <v>2458</v>
      </c>
      <c r="H267" s="1107" t="s">
        <v>15</v>
      </c>
      <c r="I267" s="734"/>
      <c r="J267" s="735">
        <v>1515.98</v>
      </c>
      <c r="K267" s="923">
        <v>1535.22</v>
      </c>
      <c r="L267" s="735">
        <f t="shared" si="35"/>
        <v>1515.98</v>
      </c>
      <c r="M267" s="735">
        <f t="shared" si="36"/>
        <v>1535.22</v>
      </c>
      <c r="N267" s="735">
        <f>ROUND('Смета ЕР (общ) '!$I267*'Смета ЕР (общ) '!$L267,2)</f>
        <v>0</v>
      </c>
      <c r="O267" s="735">
        <f>ROUND('Смета ЕР (общ) '!$I267*'Смета ЕР (общ) '!$M267,2)</f>
        <v>0</v>
      </c>
      <c r="P267" s="1065"/>
      <c r="Q267" s="1065"/>
      <c r="S267" s="619"/>
      <c r="T267" s="1168"/>
      <c r="U267" s="1168"/>
      <c r="V267" s="1168"/>
      <c r="W267" s="1168"/>
    </row>
    <row r="268" spans="1:23" ht="55.5" customHeight="1">
      <c r="A268" s="733" t="s">
        <v>16</v>
      </c>
      <c r="B268" s="733">
        <v>1</v>
      </c>
      <c r="C268" s="733"/>
      <c r="D268" s="733">
        <v>8</v>
      </c>
      <c r="E268" s="733" t="str">
        <f>CONCATENATE('Смета ЕР (общ) '!$A268,".",'Смета ЕР (общ) '!$B268,".",'Смета ЕР (общ) '!$D268)</f>
        <v>Р3.1.8</v>
      </c>
      <c r="F268" s="733">
        <f t="shared" si="29"/>
        <v>1</v>
      </c>
      <c r="G268" s="1065" t="s">
        <v>2460</v>
      </c>
      <c r="H268" s="1107" t="s">
        <v>15</v>
      </c>
      <c r="I268" s="734"/>
      <c r="J268" s="735">
        <v>1305.22</v>
      </c>
      <c r="K268" s="923">
        <v>612.99</v>
      </c>
      <c r="L268" s="923">
        <f t="shared" si="35"/>
        <v>1305.22</v>
      </c>
      <c r="M268" s="923">
        <f t="shared" si="36"/>
        <v>612.99</v>
      </c>
      <c r="N268" s="923">
        <f>ROUND('Смета ЕР (общ) '!$I268*'Смета ЕР (общ) '!$L268,2)</f>
        <v>0</v>
      </c>
      <c r="O268" s="923">
        <f>ROUND('Смета ЕР (общ) '!$I268*'Смета ЕР (общ) '!$M268,2)</f>
        <v>0</v>
      </c>
      <c r="P268" s="1065" t="s">
        <v>961</v>
      </c>
      <c r="Q268" s="1065"/>
      <c r="S268" s="619"/>
      <c r="T268" s="1168"/>
      <c r="U268" s="1168">
        <v>321.5</v>
      </c>
      <c r="V268" s="1168"/>
      <c r="W268" s="1168"/>
    </row>
    <row r="269" spans="1:23" ht="36" customHeight="1">
      <c r="A269" s="733" t="s">
        <v>16</v>
      </c>
      <c r="B269" s="733">
        <v>1</v>
      </c>
      <c r="C269" s="733"/>
      <c r="D269" s="733">
        <v>27</v>
      </c>
      <c r="E269" s="733" t="str">
        <f>CONCATENATE('Смета ЕР (общ) '!$A269,".",'Смета ЕР (общ) '!$B269,".",'Смета ЕР (общ) '!$D269)</f>
        <v>Р3.1.27</v>
      </c>
      <c r="F269" s="733">
        <f t="shared" si="29"/>
        <v>1</v>
      </c>
      <c r="G269" s="1065" t="s">
        <v>2456</v>
      </c>
      <c r="H269" s="1107" t="s">
        <v>15</v>
      </c>
      <c r="I269" s="734"/>
      <c r="J269" s="735">
        <v>1515.98</v>
      </c>
      <c r="K269" s="923">
        <v>660</v>
      </c>
      <c r="L269" s="923">
        <f t="shared" si="35"/>
        <v>1515.98</v>
      </c>
      <c r="M269" s="923">
        <f t="shared" si="36"/>
        <v>660</v>
      </c>
      <c r="N269" s="923">
        <f>ROUND('Смета ЕР (общ) '!$I269*'Смета ЕР (общ) '!$L269,2)</f>
        <v>0</v>
      </c>
      <c r="O269" s="923">
        <f>ROUND('Смета ЕР (общ) '!$I269*'Смета ЕР (общ) '!$M269,2)</f>
        <v>0</v>
      </c>
      <c r="P269" s="1065"/>
      <c r="Q269" s="1065"/>
      <c r="S269" s="619"/>
      <c r="T269" s="1168"/>
      <c r="U269" s="1168"/>
      <c r="V269" s="1168"/>
      <c r="W269" s="1168"/>
    </row>
    <row r="270" spans="1:23" ht="36" customHeight="1">
      <c r="A270" s="733" t="s">
        <v>16</v>
      </c>
      <c r="B270" s="733">
        <v>1</v>
      </c>
      <c r="C270" s="733"/>
      <c r="D270" s="733">
        <v>33</v>
      </c>
      <c r="E270" s="733" t="str">
        <f>CONCATENATE('Смета ЕР (общ) '!$A270,".",'Смета ЕР (общ) '!$B270,".",'Смета ЕР (общ) '!$D270)</f>
        <v>Р3.1.33</v>
      </c>
      <c r="F270" s="733">
        <f t="shared" si="29"/>
        <v>1</v>
      </c>
      <c r="G270" s="1065" t="s">
        <v>2457</v>
      </c>
      <c r="H270" s="1107" t="s">
        <v>15</v>
      </c>
      <c r="I270" s="734"/>
      <c r="J270" s="735">
        <v>1305.22</v>
      </c>
      <c r="K270" s="923">
        <v>1366.98</v>
      </c>
      <c r="L270" s="923">
        <f t="shared" si="35"/>
        <v>1305.22</v>
      </c>
      <c r="M270" s="923">
        <f t="shared" si="36"/>
        <v>1366.98</v>
      </c>
      <c r="N270" s="923">
        <f>ROUND('Смета ЕР (общ) '!$I270*'Смета ЕР (общ) '!$L270,2)</f>
        <v>0</v>
      </c>
      <c r="O270" s="923">
        <f>ROUND('Смета ЕР (общ) '!$I270*'Смета ЕР (общ) '!$M270,2)</f>
        <v>0</v>
      </c>
      <c r="P270" s="1065"/>
      <c r="Q270" s="1065"/>
      <c r="S270" s="619"/>
      <c r="T270" s="1168"/>
      <c r="U270" s="1168"/>
      <c r="V270" s="1168"/>
      <c r="W270" s="1168"/>
    </row>
    <row r="271" spans="1:23" ht="36" customHeight="1">
      <c r="A271" s="733" t="s">
        <v>16</v>
      </c>
      <c r="B271" s="733">
        <v>1</v>
      </c>
      <c r="C271" s="733"/>
      <c r="D271" s="733">
        <v>10</v>
      </c>
      <c r="E271" s="733" t="str">
        <f>CONCATENATE('Смета ЕР (общ) '!$A271,".",'Смета ЕР (общ) '!$B271,".",'Смета ЕР (общ) '!$D271)</f>
        <v>Р3.1.10</v>
      </c>
      <c r="F271" s="733">
        <f t="shared" si="29"/>
        <v>1</v>
      </c>
      <c r="G271" s="1065" t="s">
        <v>6227</v>
      </c>
      <c r="H271" s="1107" t="s">
        <v>15</v>
      </c>
      <c r="I271" s="734"/>
      <c r="J271" s="735">
        <v>1305.22</v>
      </c>
      <c r="K271" s="923">
        <v>805.24</v>
      </c>
      <c r="L271" s="923">
        <f t="shared" si="35"/>
        <v>1305.22</v>
      </c>
      <c r="M271" s="923">
        <f t="shared" si="36"/>
        <v>805.24</v>
      </c>
      <c r="N271" s="923">
        <f>ROUND('Смета ЕР (общ) '!$I271*'Смета ЕР (общ) '!$L271,2)</f>
        <v>0</v>
      </c>
      <c r="O271" s="923">
        <f>ROUND('Смета ЕР (общ) '!$I271*'Смета ЕР (общ) '!$M271,2)</f>
        <v>0</v>
      </c>
      <c r="P271" s="1065"/>
      <c r="Q271" s="1065"/>
      <c r="S271" s="619"/>
      <c r="T271" s="1168"/>
      <c r="U271" s="1168"/>
      <c r="V271" s="1168"/>
      <c r="W271" s="1168"/>
    </row>
    <row r="272" spans="1:23" ht="24" customHeight="1">
      <c r="A272" s="733" t="s">
        <v>16</v>
      </c>
      <c r="B272" s="733">
        <v>1</v>
      </c>
      <c r="C272" s="733"/>
      <c r="D272" s="733">
        <v>11</v>
      </c>
      <c r="E272" s="733" t="str">
        <f>CONCATENATE('Смета ЕР (общ) '!$A272,".",'Смета ЕР (общ) '!$B272,".",'Смета ЕР (общ) '!$D272)</f>
        <v>Р3.1.11</v>
      </c>
      <c r="F272" s="733">
        <f t="shared" ref="F272:F335" si="37">IF(I272&gt;0,F271+1,F271)</f>
        <v>1</v>
      </c>
      <c r="G272" s="1065" t="s">
        <v>2459</v>
      </c>
      <c r="H272" s="1107" t="s">
        <v>15</v>
      </c>
      <c r="I272" s="734"/>
      <c r="J272" s="735">
        <v>1357.2</v>
      </c>
      <c r="K272" s="923">
        <v>350.02</v>
      </c>
      <c r="L272" s="923">
        <f t="shared" si="35"/>
        <v>1357.2</v>
      </c>
      <c r="M272" s="923">
        <f t="shared" si="36"/>
        <v>350.02</v>
      </c>
      <c r="N272" s="923">
        <f>ROUND('Смета ЕР (общ) '!$I272*'Смета ЕР (общ) '!$L272,2)</f>
        <v>0</v>
      </c>
      <c r="O272" s="923">
        <f>ROUND('Смета ЕР (общ) '!$I272*'Смета ЕР (общ) '!$M272,2)</f>
        <v>0</v>
      </c>
      <c r="P272" s="1065"/>
      <c r="Q272" s="1065"/>
      <c r="S272" s="619"/>
      <c r="T272" s="1168"/>
      <c r="U272" s="1168"/>
      <c r="V272" s="1168"/>
      <c r="W272" s="1168"/>
    </row>
    <row r="273" spans="1:23" ht="14.4" customHeight="1">
      <c r="A273" s="733" t="s">
        <v>16</v>
      </c>
      <c r="B273" s="733">
        <v>1</v>
      </c>
      <c r="C273" s="733"/>
      <c r="D273" s="733">
        <v>12</v>
      </c>
      <c r="E273" s="733" t="str">
        <f>CONCATENATE('Смета ЕР (общ) '!$A273,".",'Смета ЕР (общ) '!$B273,".",'Смета ЕР (общ) '!$D273)</f>
        <v>Р3.1.12</v>
      </c>
      <c r="F273" s="733">
        <f t="shared" si="37"/>
        <v>1</v>
      </c>
      <c r="G273" s="1065" t="s">
        <v>236</v>
      </c>
      <c r="H273" s="1098" t="s">
        <v>15</v>
      </c>
      <c r="I273" s="734"/>
      <c r="J273" s="735">
        <v>1305</v>
      </c>
      <c r="K273" s="923">
        <v>1270.72</v>
      </c>
      <c r="L273" s="923">
        <f t="shared" si="35"/>
        <v>1305</v>
      </c>
      <c r="M273" s="923">
        <f t="shared" si="36"/>
        <v>1270.72</v>
      </c>
      <c r="N273" s="923">
        <f>ROUND('Смета ЕР (общ) '!$I273*'Смета ЕР (общ) '!$L273,2)</f>
        <v>0</v>
      </c>
      <c r="O273" s="923">
        <f>ROUND('Смета ЕР (общ) '!$I273*'Смета ЕР (общ) '!$M273,2)</f>
        <v>0</v>
      </c>
      <c r="P273" s="1065"/>
      <c r="Q273" s="1065"/>
      <c r="S273" s="619"/>
      <c r="T273" s="1168"/>
      <c r="U273" s="1168">
        <v>45</v>
      </c>
      <c r="V273" s="1168"/>
      <c r="W273" s="1168"/>
    </row>
    <row r="274" spans="1:23" ht="24" customHeight="1">
      <c r="A274" s="733" t="s">
        <v>16</v>
      </c>
      <c r="B274" s="733">
        <v>1</v>
      </c>
      <c r="C274" s="733"/>
      <c r="D274" s="733">
        <v>19</v>
      </c>
      <c r="E274" s="733" t="str">
        <f>CONCATENATE('Смета ЕР (общ) '!$A274,".",'Смета ЕР (общ) '!$B274,".",'Смета ЕР (общ) '!$D274)</f>
        <v>Р3.1.19</v>
      </c>
      <c r="F274" s="733">
        <f t="shared" si="37"/>
        <v>1</v>
      </c>
      <c r="G274" s="1065" t="s">
        <v>237</v>
      </c>
      <c r="H274" s="1098" t="s">
        <v>27</v>
      </c>
      <c r="I274" s="734"/>
      <c r="J274" s="735">
        <v>2090</v>
      </c>
      <c r="K274" s="923">
        <v>1637.13</v>
      </c>
      <c r="L274" s="923">
        <f t="shared" si="35"/>
        <v>2090</v>
      </c>
      <c r="M274" s="923">
        <f t="shared" si="36"/>
        <v>1637.13</v>
      </c>
      <c r="N274" s="923">
        <f>ROUND('Смета ЕР (общ) '!$I274*'Смета ЕР (общ) '!$L274,2)</f>
        <v>0</v>
      </c>
      <c r="O274" s="923">
        <f>ROUND('Смета ЕР (общ) '!$I274*'Смета ЕР (общ) '!$M274,2)</f>
        <v>0</v>
      </c>
      <c r="P274" s="1065"/>
      <c r="Q274" s="1065"/>
      <c r="S274" s="619"/>
      <c r="T274" s="1168"/>
      <c r="U274" s="1168">
        <v>40</v>
      </c>
      <c r="V274" s="1168"/>
      <c r="W274" s="1168"/>
    </row>
    <row r="275" spans="1:23" ht="24" customHeight="1">
      <c r="A275" s="733" t="s">
        <v>16</v>
      </c>
      <c r="B275" s="733">
        <v>1</v>
      </c>
      <c r="C275" s="733"/>
      <c r="D275" s="733">
        <v>17</v>
      </c>
      <c r="E275" s="733" t="str">
        <f>CONCATENATE('Смета ЕР (общ) '!$A275,".",'Смета ЕР (общ) '!$B275,".",'Смета ЕР (общ) '!$D275)</f>
        <v>Р3.1.17</v>
      </c>
      <c r="F275" s="733">
        <f t="shared" si="37"/>
        <v>1</v>
      </c>
      <c r="G275" s="1106" t="s">
        <v>6170</v>
      </c>
      <c r="H275" s="1107" t="s">
        <v>15</v>
      </c>
      <c r="I275" s="734"/>
      <c r="J275" s="735">
        <v>560</v>
      </c>
      <c r="K275" s="735">
        <v>832.4</v>
      </c>
      <c r="L275" s="923">
        <f t="shared" si="35"/>
        <v>560</v>
      </c>
      <c r="M275" s="923">
        <f t="shared" si="36"/>
        <v>832.4</v>
      </c>
      <c r="N275" s="923">
        <f>ROUND('Смета ЕР (общ) '!$I275*'Смета ЕР (общ) '!$L275,2)</f>
        <v>0</v>
      </c>
      <c r="O275" s="923">
        <f>ROUND('Смета ЕР (общ) '!$I275*'Смета ЕР (общ) '!$M275,2)</f>
        <v>0</v>
      </c>
      <c r="P275" s="1106"/>
      <c r="Q275" s="1106"/>
      <c r="S275" s="619"/>
      <c r="T275" s="1168"/>
      <c r="U275" s="1168">
        <v>10</v>
      </c>
      <c r="V275" s="1168"/>
      <c r="W275" s="1168"/>
    </row>
    <row r="276" spans="1:23" ht="14.4" customHeight="1">
      <c r="A276" s="733" t="s">
        <v>16</v>
      </c>
      <c r="B276" s="733">
        <v>1</v>
      </c>
      <c r="C276" s="733"/>
      <c r="D276" s="733">
        <v>28</v>
      </c>
      <c r="E276" s="733" t="str">
        <f>CONCATENATE('Смета ЕР (общ) '!$A276,".",'Смета ЕР (общ) '!$B276,".",'Смета ЕР (общ) '!$D276)</f>
        <v>Р3.1.28</v>
      </c>
      <c r="F276" s="733">
        <f t="shared" si="37"/>
        <v>1</v>
      </c>
      <c r="G276" s="1106" t="s">
        <v>6171</v>
      </c>
      <c r="H276" s="1107" t="s">
        <v>15</v>
      </c>
      <c r="I276" s="734"/>
      <c r="J276" s="735">
        <v>560</v>
      </c>
      <c r="K276" s="735">
        <v>831.03</v>
      </c>
      <c r="L276" s="923">
        <f t="shared" si="35"/>
        <v>560</v>
      </c>
      <c r="M276" s="923">
        <f t="shared" si="36"/>
        <v>831.03</v>
      </c>
      <c r="N276" s="923">
        <f>ROUND('Смета ЕР (общ) '!$I276*'Смета ЕР (общ) '!$L276,2)</f>
        <v>0</v>
      </c>
      <c r="O276" s="923">
        <f>ROUND('Смета ЕР (общ) '!$I276*'Смета ЕР (общ) '!$M276,2)</f>
        <v>0</v>
      </c>
      <c r="P276" s="1106"/>
      <c r="Q276" s="1106"/>
      <c r="S276" s="619"/>
      <c r="T276" s="1168"/>
      <c r="U276" s="1168"/>
      <c r="V276" s="1168"/>
      <c r="W276" s="1168"/>
    </row>
    <row r="277" spans="1:23" ht="14.4" customHeight="1">
      <c r="A277" s="733" t="s">
        <v>16</v>
      </c>
      <c r="B277" s="733">
        <v>1</v>
      </c>
      <c r="C277" s="733"/>
      <c r="D277" s="733">
        <v>16</v>
      </c>
      <c r="E277" s="733" t="str">
        <f>CONCATENATE('Смета ЕР (общ) '!$A277,".",'Смета ЕР (общ) '!$B277,".",'Смета ЕР (общ) '!$D277)</f>
        <v>Р3.1.16</v>
      </c>
      <c r="F277" s="733">
        <f t="shared" si="37"/>
        <v>1</v>
      </c>
      <c r="G277" s="1106" t="s">
        <v>346</v>
      </c>
      <c r="H277" s="1098" t="s">
        <v>336</v>
      </c>
      <c r="I277" s="734"/>
      <c r="J277" s="735">
        <v>3063.98</v>
      </c>
      <c r="K277" s="735">
        <v>1562.63</v>
      </c>
      <c r="L277" s="923">
        <f t="shared" si="35"/>
        <v>3063.98</v>
      </c>
      <c r="M277" s="923">
        <f t="shared" si="36"/>
        <v>1562.63</v>
      </c>
      <c r="N277" s="923">
        <f>ROUND('Смета ЕР (общ) '!$I277*'Смета ЕР (общ) '!$L277,2)</f>
        <v>0</v>
      </c>
      <c r="O277" s="923">
        <f>ROUND('Смета ЕР (общ) '!$I277*'Смета ЕР (общ) '!$M277,2)</f>
        <v>0</v>
      </c>
      <c r="P277" s="1106"/>
      <c r="Q277" s="1106"/>
      <c r="S277" s="619"/>
      <c r="T277" s="1168"/>
      <c r="U277" s="1168"/>
      <c r="V277" s="1168"/>
      <c r="W277" s="1168"/>
    </row>
    <row r="278" spans="1:23" ht="24" customHeight="1">
      <c r="A278" s="1111" t="s">
        <v>16</v>
      </c>
      <c r="B278" s="1111">
        <v>1</v>
      </c>
      <c r="C278" s="1111"/>
      <c r="D278" s="1111">
        <v>18</v>
      </c>
      <c r="E278" s="1111" t="str">
        <f>CONCATENATE('Смета ЕР (общ) '!$A278,".",'Смета ЕР (общ) '!$B278,".",'Смета ЕР (общ) '!$D278)</f>
        <v>Р3.1.18</v>
      </c>
      <c r="F278" s="1111">
        <f t="shared" si="37"/>
        <v>1</v>
      </c>
      <c r="G278" s="1112" t="s">
        <v>166</v>
      </c>
      <c r="H278" s="1113" t="s">
        <v>15</v>
      </c>
      <c r="I278" s="734"/>
      <c r="J278" s="923">
        <v>500.21</v>
      </c>
      <c r="K278" s="923">
        <v>104.4</v>
      </c>
      <c r="L278" s="923">
        <f t="shared" si="35"/>
        <v>500.21</v>
      </c>
      <c r="M278" s="923">
        <f t="shared" si="36"/>
        <v>104.4</v>
      </c>
      <c r="N278" s="923">
        <f>ROUND('Смета ЕР (общ) '!$I278*'Смета ЕР (общ) '!$L278,2)</f>
        <v>0</v>
      </c>
      <c r="O278" s="923">
        <f>ROUND('Смета ЕР (общ) '!$I278*'Смета ЕР (общ) '!$M278,2)</f>
        <v>0</v>
      </c>
      <c r="P278" s="1112"/>
      <c r="Q278" s="1112"/>
      <c r="S278" s="619"/>
      <c r="T278" s="1168"/>
      <c r="U278" s="1168">
        <v>10</v>
      </c>
      <c r="V278" s="1168"/>
      <c r="W278" s="1168"/>
    </row>
    <row r="279" spans="1:23" ht="14.4" customHeight="1">
      <c r="A279" s="733" t="s">
        <v>16</v>
      </c>
      <c r="B279" s="733">
        <v>1</v>
      </c>
      <c r="C279" s="733"/>
      <c r="D279" s="733">
        <v>20</v>
      </c>
      <c r="E279" s="733" t="str">
        <f>CONCATENATE('Смета ЕР (общ) '!$A279,".",'Смета ЕР (общ) '!$B279,".",'Смета ЕР (общ) '!$D279)</f>
        <v>Р3.1.20</v>
      </c>
      <c r="F279" s="733">
        <f t="shared" si="37"/>
        <v>1</v>
      </c>
      <c r="G279" s="1065" t="s">
        <v>238</v>
      </c>
      <c r="H279" s="1098" t="s">
        <v>27</v>
      </c>
      <c r="I279" s="734"/>
      <c r="J279" s="923">
        <v>616.1</v>
      </c>
      <c r="K279" s="923">
        <v>0</v>
      </c>
      <c r="L279" s="923">
        <f t="shared" si="35"/>
        <v>616.1</v>
      </c>
      <c r="M279" s="923">
        <f t="shared" si="36"/>
        <v>0</v>
      </c>
      <c r="N279" s="923">
        <f>ROUND('Смета ЕР (общ) '!$I279*'Смета ЕР (общ) '!$L279,2)</f>
        <v>0</v>
      </c>
      <c r="O279" s="923">
        <f>ROUND('Смета ЕР (общ) '!$I279*'Смета ЕР (общ) '!$M279,2)</f>
        <v>0</v>
      </c>
      <c r="P279" s="1065"/>
      <c r="Q279" s="1065"/>
      <c r="S279" s="619"/>
      <c r="T279" s="1168"/>
      <c r="U279" s="1168">
        <v>10</v>
      </c>
      <c r="V279" s="1168"/>
      <c r="W279" s="1168"/>
    </row>
    <row r="280" spans="1:23" ht="24" customHeight="1">
      <c r="A280" s="733" t="s">
        <v>16</v>
      </c>
      <c r="B280" s="733">
        <v>1</v>
      </c>
      <c r="C280" s="733"/>
      <c r="D280" s="733">
        <v>21</v>
      </c>
      <c r="E280" s="733" t="str">
        <f>CONCATENATE('Смета ЕР (общ) '!$A280,".",'Смета ЕР (общ) '!$B280,".",'Смета ЕР (общ) '!$D280)</f>
        <v>Р3.1.21</v>
      </c>
      <c r="F280" s="733">
        <f t="shared" si="37"/>
        <v>1</v>
      </c>
      <c r="G280" s="1065" t="s">
        <v>165</v>
      </c>
      <c r="H280" s="1098" t="s">
        <v>27</v>
      </c>
      <c r="I280" s="734"/>
      <c r="J280" s="923">
        <v>585.20000000000005</v>
      </c>
      <c r="K280" s="923">
        <v>0</v>
      </c>
      <c r="L280" s="923">
        <f t="shared" si="35"/>
        <v>585.20000000000005</v>
      </c>
      <c r="M280" s="923">
        <f t="shared" si="36"/>
        <v>0</v>
      </c>
      <c r="N280" s="923">
        <f>ROUND('Смета ЕР (общ) '!$I280*'Смета ЕР (общ) '!$L280,2)</f>
        <v>0</v>
      </c>
      <c r="O280" s="923">
        <f>ROUND('Смета ЕР (общ) '!$I280*'Смета ЕР (общ) '!$M280,2)</f>
        <v>0</v>
      </c>
      <c r="P280" s="1065"/>
      <c r="Q280" s="1065"/>
      <c r="S280" s="619"/>
      <c r="T280" s="1168"/>
      <c r="U280" s="1168"/>
      <c r="V280" s="1168"/>
      <c r="W280" s="1168"/>
    </row>
    <row r="281" spans="1:23" ht="24" customHeight="1">
      <c r="A281" s="1111" t="s">
        <v>16</v>
      </c>
      <c r="B281" s="1111">
        <v>1</v>
      </c>
      <c r="C281" s="1111"/>
      <c r="D281" s="1111">
        <v>22</v>
      </c>
      <c r="E281" s="1111" t="str">
        <f>CONCATENATE('Смета ЕР (общ) '!$A281,".",'Смета ЕР (общ) '!$B281,".",'Смета ЕР (общ) '!$D281)</f>
        <v>Р3.1.22</v>
      </c>
      <c r="F281" s="1111">
        <f t="shared" si="37"/>
        <v>1</v>
      </c>
      <c r="G281" s="1112" t="s">
        <v>28</v>
      </c>
      <c r="H281" s="1113" t="s">
        <v>18</v>
      </c>
      <c r="I281" s="734"/>
      <c r="J281" s="923">
        <v>25414.48</v>
      </c>
      <c r="K281" s="923">
        <v>0</v>
      </c>
      <c r="L281" s="923">
        <f t="shared" si="35"/>
        <v>25414.48</v>
      </c>
      <c r="M281" s="923">
        <f t="shared" si="36"/>
        <v>0</v>
      </c>
      <c r="N281" s="923">
        <f>ROUND('Смета ЕР (общ) '!$I281*'Смета ЕР (общ) '!$L281,2)</f>
        <v>0</v>
      </c>
      <c r="O281" s="923">
        <f>ROUND('Смета ЕР (общ) '!$I281*'Смета ЕР (общ) '!$M281,2)</f>
        <v>0</v>
      </c>
      <c r="P281" s="1112"/>
      <c r="Q281" s="1112"/>
      <c r="S281" s="619"/>
      <c r="T281" s="1168"/>
      <c r="U281" s="1168"/>
      <c r="V281" s="1168"/>
      <c r="W281" s="1168"/>
    </row>
    <row r="282" spans="1:23" ht="24" customHeight="1">
      <c r="A282" s="1111" t="s">
        <v>16</v>
      </c>
      <c r="B282" s="1111">
        <v>1</v>
      </c>
      <c r="C282" s="1111"/>
      <c r="D282" s="1111">
        <v>23</v>
      </c>
      <c r="E282" s="1111" t="str">
        <f>CONCATENATE('Смета ЕР (общ) '!$A282,".",'Смета ЕР (общ) '!$B282,".",'Смета ЕР (общ) '!$D282)</f>
        <v>Р3.1.23</v>
      </c>
      <c r="F282" s="1111">
        <f t="shared" si="37"/>
        <v>1</v>
      </c>
      <c r="G282" s="1112" t="s">
        <v>403</v>
      </c>
      <c r="H282" s="1113" t="s">
        <v>18</v>
      </c>
      <c r="I282" s="734"/>
      <c r="J282" s="923">
        <v>31115.45</v>
      </c>
      <c r="K282" s="923">
        <v>0</v>
      </c>
      <c r="L282" s="923">
        <f t="shared" si="35"/>
        <v>31115.45</v>
      </c>
      <c r="M282" s="923">
        <f t="shared" si="36"/>
        <v>0</v>
      </c>
      <c r="N282" s="923">
        <f>ROUND('Смета ЕР (общ) '!$I282*'Смета ЕР (общ) '!$L282,2)</f>
        <v>0</v>
      </c>
      <c r="O282" s="923">
        <f>ROUND('Смета ЕР (общ) '!$I282*'Смета ЕР (общ) '!$M282,2)</f>
        <v>0</v>
      </c>
      <c r="P282" s="1112"/>
      <c r="Q282" s="1112"/>
      <c r="S282" s="619"/>
      <c r="T282" s="1168"/>
      <c r="U282" s="1168"/>
      <c r="V282" s="1168"/>
      <c r="W282" s="1168"/>
    </row>
    <row r="283" spans="1:23" ht="14.4" customHeight="1">
      <c r="A283" s="733" t="s">
        <v>16</v>
      </c>
      <c r="B283" s="733">
        <v>1</v>
      </c>
      <c r="C283" s="733"/>
      <c r="D283" s="733">
        <v>25</v>
      </c>
      <c r="E283" s="733" t="str">
        <f>CONCATENATE('Смета ЕР (общ) '!$A283,".",'Смета ЕР (общ) '!$B283,".",'Смета ЕР (общ) '!$D283)</f>
        <v>Р3.1.25</v>
      </c>
      <c r="F283" s="733">
        <f t="shared" si="37"/>
        <v>1</v>
      </c>
      <c r="G283" s="1065" t="s">
        <v>1162</v>
      </c>
      <c r="H283" s="1098" t="s">
        <v>6173</v>
      </c>
      <c r="I283" s="734"/>
      <c r="J283" s="923">
        <v>78.959999999999994</v>
      </c>
      <c r="K283" s="923">
        <v>0</v>
      </c>
      <c r="L283" s="923">
        <f t="shared" si="35"/>
        <v>78.959999999999994</v>
      </c>
      <c r="M283" s="923">
        <f t="shared" si="36"/>
        <v>0</v>
      </c>
      <c r="N283" s="923">
        <f>ROUND('Смета ЕР (общ) '!$I283*'Смета ЕР (общ) '!$L283,2)</f>
        <v>0</v>
      </c>
      <c r="O283" s="923">
        <f>ROUND('Смета ЕР (общ) '!$I283*'Смета ЕР (общ) '!$M283,2)</f>
        <v>0</v>
      </c>
      <c r="P283" s="1065"/>
      <c r="Q283" s="1065"/>
      <c r="S283" s="619"/>
      <c r="T283" s="1168"/>
      <c r="U283" s="1168">
        <v>150</v>
      </c>
      <c r="V283" s="1168"/>
      <c r="W283" s="1168"/>
    </row>
    <row r="284" spans="1:23" ht="14.4" customHeight="1">
      <c r="A284" s="733" t="s">
        <v>16</v>
      </c>
      <c r="B284" s="733">
        <v>1</v>
      </c>
      <c r="C284" s="733"/>
      <c r="D284" s="733">
        <v>26</v>
      </c>
      <c r="E284" s="733" t="str">
        <f>CONCATENATE('Смета ЕР (общ) '!$A284,".",'Смета ЕР (общ) '!$B284,".",'Смета ЕР (общ) '!$D284)</f>
        <v>Р3.1.26</v>
      </c>
      <c r="F284" s="733">
        <f t="shared" si="37"/>
        <v>1</v>
      </c>
      <c r="G284" s="1065" t="s">
        <v>1163</v>
      </c>
      <c r="H284" s="1098" t="s">
        <v>6173</v>
      </c>
      <c r="I284" s="734"/>
      <c r="J284" s="735">
        <v>134.85</v>
      </c>
      <c r="K284" s="735">
        <v>0</v>
      </c>
      <c r="L284" s="923">
        <f t="shared" si="35"/>
        <v>134.85</v>
      </c>
      <c r="M284" s="923">
        <f t="shared" si="36"/>
        <v>0</v>
      </c>
      <c r="N284" s="923">
        <f>ROUND('Смета ЕР (общ) '!$I284*'Смета ЕР (общ) '!$L284,2)</f>
        <v>0</v>
      </c>
      <c r="O284" s="923">
        <f>ROUND('Смета ЕР (общ) '!$I284*'Смета ЕР (общ) '!$M284,2)</f>
        <v>0</v>
      </c>
      <c r="P284" s="1065"/>
      <c r="Q284" s="1065"/>
      <c r="S284" s="619"/>
      <c r="T284" s="1168"/>
      <c r="U284" s="1168"/>
      <c r="V284" s="1168"/>
      <c r="W284" s="1168"/>
    </row>
    <row r="285" spans="1:23" ht="14.4" customHeight="1">
      <c r="A285" s="733" t="s">
        <v>16</v>
      </c>
      <c r="B285" s="733">
        <v>1</v>
      </c>
      <c r="C285" s="733"/>
      <c r="D285" s="733">
        <v>31</v>
      </c>
      <c r="E285" s="733" t="str">
        <f>CONCATENATE('Смета ЕР (общ) '!$A285,".",'Смета ЕР (общ) '!$B285,".",'Смета ЕР (общ) '!$D285)</f>
        <v>Р3.1.31</v>
      </c>
      <c r="F285" s="733">
        <f t="shared" si="37"/>
        <v>1</v>
      </c>
      <c r="G285" s="1065" t="s">
        <v>1161</v>
      </c>
      <c r="H285" s="1098" t="s">
        <v>6173</v>
      </c>
      <c r="I285" s="734"/>
      <c r="J285" s="923">
        <v>76.37</v>
      </c>
      <c r="K285" s="923">
        <v>0</v>
      </c>
      <c r="L285" s="923">
        <f t="shared" si="35"/>
        <v>76.37</v>
      </c>
      <c r="M285" s="923">
        <f t="shared" si="36"/>
        <v>0</v>
      </c>
      <c r="N285" s="923">
        <f>ROUND('Смета ЕР (общ) '!$I285*'Смета ЕР (общ) '!$L285,2)</f>
        <v>0</v>
      </c>
      <c r="O285" s="923">
        <f>ROUND('Смета ЕР (общ) '!$I285*'Смета ЕР (общ) '!$M285,2)</f>
        <v>0</v>
      </c>
      <c r="P285" s="1065"/>
      <c r="Q285" s="1065"/>
      <c r="S285" s="619"/>
      <c r="T285" s="1168"/>
      <c r="U285" s="1168">
        <v>150</v>
      </c>
      <c r="V285" s="1168"/>
      <c r="W285" s="1168"/>
    </row>
    <row r="286" spans="1:23" ht="14.4" customHeight="1">
      <c r="A286" s="733" t="s">
        <v>16</v>
      </c>
      <c r="B286" s="733">
        <v>1</v>
      </c>
      <c r="C286" s="733"/>
      <c r="D286" s="733">
        <v>32</v>
      </c>
      <c r="E286" s="733" t="str">
        <f>CONCATENATE('Смета ЕР (общ) '!$A286,".",'Смета ЕР (общ) '!$B286,".",'Смета ЕР (общ) '!$D286)</f>
        <v>Р3.1.32</v>
      </c>
      <c r="F286" s="733">
        <f t="shared" si="37"/>
        <v>1</v>
      </c>
      <c r="G286" s="1065" t="s">
        <v>1164</v>
      </c>
      <c r="H286" s="1098" t="s">
        <v>6173</v>
      </c>
      <c r="I286" s="734"/>
      <c r="J286" s="735">
        <v>174</v>
      </c>
      <c r="K286" s="735">
        <v>0</v>
      </c>
      <c r="L286" s="923">
        <f t="shared" si="35"/>
        <v>174</v>
      </c>
      <c r="M286" s="923">
        <f t="shared" si="36"/>
        <v>0</v>
      </c>
      <c r="N286" s="923">
        <f>ROUND('Смета ЕР (общ) '!$I286*'Смета ЕР (общ) '!$L286,2)</f>
        <v>0</v>
      </c>
      <c r="O286" s="923">
        <f>ROUND('Смета ЕР (общ) '!$I286*'Смета ЕР (общ) '!$M286,2)</f>
        <v>0</v>
      </c>
      <c r="P286" s="1065"/>
      <c r="Q286" s="1065"/>
      <c r="S286" s="619"/>
      <c r="T286" s="1168"/>
      <c r="U286" s="1168">
        <v>150</v>
      </c>
      <c r="V286" s="1168"/>
      <c r="W286" s="1168"/>
    </row>
    <row r="287" spans="1:23" ht="14.4" customHeight="1">
      <c r="A287" s="733" t="s">
        <v>16</v>
      </c>
      <c r="B287" s="733">
        <v>1</v>
      </c>
      <c r="C287" s="733"/>
      <c r="D287" s="733">
        <v>13</v>
      </c>
      <c r="E287" s="733" t="str">
        <f>CONCATENATE('Смета ЕР (общ) '!$A287,".",'Смета ЕР (общ) '!$B287,".",'Смета ЕР (общ) '!$D287)</f>
        <v>Р3.1.13</v>
      </c>
      <c r="F287" s="733">
        <f t="shared" si="37"/>
        <v>1</v>
      </c>
      <c r="G287" s="1065" t="s">
        <v>19</v>
      </c>
      <c r="H287" s="1107" t="s">
        <v>15</v>
      </c>
      <c r="I287" s="837"/>
      <c r="J287" s="735">
        <v>106.14</v>
      </c>
      <c r="K287" s="923">
        <v>314.04000000000002</v>
      </c>
      <c r="L287" s="923">
        <f t="shared" si="35"/>
        <v>106.14</v>
      </c>
      <c r="M287" s="923">
        <f t="shared" si="36"/>
        <v>314.04000000000002</v>
      </c>
      <c r="N287" s="923">
        <f>ROUND('Смета ЕР (общ) '!$I287*'Смета ЕР (общ) '!$L287,2)</f>
        <v>0</v>
      </c>
      <c r="O287" s="923">
        <f>ROUND('Смета ЕР (общ) '!$I287*'Смета ЕР (общ) '!$M287,2)</f>
        <v>0</v>
      </c>
      <c r="P287" s="1065"/>
      <c r="Q287" s="1065"/>
      <c r="S287" s="619"/>
      <c r="T287" s="1168"/>
      <c r="U287" s="1168">
        <v>199.25</v>
      </c>
      <c r="V287" s="1168"/>
      <c r="W287" s="1168"/>
    </row>
    <row r="288" spans="1:23" ht="14.4" customHeight="1">
      <c r="A288" s="733" t="s">
        <v>16</v>
      </c>
      <c r="B288" s="733">
        <v>1</v>
      </c>
      <c r="C288" s="733"/>
      <c r="D288" s="733">
        <v>24</v>
      </c>
      <c r="E288" s="733" t="str">
        <f>CONCATENATE('Смета ЕР (общ) '!$A288,".",'Смета ЕР (общ) '!$B288,".",'Смета ЕР (общ) '!$D288)</f>
        <v>Р3.1.24</v>
      </c>
      <c r="F288" s="733">
        <f t="shared" si="37"/>
        <v>1</v>
      </c>
      <c r="G288" s="1065" t="s">
        <v>483</v>
      </c>
      <c r="H288" s="1107" t="s">
        <v>15</v>
      </c>
      <c r="I288" s="734"/>
      <c r="J288" s="735">
        <v>115.13</v>
      </c>
      <c r="K288" s="735">
        <v>25</v>
      </c>
      <c r="L288" s="923">
        <f t="shared" si="35"/>
        <v>115.13</v>
      </c>
      <c r="M288" s="923">
        <f t="shared" si="36"/>
        <v>25</v>
      </c>
      <c r="N288" s="923">
        <f>ROUND('Смета ЕР (общ) '!$I288*'Смета ЕР (общ) '!$L288,2)</f>
        <v>0</v>
      </c>
      <c r="O288" s="923">
        <f>ROUND('Смета ЕР (общ) '!$I288*'Смета ЕР (общ) '!$M288,2)</f>
        <v>0</v>
      </c>
      <c r="P288" s="1065"/>
      <c r="Q288" s="1065"/>
      <c r="S288" s="619"/>
      <c r="T288" s="1168"/>
      <c r="U288" s="1168"/>
      <c r="V288" s="1168"/>
      <c r="W288" s="1168"/>
    </row>
    <row r="289" spans="1:23" ht="14.4" customHeight="1">
      <c r="A289" s="733" t="s">
        <v>16</v>
      </c>
      <c r="B289" s="733">
        <v>1</v>
      </c>
      <c r="C289" s="733"/>
      <c r="D289" s="733">
        <v>14</v>
      </c>
      <c r="E289" s="733" t="str">
        <f>CONCATENATE('Смета ЕР (общ) '!$A289,".",'Смета ЕР (общ) '!$B289,".",'Смета ЕР (общ) '!$D289)</f>
        <v>Р3.1.14</v>
      </c>
      <c r="F289" s="733">
        <f t="shared" si="37"/>
        <v>1</v>
      </c>
      <c r="G289" s="1065" t="s">
        <v>20</v>
      </c>
      <c r="H289" s="1098" t="s">
        <v>15</v>
      </c>
      <c r="I289" s="734"/>
      <c r="J289" s="735">
        <v>977.08</v>
      </c>
      <c r="K289" s="923">
        <v>432.43</v>
      </c>
      <c r="L289" s="923">
        <f t="shared" si="35"/>
        <v>977.08</v>
      </c>
      <c r="M289" s="923">
        <f t="shared" si="36"/>
        <v>432.43</v>
      </c>
      <c r="N289" s="923">
        <f>ROUND('Смета ЕР (общ) '!$I289*'Смета ЕР (общ) '!$L289,2)</f>
        <v>0</v>
      </c>
      <c r="O289" s="923">
        <f>ROUND('Смета ЕР (общ) '!$I289*'Смета ЕР (общ) '!$M289,2)</f>
        <v>0</v>
      </c>
      <c r="P289" s="1065"/>
      <c r="Q289" s="1065"/>
      <c r="S289" s="619"/>
      <c r="T289" s="1168"/>
      <c r="U289" s="1168">
        <v>10</v>
      </c>
      <c r="V289" s="1168"/>
      <c r="W289" s="1168"/>
    </row>
    <row r="290" spans="1:23" ht="14.4" customHeight="1">
      <c r="A290" s="733" t="s">
        <v>16</v>
      </c>
      <c r="B290" s="733">
        <v>1</v>
      </c>
      <c r="C290" s="733"/>
      <c r="D290" s="733">
        <v>36</v>
      </c>
      <c r="E290" s="733" t="str">
        <f>CONCATENATE('Смета ЕР (общ) '!$A290,".",'Смета ЕР (общ) '!$B290,".",'Смета ЕР (общ) '!$D290)</f>
        <v>Р3.1.36</v>
      </c>
      <c r="F290" s="733">
        <f t="shared" si="37"/>
        <v>1</v>
      </c>
      <c r="G290" s="1065" t="s">
        <v>2036</v>
      </c>
      <c r="H290" s="1098" t="s">
        <v>336</v>
      </c>
      <c r="I290" s="734"/>
      <c r="J290" s="735">
        <v>1788.72</v>
      </c>
      <c r="K290" s="735">
        <v>2311.16</v>
      </c>
      <c r="L290" s="923">
        <f t="shared" si="35"/>
        <v>1788.72</v>
      </c>
      <c r="M290" s="923">
        <f t="shared" si="36"/>
        <v>2311.16</v>
      </c>
      <c r="N290" s="923">
        <f>ROUND('Смета ЕР (общ) '!$I290*'Смета ЕР (общ) '!$L290,2)</f>
        <v>0</v>
      </c>
      <c r="O290" s="923">
        <f>ROUND('Смета ЕР (общ) '!$I290*'Смета ЕР (общ) '!$M290,2)</f>
        <v>0</v>
      </c>
      <c r="P290" s="1065"/>
      <c r="Q290" s="1065"/>
      <c r="S290" s="619"/>
      <c r="T290" s="1168"/>
      <c r="U290" s="1168"/>
      <c r="V290" s="1168"/>
      <c r="W290" s="1168"/>
    </row>
    <row r="291" spans="1:23" ht="14.4" customHeight="1">
      <c r="A291" s="733" t="s">
        <v>16</v>
      </c>
      <c r="B291" s="733">
        <v>1</v>
      </c>
      <c r="C291" s="733"/>
      <c r="D291" s="733">
        <v>37</v>
      </c>
      <c r="E291" s="733" t="str">
        <f>CONCATENATE('Смета ЕР (общ) '!$A291,".",'Смета ЕР (общ) '!$B291,".",'Смета ЕР (общ) '!$D291)</f>
        <v>Р3.1.37</v>
      </c>
      <c r="F291" s="733">
        <f t="shared" si="37"/>
        <v>1</v>
      </c>
      <c r="G291" s="1065" t="s">
        <v>2037</v>
      </c>
      <c r="H291" s="1098" t="s">
        <v>336</v>
      </c>
      <c r="I291" s="734"/>
      <c r="J291" s="735">
        <v>2401.1999999999998</v>
      </c>
      <c r="K291" s="735">
        <v>5600</v>
      </c>
      <c r="L291" s="923">
        <f t="shared" si="35"/>
        <v>2401.1999999999998</v>
      </c>
      <c r="M291" s="923">
        <f t="shared" si="36"/>
        <v>5600</v>
      </c>
      <c r="N291" s="923">
        <f>ROUND('Смета ЕР (общ) '!$I291*'Смета ЕР (общ) '!$L291,2)</f>
        <v>0</v>
      </c>
      <c r="O291" s="923">
        <f>ROUND('Смета ЕР (общ) '!$I291*'Смета ЕР (общ) '!$M291,2)</f>
        <v>0</v>
      </c>
      <c r="P291" s="1065"/>
      <c r="Q291" s="1065"/>
      <c r="S291" s="619"/>
      <c r="T291" s="1168"/>
      <c r="U291" s="1168"/>
      <c r="V291" s="1168"/>
      <c r="W291" s="1168"/>
    </row>
    <row r="292" spans="1:23" ht="14.4" customHeight="1">
      <c r="A292" s="733" t="s">
        <v>16</v>
      </c>
      <c r="B292" s="733">
        <v>1</v>
      </c>
      <c r="C292" s="733"/>
      <c r="D292" s="733">
        <v>38</v>
      </c>
      <c r="E292" s="733" t="str">
        <f>CONCATENATE('Смета ЕР (общ) '!$A292,".",'Смета ЕР (общ) '!$B292,".",'Смета ЕР (общ) '!$D292)</f>
        <v>Р3.1.38</v>
      </c>
      <c r="F292" s="733">
        <f t="shared" si="37"/>
        <v>1</v>
      </c>
      <c r="G292" s="1065" t="s">
        <v>2038</v>
      </c>
      <c r="H292" s="1098" t="s">
        <v>336</v>
      </c>
      <c r="I292" s="734"/>
      <c r="J292" s="735">
        <v>2554.3200000000002</v>
      </c>
      <c r="K292" s="735">
        <v>6000</v>
      </c>
      <c r="L292" s="923">
        <f t="shared" si="35"/>
        <v>2554.3200000000002</v>
      </c>
      <c r="M292" s="923">
        <f t="shared" si="36"/>
        <v>6000</v>
      </c>
      <c r="N292" s="923">
        <f>ROUND('Смета ЕР (общ) '!$I292*'Смета ЕР (общ) '!$L292,2)</f>
        <v>0</v>
      </c>
      <c r="O292" s="923">
        <f>ROUND('Смета ЕР (общ) '!$I292*'Смета ЕР (общ) '!$M292,2)</f>
        <v>0</v>
      </c>
      <c r="P292" s="1065"/>
      <c r="Q292" s="1065"/>
      <c r="S292" s="619"/>
      <c r="T292" s="1168"/>
      <c r="U292" s="1168"/>
      <c r="V292" s="1168"/>
      <c r="W292" s="1168"/>
    </row>
    <row r="293" spans="1:23" ht="14.4" customHeight="1">
      <c r="A293" s="733" t="s">
        <v>16</v>
      </c>
      <c r="B293" s="733">
        <v>1</v>
      </c>
      <c r="C293" s="733"/>
      <c r="D293" s="733">
        <v>39</v>
      </c>
      <c r="E293" s="733" t="str">
        <f>CONCATENATE('Смета ЕР (общ) '!$A293,".",'Смета ЕР (общ) '!$B293,".",'Смета ЕР (общ) '!$D293)</f>
        <v>Р3.1.39</v>
      </c>
      <c r="F293" s="733">
        <f t="shared" si="37"/>
        <v>1</v>
      </c>
      <c r="G293" s="1065" t="s">
        <v>2039</v>
      </c>
      <c r="H293" s="1098" t="s">
        <v>336</v>
      </c>
      <c r="I293" s="734"/>
      <c r="J293" s="735">
        <v>2924.94</v>
      </c>
      <c r="K293" s="735">
        <v>6150</v>
      </c>
      <c r="L293" s="923">
        <f t="shared" si="35"/>
        <v>2924.94</v>
      </c>
      <c r="M293" s="923">
        <f t="shared" si="36"/>
        <v>6150</v>
      </c>
      <c r="N293" s="923">
        <f>ROUND('Смета ЕР (общ) '!$I293*'Смета ЕР (общ) '!$L293,2)</f>
        <v>0</v>
      </c>
      <c r="O293" s="923">
        <f>ROUND('Смета ЕР (общ) '!$I293*'Смета ЕР (общ) '!$M293,2)</f>
        <v>0</v>
      </c>
      <c r="P293" s="1065"/>
      <c r="Q293" s="1065"/>
      <c r="S293" s="619"/>
      <c r="T293" s="1168"/>
      <c r="U293" s="1168"/>
      <c r="V293" s="1168"/>
      <c r="W293" s="1168"/>
    </row>
    <row r="294" spans="1:23" ht="24" customHeight="1">
      <c r="A294" s="733" t="s">
        <v>16</v>
      </c>
      <c r="B294" s="733">
        <v>1</v>
      </c>
      <c r="C294" s="733"/>
      <c r="D294" s="733">
        <v>40</v>
      </c>
      <c r="E294" s="733" t="str">
        <f>CONCATENATE('Смета ЕР (общ) '!$A294,".",'Смета ЕР (общ) '!$B294,".",'Смета ЕР (общ) '!$D294)</f>
        <v>Р3.1.40</v>
      </c>
      <c r="F294" s="733">
        <f t="shared" si="37"/>
        <v>1</v>
      </c>
      <c r="G294" s="1065" t="s">
        <v>2027</v>
      </c>
      <c r="H294" s="1107" t="s">
        <v>27</v>
      </c>
      <c r="I294" s="734"/>
      <c r="J294" s="735">
        <v>1733.48</v>
      </c>
      <c r="K294" s="735">
        <v>904.04</v>
      </c>
      <c r="L294" s="923">
        <f t="shared" si="35"/>
        <v>1733.48</v>
      </c>
      <c r="M294" s="923">
        <f t="shared" si="36"/>
        <v>904.04</v>
      </c>
      <c r="N294" s="923">
        <f>ROUND('Смета ЕР (общ) '!$I294*'Смета ЕР (общ) '!$L294,2)</f>
        <v>0</v>
      </c>
      <c r="O294" s="923">
        <f>ROUND('Смета ЕР (общ) '!$I294*'Смета ЕР (общ) '!$M294,2)</f>
        <v>0</v>
      </c>
      <c r="P294" s="1065"/>
      <c r="Q294" s="1065"/>
      <c r="S294" s="619"/>
      <c r="T294" s="1168"/>
      <c r="U294" s="1168"/>
      <c r="V294" s="1168"/>
      <c r="W294" s="1168"/>
    </row>
    <row r="295" spans="1:23" ht="14.4" customHeight="1">
      <c r="A295" s="1102" t="s">
        <v>16</v>
      </c>
      <c r="B295" s="1102">
        <v>2</v>
      </c>
      <c r="C295" s="1102"/>
      <c r="D295" s="1102">
        <v>0</v>
      </c>
      <c r="E295" s="1102" t="str">
        <f>CONCATENATE('Смета ЕР (общ) '!$A295,".",'Смета ЕР (общ) '!$B295,".",'Смета ЕР (общ) '!$D295)</f>
        <v>Р3.2.0</v>
      </c>
      <c r="F295" s="1102">
        <f t="shared" si="37"/>
        <v>1</v>
      </c>
      <c r="G295" s="1103" t="s">
        <v>657</v>
      </c>
      <c r="H295" s="1091"/>
      <c r="I295" s="1092">
        <f>N295</f>
        <v>0</v>
      </c>
      <c r="J295" s="1101"/>
      <c r="K295" s="1101"/>
      <c r="L295" s="1094"/>
      <c r="M295" s="1094"/>
      <c r="N295" s="1094">
        <f>SUM(N296:N309)</f>
        <v>0</v>
      </c>
      <c r="O295" s="1094">
        <f>SUM(O296:O309)</f>
        <v>0</v>
      </c>
      <c r="P295" s="1103"/>
      <c r="Q295" s="1103"/>
      <c r="S295" s="619"/>
      <c r="T295" s="1168"/>
      <c r="U295" s="1168">
        <v>230637.52000000002</v>
      </c>
      <c r="V295" s="1168"/>
      <c r="W295" s="1168"/>
    </row>
    <row r="296" spans="1:23" ht="24" customHeight="1">
      <c r="A296" s="733" t="s">
        <v>16</v>
      </c>
      <c r="B296" s="733">
        <v>2</v>
      </c>
      <c r="C296" s="733"/>
      <c r="D296" s="733">
        <v>1</v>
      </c>
      <c r="E296" s="733" t="str">
        <f>CONCATENATE('Смета ЕР (общ) '!$A296,".",'Смета ЕР (общ) '!$B296,".",'Смета ЕР (общ) '!$D296)</f>
        <v>Р3.2.1</v>
      </c>
      <c r="F296" s="733">
        <f t="shared" si="37"/>
        <v>1</v>
      </c>
      <c r="G296" s="1065" t="s">
        <v>1821</v>
      </c>
      <c r="H296" s="1107" t="s">
        <v>15</v>
      </c>
      <c r="I296" s="837"/>
      <c r="J296" s="923">
        <v>3065.04</v>
      </c>
      <c r="K296" s="735">
        <f>'Бескаркасные двери и перегородк'!E10</f>
        <v>8190</v>
      </c>
      <c r="L296" s="923">
        <f t="shared" ref="L296:L309" si="38">ROUND(J296-J296*$Q$4,2)</f>
        <v>3065.04</v>
      </c>
      <c r="M296" s="1114">
        <f t="shared" ref="M296:M309" si="39">ROUND(K296-K296*$Q$4,2)</f>
        <v>8190</v>
      </c>
      <c r="N296" s="923">
        <f>ROUND('Смета ЕР (общ) '!$I296*'Смета ЕР (общ) '!$L296,2)</f>
        <v>0</v>
      </c>
      <c r="O296" s="923">
        <f>ROUND('Смета ЕР (общ) '!$I296*'Смета ЕР (общ) '!$M296,2)</f>
        <v>0</v>
      </c>
      <c r="P296" s="1218" t="s">
        <v>6180</v>
      </c>
      <c r="Q296" s="1065" t="s">
        <v>6178</v>
      </c>
      <c r="R296" s="854"/>
      <c r="S296" s="619"/>
      <c r="T296" s="1168"/>
      <c r="U296" s="1168">
        <v>25.77</v>
      </c>
      <c r="V296" s="1168"/>
      <c r="W296" s="1168"/>
    </row>
    <row r="297" spans="1:23" ht="24" customHeight="1">
      <c r="A297" s="733" t="s">
        <v>16</v>
      </c>
      <c r="B297" s="733">
        <v>2</v>
      </c>
      <c r="C297" s="733"/>
      <c r="D297" s="733">
        <v>2</v>
      </c>
      <c r="E297" s="733" t="str">
        <f>CONCATENATE('Смета ЕР (общ) '!$A297,".",'Смета ЕР (общ) '!$B297,".",'Смета ЕР (общ) '!$D297)</f>
        <v>Р3.2.2</v>
      </c>
      <c r="F297" s="733">
        <f t="shared" si="37"/>
        <v>1</v>
      </c>
      <c r="G297" s="1065" t="s">
        <v>1105</v>
      </c>
      <c r="H297" s="1098" t="s">
        <v>15</v>
      </c>
      <c r="I297" s="734"/>
      <c r="J297" s="923">
        <v>2210.33</v>
      </c>
      <c r="K297" s="735">
        <f>'Бескаркасные двери и перегородк'!E11</f>
        <v>7875</v>
      </c>
      <c r="L297" s="923">
        <f t="shared" si="38"/>
        <v>2210.33</v>
      </c>
      <c r="M297" s="1114">
        <f t="shared" si="39"/>
        <v>7875</v>
      </c>
      <c r="N297" s="923">
        <f>ROUND('Смета ЕР (общ) '!$I297*'Смета ЕР (общ) '!$L297,2)</f>
        <v>0</v>
      </c>
      <c r="O297" s="923">
        <f>ROUND('Смета ЕР (общ) '!$I297*'Смета ЕР (общ) '!$M297,2)</f>
        <v>0</v>
      </c>
      <c r="P297" s="1218" t="s">
        <v>6180</v>
      </c>
      <c r="Q297" s="1065" t="s">
        <v>6178</v>
      </c>
      <c r="R297" s="854"/>
      <c r="S297" s="619"/>
      <c r="T297" s="1168"/>
      <c r="U297" s="1168"/>
      <c r="V297" s="1168"/>
      <c r="W297" s="1168"/>
    </row>
    <row r="298" spans="1:23" ht="24" customHeight="1">
      <c r="A298" s="733" t="s">
        <v>16</v>
      </c>
      <c r="B298" s="733">
        <v>2</v>
      </c>
      <c r="C298" s="733"/>
      <c r="D298" s="733">
        <v>3</v>
      </c>
      <c r="E298" s="733" t="str">
        <f>CONCATENATE('Смета ЕР (общ) '!$A298,".",'Смета ЕР (общ) '!$B298,".",'Смета ЕР (общ) '!$D298)</f>
        <v>Р3.2.3</v>
      </c>
      <c r="F298" s="733">
        <f t="shared" si="37"/>
        <v>1</v>
      </c>
      <c r="G298" s="1065" t="s">
        <v>1106</v>
      </c>
      <c r="H298" s="1098" t="s">
        <v>15</v>
      </c>
      <c r="I298" s="734"/>
      <c r="J298" s="923">
        <v>2197.3200000000002</v>
      </c>
      <c r="K298" s="923">
        <v>7075.57</v>
      </c>
      <c r="L298" s="923">
        <f t="shared" si="38"/>
        <v>2197.3200000000002</v>
      </c>
      <c r="M298" s="735">
        <f t="shared" si="39"/>
        <v>7075.57</v>
      </c>
      <c r="N298" s="923">
        <f>ROUND('Смета ЕР (общ) '!$I298*'Смета ЕР (общ) '!$L298,2)</f>
        <v>0</v>
      </c>
      <c r="O298" s="923">
        <f>ROUND('Смета ЕР (общ) '!$I298*'Смета ЕР (общ) '!$M298,2)</f>
        <v>0</v>
      </c>
      <c r="P298" s="1218" t="s">
        <v>6180</v>
      </c>
      <c r="Q298" s="1065" t="s">
        <v>6178</v>
      </c>
      <c r="S298" s="619"/>
      <c r="T298" s="1168"/>
      <c r="U298" s="1168"/>
      <c r="V298" s="1168"/>
      <c r="W298" s="1168"/>
    </row>
    <row r="299" spans="1:23" ht="24" customHeight="1">
      <c r="A299" s="733" t="s">
        <v>16</v>
      </c>
      <c r="B299" s="733">
        <v>2</v>
      </c>
      <c r="C299" s="733"/>
      <c r="D299" s="733">
        <v>4</v>
      </c>
      <c r="E299" s="733" t="str">
        <f>CONCATENATE('Смета ЕР (общ) '!$A299,".",'Смета ЕР (общ) '!$B299,".",'Смета ЕР (общ) '!$D299)</f>
        <v>Р3.2.4</v>
      </c>
      <c r="F299" s="733">
        <f t="shared" si="37"/>
        <v>1</v>
      </c>
      <c r="G299" s="1106" t="s">
        <v>21</v>
      </c>
      <c r="H299" s="1098" t="s">
        <v>15</v>
      </c>
      <c r="I299" s="734"/>
      <c r="J299" s="923">
        <v>1650</v>
      </c>
      <c r="K299" s="923">
        <v>1711.35</v>
      </c>
      <c r="L299" s="923">
        <f t="shared" si="38"/>
        <v>1650</v>
      </c>
      <c r="M299" s="735">
        <f t="shared" si="39"/>
        <v>1711.35</v>
      </c>
      <c r="N299" s="923">
        <f>ROUND('Смета ЕР (общ) '!$I299*'Смета ЕР (общ) '!$L299,2)</f>
        <v>0</v>
      </c>
      <c r="O299" s="923">
        <f>ROUND('Смета ЕР (общ) '!$I299*'Смета ЕР (общ) '!$M299,2)</f>
        <v>0</v>
      </c>
      <c r="P299" s="1106"/>
      <c r="Q299" s="1106"/>
      <c r="S299" s="619"/>
      <c r="T299" s="1168"/>
      <c r="U299" s="1168"/>
      <c r="V299" s="1168"/>
      <c r="W299" s="1168"/>
    </row>
    <row r="300" spans="1:23" ht="36" customHeight="1">
      <c r="A300" s="733" t="s">
        <v>16</v>
      </c>
      <c r="B300" s="733">
        <v>2</v>
      </c>
      <c r="C300" s="733"/>
      <c r="D300" s="733">
        <v>5</v>
      </c>
      <c r="E300" s="733" t="str">
        <f>CONCATENATE('Смета ЕР (общ) '!$A300,".",'Смета ЕР (общ) '!$B300,".",'Смета ЕР (общ) '!$D300)</f>
        <v>Р3.2.5</v>
      </c>
      <c r="F300" s="733">
        <f t="shared" si="37"/>
        <v>1</v>
      </c>
      <c r="G300" s="1106" t="s">
        <v>2238</v>
      </c>
      <c r="H300" s="1098" t="s">
        <v>15</v>
      </c>
      <c r="I300" s="734"/>
      <c r="J300" s="734">
        <v>5637.6</v>
      </c>
      <c r="K300" s="735">
        <f>'Стекл. перегородки'!G8*1.05</f>
        <v>16012.5</v>
      </c>
      <c r="L300" s="923">
        <f t="shared" si="38"/>
        <v>5637.6</v>
      </c>
      <c r="M300" s="1114">
        <f t="shared" si="39"/>
        <v>16012.5</v>
      </c>
      <c r="N300" s="923">
        <f>ROUND('Смета ЕР (общ) '!$I300*'Смета ЕР (общ) '!$L300,2)</f>
        <v>0</v>
      </c>
      <c r="O300" s="923">
        <f>ROUND('Смета ЕР (общ) '!$I300*'Смета ЕР (общ) '!$M300,2)</f>
        <v>0</v>
      </c>
      <c r="P300" s="1218" t="s">
        <v>6202</v>
      </c>
      <c r="Q300" s="1106" t="s">
        <v>6178</v>
      </c>
      <c r="R300" s="854"/>
      <c r="S300" s="619"/>
      <c r="T300" s="1168"/>
      <c r="U300" s="1168">
        <v>10</v>
      </c>
      <c r="V300" s="1168"/>
      <c r="W300" s="1168"/>
    </row>
    <row r="301" spans="1:23" ht="82.5" customHeight="1">
      <c r="A301" s="1097" t="s">
        <v>16</v>
      </c>
      <c r="B301" s="1097">
        <v>2</v>
      </c>
      <c r="C301" s="1097"/>
      <c r="D301" s="1097">
        <v>6</v>
      </c>
      <c r="E301" s="1097" t="str">
        <f>CONCATENATE('Смета ЕР (общ) '!$A301,".",'Смета ЕР (общ) '!$B301,".",'Смета ЕР (общ) '!$D301)</f>
        <v>Р3.2.6</v>
      </c>
      <c r="F301" s="1097">
        <f t="shared" si="37"/>
        <v>1</v>
      </c>
      <c r="G301" s="1115" t="s">
        <v>1592</v>
      </c>
      <c r="H301" s="1095" t="s">
        <v>15</v>
      </c>
      <c r="I301" s="837"/>
      <c r="J301" s="735">
        <v>5637.6</v>
      </c>
      <c r="K301" s="735">
        <v>18196.919999999998</v>
      </c>
      <c r="L301" s="735">
        <f t="shared" si="38"/>
        <v>5637.6</v>
      </c>
      <c r="M301" s="735">
        <f t="shared" si="39"/>
        <v>18196.919999999998</v>
      </c>
      <c r="N301" s="735">
        <f>ROUND('Смета ЕР (общ) '!$I301*'Смета ЕР (общ) '!$L301,2)</f>
        <v>0</v>
      </c>
      <c r="O301" s="735">
        <f>ROUND('Смета ЕР (общ) '!$I301*'Смета ЕР (общ) '!$M301,2)</f>
        <v>0</v>
      </c>
      <c r="P301" s="1222"/>
      <c r="Q301" s="1115" t="s">
        <v>6176</v>
      </c>
      <c r="S301" s="619"/>
      <c r="T301" s="1168"/>
      <c r="U301" s="1168"/>
      <c r="V301" s="1168"/>
      <c r="W301" s="1168"/>
    </row>
    <row r="302" spans="1:23" ht="39.75" customHeight="1">
      <c r="A302" s="1097" t="s">
        <v>16</v>
      </c>
      <c r="B302" s="1066">
        <v>2</v>
      </c>
      <c r="C302" s="1066"/>
      <c r="D302" s="1066">
        <v>7</v>
      </c>
      <c r="E302" s="1066" t="str">
        <f>CONCATENATE('Смета ЕР (общ) '!$A302,".",'Смета ЕР (общ) '!$B302,".",'Смета ЕР (общ) '!$D302)</f>
        <v>Р3.2.7</v>
      </c>
      <c r="F302" s="1097">
        <f t="shared" si="37"/>
        <v>1</v>
      </c>
      <c r="G302" s="1115" t="s">
        <v>1593</v>
      </c>
      <c r="H302" s="1095" t="s">
        <v>15</v>
      </c>
      <c r="I302" s="837"/>
      <c r="J302" s="735">
        <v>8143.2</v>
      </c>
      <c r="K302" s="735">
        <v>75795.63</v>
      </c>
      <c r="L302" s="735">
        <f t="shared" si="38"/>
        <v>8143.2</v>
      </c>
      <c r="M302" s="735">
        <f t="shared" si="39"/>
        <v>75795.63</v>
      </c>
      <c r="N302" s="735">
        <f>ROUND('Смета ЕР (общ) '!$I302*'Смета ЕР (общ) '!$L302,2)</f>
        <v>0</v>
      </c>
      <c r="O302" s="735">
        <f>ROUND('Смета ЕР (общ) '!$I302*'Смета ЕР (общ) '!$M302,2)</f>
        <v>0</v>
      </c>
      <c r="P302" s="1115"/>
      <c r="Q302" s="1115" t="s">
        <v>6176</v>
      </c>
      <c r="S302" s="619"/>
      <c r="T302" s="1168"/>
      <c r="U302" s="1168"/>
      <c r="V302" s="1168"/>
      <c r="W302" s="1168"/>
    </row>
    <row r="303" spans="1:23" ht="14.4" customHeight="1">
      <c r="A303" s="1097" t="s">
        <v>16</v>
      </c>
      <c r="B303" s="1097">
        <v>2</v>
      </c>
      <c r="C303" s="1097"/>
      <c r="D303" s="1097">
        <v>8</v>
      </c>
      <c r="E303" s="1097" t="str">
        <f>CONCATENATE('Смета ЕР (общ) '!$A303,".",'Смета ЕР (общ) '!$B303,".",'Смета ЕР (общ) '!$D303)</f>
        <v>Р3.2.8</v>
      </c>
      <c r="F303" s="1097">
        <f t="shared" si="37"/>
        <v>1</v>
      </c>
      <c r="G303" s="1115" t="s">
        <v>1540</v>
      </c>
      <c r="H303" s="1095" t="s">
        <v>336</v>
      </c>
      <c r="I303" s="837"/>
      <c r="J303" s="735">
        <v>720.36</v>
      </c>
      <c r="K303" s="735">
        <v>4249.08</v>
      </c>
      <c r="L303" s="735">
        <f t="shared" si="38"/>
        <v>720.36</v>
      </c>
      <c r="M303" s="735">
        <f t="shared" si="39"/>
        <v>4249.08</v>
      </c>
      <c r="N303" s="735">
        <f>ROUND('Смета ЕР (общ) '!$I303*'Смета ЕР (общ) '!$L303,2)</f>
        <v>0</v>
      </c>
      <c r="O303" s="735">
        <f>ROUND('Смета ЕР (общ) '!$I303*'Смета ЕР (общ) '!$M303,2)</f>
        <v>0</v>
      </c>
      <c r="P303" s="1115"/>
      <c r="Q303" s="1115"/>
      <c r="S303" s="619"/>
      <c r="T303" s="1168"/>
      <c r="U303" s="1168">
        <v>1</v>
      </c>
      <c r="V303" s="1168"/>
      <c r="W303" s="1168"/>
    </row>
    <row r="304" spans="1:23" ht="24" customHeight="1">
      <c r="A304" s="1097" t="s">
        <v>16</v>
      </c>
      <c r="B304" s="1097">
        <v>2</v>
      </c>
      <c r="C304" s="1097"/>
      <c r="D304" s="1097">
        <v>9</v>
      </c>
      <c r="E304" s="1097" t="str">
        <f>CONCATENATE('Смета ЕР (общ) '!$A304,".",'Смета ЕР (общ) '!$B304,".",'Смета ЕР (общ) '!$D304)</f>
        <v>Р3.2.9</v>
      </c>
      <c r="F304" s="1097">
        <f t="shared" si="37"/>
        <v>1</v>
      </c>
      <c r="G304" s="1115" t="s">
        <v>1799</v>
      </c>
      <c r="H304" s="1116" t="s">
        <v>15</v>
      </c>
      <c r="I304" s="837"/>
      <c r="J304" s="735">
        <v>8143.2</v>
      </c>
      <c r="K304" s="735">
        <f>'Трансформируемая перегородка'!F3</f>
        <v>37170</v>
      </c>
      <c r="L304" s="735">
        <f t="shared" si="38"/>
        <v>8143.2</v>
      </c>
      <c r="M304" s="1114">
        <f t="shared" si="39"/>
        <v>37170</v>
      </c>
      <c r="N304" s="735">
        <f>ROUND('Смета ЕР (общ) '!$I304*'Смета ЕР (общ) '!$L304,2)</f>
        <v>0</v>
      </c>
      <c r="O304" s="735">
        <f>ROUND('Смета ЕР (общ) '!$I304*'Смета ЕР (общ) '!$M304,2)</f>
        <v>0</v>
      </c>
      <c r="P304" s="1218" t="s">
        <v>6203</v>
      </c>
      <c r="Q304" s="1115" t="s">
        <v>846</v>
      </c>
      <c r="R304" s="854"/>
      <c r="S304" s="619"/>
      <c r="T304" s="1168"/>
      <c r="U304" s="1168"/>
      <c r="V304" s="1168"/>
      <c r="W304" s="1168"/>
    </row>
    <row r="305" spans="1:23" ht="24" customHeight="1">
      <c r="A305" s="1097" t="s">
        <v>16</v>
      </c>
      <c r="B305" s="1097">
        <v>2</v>
      </c>
      <c r="C305" s="1097"/>
      <c r="D305" s="1097">
        <v>10</v>
      </c>
      <c r="E305" s="1097" t="str">
        <f>CONCATENATE('Смета ЕР (общ) '!$A305,".",'Смета ЕР (общ) '!$B305,".",'Смета ЕР (общ) '!$D305)</f>
        <v>Р3.2.10</v>
      </c>
      <c r="F305" s="1097">
        <f t="shared" si="37"/>
        <v>1</v>
      </c>
      <c r="G305" s="1115" t="s">
        <v>1798</v>
      </c>
      <c r="H305" s="1116" t="s">
        <v>15</v>
      </c>
      <c r="I305" s="837"/>
      <c r="J305" s="735">
        <v>8143.2</v>
      </c>
      <c r="K305" s="735">
        <f>'Трансформируемая перегородка'!F4</f>
        <v>34230</v>
      </c>
      <c r="L305" s="735">
        <f t="shared" si="38"/>
        <v>8143.2</v>
      </c>
      <c r="M305" s="1114">
        <f t="shared" si="39"/>
        <v>34230</v>
      </c>
      <c r="N305" s="735">
        <f>ROUND('Смета ЕР (общ) '!$I305*'Смета ЕР (общ) '!$L305,2)</f>
        <v>0</v>
      </c>
      <c r="O305" s="735">
        <f>ROUND('Смета ЕР (общ) '!$I305*'Смета ЕР (общ) '!$M305,2)</f>
        <v>0</v>
      </c>
      <c r="P305" s="1218" t="s">
        <v>6203</v>
      </c>
      <c r="Q305" s="1115" t="s">
        <v>846</v>
      </c>
      <c r="R305" s="854"/>
      <c r="S305" s="619"/>
      <c r="T305" s="1168"/>
      <c r="U305" s="1168"/>
      <c r="V305" s="1168"/>
      <c r="W305" s="1168"/>
    </row>
    <row r="306" spans="1:23" ht="24" customHeight="1">
      <c r="A306" s="1097" t="s">
        <v>16</v>
      </c>
      <c r="B306" s="1097">
        <v>2</v>
      </c>
      <c r="C306" s="1097"/>
      <c r="D306" s="1097">
        <v>11</v>
      </c>
      <c r="E306" s="1097" t="str">
        <f>CONCATENATE('Смета ЕР (общ) '!$A306,".",'Смета ЕР (общ) '!$B306,".",'Смета ЕР (общ) '!$D306)</f>
        <v>Р3.2.11</v>
      </c>
      <c r="F306" s="1097">
        <f t="shared" si="37"/>
        <v>1</v>
      </c>
      <c r="G306" s="1115" t="s">
        <v>1800</v>
      </c>
      <c r="H306" s="1116" t="s">
        <v>15</v>
      </c>
      <c r="I306" s="837"/>
      <c r="J306" s="735">
        <v>8143.2</v>
      </c>
      <c r="K306" s="735">
        <f>'Трансформируемая перегородка'!F5</f>
        <v>33295.5</v>
      </c>
      <c r="L306" s="735">
        <f t="shared" si="38"/>
        <v>8143.2</v>
      </c>
      <c r="M306" s="1114">
        <f t="shared" si="39"/>
        <v>33295.5</v>
      </c>
      <c r="N306" s="735">
        <f>ROUND('Смета ЕР (общ) '!$I306*'Смета ЕР (общ) '!$L306,2)</f>
        <v>0</v>
      </c>
      <c r="O306" s="735">
        <f>ROUND('Смета ЕР (общ) '!$I306*'Смета ЕР (общ) '!$M306,2)</f>
        <v>0</v>
      </c>
      <c r="P306" s="1218" t="s">
        <v>6203</v>
      </c>
      <c r="Q306" s="1115" t="s">
        <v>846</v>
      </c>
      <c r="R306" s="854"/>
      <c r="S306" s="619"/>
      <c r="T306" s="1168"/>
      <c r="U306" s="1168">
        <v>11.55</v>
      </c>
      <c r="V306" s="1168"/>
      <c r="W306" s="1168"/>
    </row>
    <row r="307" spans="1:23" ht="24" customHeight="1">
      <c r="A307" s="1097" t="s">
        <v>16</v>
      </c>
      <c r="B307" s="1097">
        <v>2</v>
      </c>
      <c r="C307" s="1097"/>
      <c r="D307" s="1097">
        <v>12</v>
      </c>
      <c r="E307" s="1097" t="str">
        <f>CONCATENATE('Смета ЕР (общ) '!$A307,".",'Смета ЕР (общ) '!$B307,".",'Смета ЕР (общ) '!$D307)</f>
        <v>Р3.2.12</v>
      </c>
      <c r="F307" s="1097">
        <f t="shared" si="37"/>
        <v>1</v>
      </c>
      <c r="G307" s="1115" t="s">
        <v>1801</v>
      </c>
      <c r="H307" s="1116" t="s">
        <v>15</v>
      </c>
      <c r="I307" s="837"/>
      <c r="J307" s="735">
        <v>8143.2</v>
      </c>
      <c r="K307" s="735">
        <f>'Трансформируемая перегородка'!F6</f>
        <v>32235</v>
      </c>
      <c r="L307" s="735">
        <f t="shared" si="38"/>
        <v>8143.2</v>
      </c>
      <c r="M307" s="1114">
        <f t="shared" si="39"/>
        <v>32235</v>
      </c>
      <c r="N307" s="735">
        <f>ROUND('Смета ЕР (общ) '!$I307*'Смета ЕР (общ) '!$L307,2)</f>
        <v>0</v>
      </c>
      <c r="O307" s="735">
        <f>ROUND('Смета ЕР (общ) '!$I307*'Смета ЕР (общ) '!$M307,2)</f>
        <v>0</v>
      </c>
      <c r="P307" s="1218" t="s">
        <v>6203</v>
      </c>
      <c r="Q307" s="1115" t="s">
        <v>846</v>
      </c>
      <c r="R307" s="854"/>
      <c r="S307" s="619"/>
      <c r="T307" s="1168"/>
      <c r="U307" s="1168"/>
      <c r="V307" s="1168"/>
      <c r="W307" s="1168"/>
    </row>
    <row r="308" spans="1:23" ht="14.4" customHeight="1">
      <c r="A308" s="1097" t="s">
        <v>16</v>
      </c>
      <c r="B308" s="1097">
        <v>2</v>
      </c>
      <c r="C308" s="1097"/>
      <c r="D308" s="1097">
        <v>13</v>
      </c>
      <c r="E308" s="1097" t="str">
        <f>CONCATENATE('Смета ЕР (общ) '!$A308,".",'Смета ЕР (общ) '!$B308,".",'Смета ЕР (общ) '!$D308)</f>
        <v>Р3.2.13</v>
      </c>
      <c r="F308" s="1097">
        <f t="shared" si="37"/>
        <v>1</v>
      </c>
      <c r="G308" s="1115" t="s">
        <v>1811</v>
      </c>
      <c r="H308" s="1116" t="s">
        <v>336</v>
      </c>
      <c r="I308" s="837"/>
      <c r="J308" s="735">
        <v>250.56</v>
      </c>
      <c r="K308" s="735">
        <f>'Трансформируемая перегородка'!F11</f>
        <v>1323</v>
      </c>
      <c r="L308" s="735">
        <f t="shared" si="38"/>
        <v>250.56</v>
      </c>
      <c r="M308" s="1114">
        <f t="shared" si="39"/>
        <v>1323</v>
      </c>
      <c r="N308" s="735">
        <f>ROUND('Смета ЕР (общ) '!$I308*'Смета ЕР (общ) '!$L308,2)</f>
        <v>0</v>
      </c>
      <c r="O308" s="735">
        <f>ROUND('Смета ЕР (общ) '!$I308*'Смета ЕР (общ) '!$M308,2)</f>
        <v>0</v>
      </c>
      <c r="P308" s="1218" t="s">
        <v>6203</v>
      </c>
      <c r="Q308" s="1115" t="s">
        <v>846</v>
      </c>
      <c r="R308" s="854"/>
      <c r="S308" s="619"/>
      <c r="T308" s="1168"/>
      <c r="U308" s="1168">
        <v>1</v>
      </c>
      <c r="V308" s="1168"/>
      <c r="W308" s="1168"/>
    </row>
    <row r="309" spans="1:23" ht="14.4" customHeight="1">
      <c r="A309" s="1097" t="s">
        <v>16</v>
      </c>
      <c r="B309" s="1097">
        <v>2</v>
      </c>
      <c r="C309" s="1097"/>
      <c r="D309" s="1097">
        <v>14</v>
      </c>
      <c r="E309" s="1097" t="str">
        <f>CONCATENATE('Смета ЕР (общ) '!$A309,".",'Смета ЕР (общ) '!$B309,".",'Смета ЕР (общ) '!$D309)</f>
        <v>Р3.2.14</v>
      </c>
      <c r="F309" s="1097">
        <f t="shared" si="37"/>
        <v>1</v>
      </c>
      <c r="G309" s="1115" t="s">
        <v>1810</v>
      </c>
      <c r="H309" s="1116" t="s">
        <v>336</v>
      </c>
      <c r="I309" s="837"/>
      <c r="J309" s="735">
        <v>250.56</v>
      </c>
      <c r="K309" s="735">
        <f>'Трансформируемая перегородка'!F12</f>
        <v>1659</v>
      </c>
      <c r="L309" s="735">
        <f t="shared" si="38"/>
        <v>250.56</v>
      </c>
      <c r="M309" s="1114">
        <f t="shared" si="39"/>
        <v>1659</v>
      </c>
      <c r="N309" s="735">
        <f>ROUND('Смета ЕР (общ) '!$I309*'Смета ЕР (общ) '!$L309,2)</f>
        <v>0</v>
      </c>
      <c r="O309" s="735">
        <f>ROUND('Смета ЕР (общ) '!$I309*'Смета ЕР (общ) '!$M309,2)</f>
        <v>0</v>
      </c>
      <c r="P309" s="1218" t="s">
        <v>6203</v>
      </c>
      <c r="Q309" s="1115" t="s">
        <v>846</v>
      </c>
      <c r="R309" s="854"/>
      <c r="S309" s="619"/>
      <c r="T309" s="1168"/>
      <c r="U309" s="1168">
        <v>1</v>
      </c>
      <c r="V309" s="1168"/>
      <c r="W309" s="1168"/>
    </row>
    <row r="310" spans="1:23" ht="14.4" customHeight="1">
      <c r="A310" s="1102" t="s">
        <v>16</v>
      </c>
      <c r="B310" s="1102">
        <v>5</v>
      </c>
      <c r="C310" s="1102"/>
      <c r="D310" s="1102">
        <v>0</v>
      </c>
      <c r="E310" s="1102" t="str">
        <f>CONCATENATE('Смета ЕР (общ) '!$A310,".",'Смета ЕР (общ) '!$B310,".",'Смета ЕР (общ) '!$D310)</f>
        <v>Р3.5.0</v>
      </c>
      <c r="F310" s="1102">
        <f t="shared" si="37"/>
        <v>1</v>
      </c>
      <c r="G310" s="1103" t="s">
        <v>662</v>
      </c>
      <c r="H310" s="1091"/>
      <c r="I310" s="1092">
        <f>N310</f>
        <v>0</v>
      </c>
      <c r="J310" s="1101"/>
      <c r="K310" s="1101"/>
      <c r="L310" s="1094"/>
      <c r="M310" s="1094"/>
      <c r="N310" s="1094">
        <f>SUM(N311:N343)</f>
        <v>0</v>
      </c>
      <c r="O310" s="1094">
        <f>SUM(O311:O343)</f>
        <v>0</v>
      </c>
      <c r="P310" s="1103"/>
      <c r="Q310" s="1103"/>
      <c r="S310" s="619"/>
      <c r="T310" s="1168"/>
      <c r="U310" s="1168">
        <v>375254.66999999993</v>
      </c>
      <c r="V310" s="1168"/>
      <c r="W310" s="1168"/>
    </row>
    <row r="311" spans="1:23" ht="48" customHeight="1">
      <c r="A311" s="733" t="s">
        <v>16</v>
      </c>
      <c r="B311" s="733">
        <v>5</v>
      </c>
      <c r="C311" s="733"/>
      <c r="D311" s="733">
        <v>1</v>
      </c>
      <c r="E311" s="733" t="str">
        <f>CONCATENATE('Смета ЕР (общ) '!$A311,".",'Смета ЕР (общ) '!$B311,".",'Смета ЕР (общ) '!$D311)</f>
        <v>Р3.5.1</v>
      </c>
      <c r="F311" s="733">
        <f t="shared" si="37"/>
        <v>1</v>
      </c>
      <c r="G311" s="1065" t="s">
        <v>1152</v>
      </c>
      <c r="H311" s="1107" t="s">
        <v>15</v>
      </c>
      <c r="I311" s="734"/>
      <c r="J311" s="923">
        <v>609.83000000000004</v>
      </c>
      <c r="K311" s="923">
        <v>1675.44</v>
      </c>
      <c r="L311" s="923">
        <f t="shared" ref="L311:L343" si="40">ROUND(J311-J311*$Q$4,2)</f>
        <v>609.83000000000004</v>
      </c>
      <c r="M311" s="923">
        <f t="shared" ref="M311:M343" si="41">ROUND(K311-K311*$Q$4,2)</f>
        <v>1675.44</v>
      </c>
      <c r="N311" s="923">
        <f>ROUND('Смета ЕР (общ) '!$I311*'Смета ЕР (общ) '!$L311,2)</f>
        <v>0</v>
      </c>
      <c r="O311" s="923">
        <f>ROUND('Смета ЕР (общ) '!$I311*'Смета ЕР (общ) '!$M311,2)</f>
        <v>0</v>
      </c>
      <c r="P311" s="1065"/>
      <c r="Q311" s="1065"/>
      <c r="S311" s="619"/>
      <c r="T311" s="1168"/>
      <c r="U311" s="1168"/>
      <c r="V311" s="1168"/>
      <c r="W311" s="1168"/>
    </row>
    <row r="312" spans="1:23" ht="48" customHeight="1">
      <c r="A312" s="733" t="s">
        <v>16</v>
      </c>
      <c r="B312" s="733">
        <v>5</v>
      </c>
      <c r="C312" s="733"/>
      <c r="D312" s="733">
        <v>2</v>
      </c>
      <c r="E312" s="733" t="str">
        <f>CONCATENATE('Смета ЕР (общ) '!$A312,".",'Смета ЕР (общ) '!$B312,".",'Смета ЕР (общ) '!$D312)</f>
        <v>Р3.5.2</v>
      </c>
      <c r="F312" s="733">
        <f t="shared" si="37"/>
        <v>1</v>
      </c>
      <c r="G312" s="1065" t="s">
        <v>1153</v>
      </c>
      <c r="H312" s="1107" t="s">
        <v>15</v>
      </c>
      <c r="I312" s="734"/>
      <c r="J312" s="923">
        <v>610.70000000000005</v>
      </c>
      <c r="K312" s="923">
        <v>640.94000000000005</v>
      </c>
      <c r="L312" s="923">
        <f t="shared" si="40"/>
        <v>610.70000000000005</v>
      </c>
      <c r="M312" s="923">
        <f t="shared" si="41"/>
        <v>640.94000000000005</v>
      </c>
      <c r="N312" s="923">
        <f>ROUND('Смета ЕР (общ) '!$I312*'Смета ЕР (общ) '!$L312,2)</f>
        <v>0</v>
      </c>
      <c r="O312" s="923">
        <f>ROUND('Смета ЕР (общ) '!$I312*'Смета ЕР (общ) '!$M312,2)</f>
        <v>0</v>
      </c>
      <c r="P312" s="1065"/>
      <c r="Q312" s="1065"/>
      <c r="S312" s="619"/>
      <c r="T312" s="1168"/>
      <c r="U312" s="1168"/>
      <c r="V312" s="1168"/>
      <c r="W312" s="1168"/>
    </row>
    <row r="313" spans="1:23" ht="48" customHeight="1">
      <c r="A313" s="1117" t="s">
        <v>16</v>
      </c>
      <c r="B313" s="1117">
        <v>5</v>
      </c>
      <c r="C313" s="1117"/>
      <c r="D313" s="1117">
        <v>39</v>
      </c>
      <c r="E313" s="1117" t="str">
        <f>CONCATENATE('Смета ЕР (общ) '!$A313,".",'Смета ЕР (общ) '!$B313,".",'Смета ЕР (общ) '!$D313)</f>
        <v>Р3.5.39</v>
      </c>
      <c r="F313" s="1117">
        <f t="shared" si="37"/>
        <v>1</v>
      </c>
      <c r="G313" s="1118" t="s">
        <v>1154</v>
      </c>
      <c r="H313" s="1119" t="s">
        <v>15</v>
      </c>
      <c r="I313" s="734"/>
      <c r="J313" s="923">
        <v>611.57000000000005</v>
      </c>
      <c r="K313" s="923">
        <v>1884.09</v>
      </c>
      <c r="L313" s="923">
        <f t="shared" si="40"/>
        <v>611.57000000000005</v>
      </c>
      <c r="M313" s="923">
        <f t="shared" si="41"/>
        <v>1884.09</v>
      </c>
      <c r="N313" s="923">
        <f>ROUND('Смета ЕР (общ) '!$I313*'Смета ЕР (общ) '!$L313,2)</f>
        <v>0</v>
      </c>
      <c r="O313" s="923">
        <f>ROUND('Смета ЕР (общ) '!$I313*'Смета ЕР (общ) '!$M313,2)</f>
        <v>0</v>
      </c>
      <c r="P313" s="1118"/>
      <c r="Q313" s="1118"/>
      <c r="S313" s="619"/>
      <c r="T313" s="1168"/>
      <c r="U313" s="1168"/>
      <c r="V313" s="1168"/>
      <c r="W313" s="1168"/>
    </row>
    <row r="314" spans="1:23" ht="14.4" customHeight="1">
      <c r="A314" s="1117" t="s">
        <v>16</v>
      </c>
      <c r="B314" s="1117">
        <v>5</v>
      </c>
      <c r="C314" s="1117"/>
      <c r="D314" s="1117">
        <v>40</v>
      </c>
      <c r="E314" s="1117" t="str">
        <f>CONCATENATE('Смета ЕР (общ) '!$A314,".",'Смета ЕР (общ) '!$B314,".",'Смета ЕР (общ) '!$D314)</f>
        <v>Р3.5.40</v>
      </c>
      <c r="F314" s="1117">
        <f t="shared" si="37"/>
        <v>1</v>
      </c>
      <c r="G314" s="1118" t="s">
        <v>500</v>
      </c>
      <c r="H314" s="1119" t="s">
        <v>15</v>
      </c>
      <c r="I314" s="734"/>
      <c r="J314" s="923">
        <v>326.25</v>
      </c>
      <c r="K314" s="923">
        <v>1558.66</v>
      </c>
      <c r="L314" s="923">
        <f t="shared" si="40"/>
        <v>326.25</v>
      </c>
      <c r="M314" s="923">
        <f t="shared" si="41"/>
        <v>1558.66</v>
      </c>
      <c r="N314" s="923">
        <f>ROUND('Смета ЕР (общ) '!$I314*'Смета ЕР (общ) '!$L314,2)</f>
        <v>0</v>
      </c>
      <c r="O314" s="923">
        <f>ROUND('Смета ЕР (общ) '!$I314*'Смета ЕР (общ) '!$M314,2)</f>
        <v>0</v>
      </c>
      <c r="P314" s="1118"/>
      <c r="Q314" s="1118"/>
      <c r="S314" s="619"/>
      <c r="T314" s="1168"/>
      <c r="U314" s="1168"/>
      <c r="V314" s="1168"/>
      <c r="W314" s="1168"/>
    </row>
    <row r="315" spans="1:23" ht="24" customHeight="1">
      <c r="A315" s="733" t="s">
        <v>16</v>
      </c>
      <c r="B315" s="733">
        <v>5</v>
      </c>
      <c r="C315" s="733"/>
      <c r="D315" s="733">
        <v>3</v>
      </c>
      <c r="E315" s="733" t="str">
        <f>CONCATENATE('Смета ЕР (общ) '!$A315,".",'Смета ЕР (общ) '!$B315,".",'Смета ЕР (общ) '!$D315)</f>
        <v>Р3.5.3</v>
      </c>
      <c r="F315" s="733">
        <f t="shared" si="37"/>
        <v>1</v>
      </c>
      <c r="G315" s="1065" t="s">
        <v>1155</v>
      </c>
      <c r="H315" s="1107" t="s">
        <v>15</v>
      </c>
      <c r="I315" s="734"/>
      <c r="J315" s="923">
        <v>1934.0099999999998</v>
      </c>
      <c r="K315" s="923">
        <v>690.28899999999999</v>
      </c>
      <c r="L315" s="923">
        <f t="shared" si="40"/>
        <v>1934.01</v>
      </c>
      <c r="M315" s="923">
        <f t="shared" si="41"/>
        <v>690.29</v>
      </c>
      <c r="N315" s="923">
        <f>ROUND('Смета ЕР (общ) '!$I315*'Смета ЕР (общ) '!$L315,2)</f>
        <v>0</v>
      </c>
      <c r="O315" s="923">
        <f>ROUND('Смета ЕР (общ) '!$I315*'Смета ЕР (общ) '!$M315,2)</f>
        <v>0</v>
      </c>
      <c r="P315" s="1065"/>
      <c r="Q315" s="1065"/>
      <c r="S315" s="619"/>
      <c r="T315" s="1168"/>
      <c r="U315" s="1168">
        <v>50.91</v>
      </c>
      <c r="V315" s="1168"/>
      <c r="W315" s="1168"/>
    </row>
    <row r="316" spans="1:23" ht="24" customHeight="1">
      <c r="A316" s="733" t="s">
        <v>16</v>
      </c>
      <c r="B316" s="733">
        <v>5</v>
      </c>
      <c r="C316" s="733"/>
      <c r="D316" s="733">
        <v>4</v>
      </c>
      <c r="E316" s="733" t="str">
        <f>CONCATENATE('Смета ЕР (общ) '!$A316,".",'Смета ЕР (общ) '!$B316,".",'Смета ЕР (общ) '!$D316)</f>
        <v>Р3.5.4</v>
      </c>
      <c r="F316" s="733">
        <f t="shared" si="37"/>
        <v>1</v>
      </c>
      <c r="G316" s="1065" t="s">
        <v>1156</v>
      </c>
      <c r="H316" s="1107" t="s">
        <v>15</v>
      </c>
      <c r="I316" s="734"/>
      <c r="J316" s="735">
        <v>2035.8</v>
      </c>
      <c r="K316" s="923">
        <v>919.57150000000001</v>
      </c>
      <c r="L316" s="923">
        <f t="shared" si="40"/>
        <v>2035.8</v>
      </c>
      <c r="M316" s="923">
        <f t="shared" si="41"/>
        <v>919.57</v>
      </c>
      <c r="N316" s="923">
        <f>ROUND('Смета ЕР (общ) '!$I316*'Смета ЕР (общ) '!$L316,2)</f>
        <v>0</v>
      </c>
      <c r="O316" s="923">
        <f>ROUND('Смета ЕР (общ) '!$I316*'Смета ЕР (общ) '!$M316,2)</f>
        <v>0</v>
      </c>
      <c r="P316" s="1065"/>
      <c r="Q316" s="1065"/>
      <c r="S316" s="619"/>
      <c r="T316" s="1168"/>
      <c r="U316" s="1168">
        <v>13.2</v>
      </c>
      <c r="V316" s="1168"/>
      <c r="W316" s="1168"/>
    </row>
    <row r="317" spans="1:23" ht="36" customHeight="1">
      <c r="A317" s="733" t="s">
        <v>16</v>
      </c>
      <c r="B317" s="733">
        <v>5</v>
      </c>
      <c r="C317" s="733"/>
      <c r="D317" s="733">
        <v>5</v>
      </c>
      <c r="E317" s="733" t="str">
        <f>CONCATENATE('Смета ЕР (общ) '!$A317,".",'Смета ЕР (общ) '!$B317,".",'Смета ЕР (общ) '!$D317)</f>
        <v>Р3.5.5</v>
      </c>
      <c r="F317" s="733">
        <f t="shared" si="37"/>
        <v>1</v>
      </c>
      <c r="G317" s="1065" t="s">
        <v>1157</v>
      </c>
      <c r="H317" s="1107" t="s">
        <v>15</v>
      </c>
      <c r="I317" s="734"/>
      <c r="J317" s="923">
        <v>2035.8</v>
      </c>
      <c r="K317" s="923">
        <v>726.62</v>
      </c>
      <c r="L317" s="923">
        <f t="shared" si="40"/>
        <v>2035.8</v>
      </c>
      <c r="M317" s="923">
        <f t="shared" si="41"/>
        <v>726.62</v>
      </c>
      <c r="N317" s="923">
        <f>ROUND('Смета ЕР (общ) '!$I317*'Смета ЕР (общ) '!$L317,2)</f>
        <v>0</v>
      </c>
      <c r="O317" s="923">
        <f>ROUND('Смета ЕР (общ) '!$I317*'Смета ЕР (общ) '!$M317,2)</f>
        <v>0</v>
      </c>
      <c r="P317" s="1065"/>
      <c r="Q317" s="1065"/>
      <c r="S317" s="619"/>
      <c r="T317" s="1168"/>
      <c r="U317" s="1168"/>
      <c r="V317" s="1168"/>
      <c r="W317" s="1168"/>
    </row>
    <row r="318" spans="1:23" ht="24" customHeight="1">
      <c r="A318" s="733" t="s">
        <v>16</v>
      </c>
      <c r="B318" s="733">
        <v>5</v>
      </c>
      <c r="C318" s="733"/>
      <c r="D318" s="733">
        <v>23</v>
      </c>
      <c r="E318" s="733" t="str">
        <f>CONCATENATE('Смета ЕР (общ) '!$A318,".",'Смета ЕР (общ) '!$B318,".",'Смета ЕР (общ) '!$D318)</f>
        <v>Р3.5.23</v>
      </c>
      <c r="F318" s="733">
        <f t="shared" si="37"/>
        <v>1</v>
      </c>
      <c r="G318" s="1065" t="s">
        <v>1177</v>
      </c>
      <c r="H318" s="1107" t="s">
        <v>15</v>
      </c>
      <c r="I318" s="734"/>
      <c r="J318" s="923">
        <v>2035.8</v>
      </c>
      <c r="K318" s="923">
        <v>841.47</v>
      </c>
      <c r="L318" s="923">
        <f t="shared" si="40"/>
        <v>2035.8</v>
      </c>
      <c r="M318" s="923">
        <f t="shared" si="41"/>
        <v>841.47</v>
      </c>
      <c r="N318" s="923">
        <f>ROUND('Смета ЕР (общ) '!$I318*'Смета ЕР (общ) '!$L318,2)</f>
        <v>0</v>
      </c>
      <c r="O318" s="923">
        <f>ROUND('Смета ЕР (общ) '!$I318*'Смета ЕР (общ) '!$M318,2)</f>
        <v>0</v>
      </c>
      <c r="P318" s="1065"/>
      <c r="Q318" s="1065"/>
      <c r="S318" s="619"/>
      <c r="T318" s="1168"/>
      <c r="U318" s="1172"/>
      <c r="V318" s="1168"/>
      <c r="W318" s="1168"/>
    </row>
    <row r="319" spans="1:23" ht="14.4" customHeight="1">
      <c r="A319" s="733" t="s">
        <v>16</v>
      </c>
      <c r="B319" s="733">
        <v>5</v>
      </c>
      <c r="C319" s="733"/>
      <c r="D319" s="733">
        <v>7</v>
      </c>
      <c r="E319" s="733" t="str">
        <f>CONCATENATE('Смета ЕР (общ) '!$A319,".",'Смета ЕР (общ) '!$B319,".",'Смета ЕР (общ) '!$D319)</f>
        <v>Р3.5.7</v>
      </c>
      <c r="F319" s="733">
        <f t="shared" si="37"/>
        <v>1</v>
      </c>
      <c r="G319" s="1065" t="s">
        <v>488</v>
      </c>
      <c r="H319" s="1107" t="s">
        <v>15</v>
      </c>
      <c r="I319" s="734"/>
      <c r="J319" s="923">
        <v>622.01</v>
      </c>
      <c r="K319" s="923">
        <v>241.58</v>
      </c>
      <c r="L319" s="923">
        <f t="shared" si="40"/>
        <v>622.01</v>
      </c>
      <c r="M319" s="923">
        <f t="shared" si="41"/>
        <v>241.58</v>
      </c>
      <c r="N319" s="923">
        <f>ROUND('Смета ЕР (общ) '!$I319*'Смета ЕР (общ) '!$L319,2)</f>
        <v>0</v>
      </c>
      <c r="O319" s="923">
        <f>ROUND('Смета ЕР (общ) '!$I319*'Смета ЕР (общ) '!$M319,2)</f>
        <v>0</v>
      </c>
      <c r="P319" s="1065"/>
      <c r="Q319" s="1065"/>
      <c r="S319" s="619"/>
      <c r="T319" s="1168"/>
      <c r="U319" s="1172"/>
      <c r="V319" s="1168"/>
      <c r="W319" s="1168"/>
    </row>
    <row r="320" spans="1:23" ht="24" customHeight="1">
      <c r="A320" s="733" t="s">
        <v>16</v>
      </c>
      <c r="B320" s="733">
        <v>5</v>
      </c>
      <c r="C320" s="733"/>
      <c r="D320" s="733">
        <v>6</v>
      </c>
      <c r="E320" s="733" t="str">
        <f>CONCATENATE('Смета ЕР (общ) '!$A320,".",'Смета ЕР (общ) '!$B320,".",'Смета ЕР (общ) '!$D320)</f>
        <v>Р3.5.6</v>
      </c>
      <c r="F320" s="733">
        <f t="shared" si="37"/>
        <v>1</v>
      </c>
      <c r="G320" s="1065" t="s">
        <v>1868</v>
      </c>
      <c r="H320" s="1098" t="s">
        <v>15</v>
      </c>
      <c r="I320" s="734"/>
      <c r="J320" s="923">
        <v>660</v>
      </c>
      <c r="K320" s="923">
        <v>2198.38</v>
      </c>
      <c r="L320" s="923">
        <f t="shared" si="40"/>
        <v>660</v>
      </c>
      <c r="M320" s="923">
        <f t="shared" si="41"/>
        <v>2198.38</v>
      </c>
      <c r="N320" s="923">
        <f>ROUND('Смета ЕР (общ) '!$I320*'Смета ЕР (общ) '!$L320,2)</f>
        <v>0</v>
      </c>
      <c r="O320" s="923">
        <f>ROUND('Смета ЕР (общ) '!$I320*'Смета ЕР (общ) '!$M320,2)</f>
        <v>0</v>
      </c>
      <c r="P320" s="1065"/>
      <c r="Q320" s="1065"/>
      <c r="S320" s="619"/>
      <c r="T320" s="1168"/>
      <c r="U320" s="1168"/>
      <c r="V320" s="1168"/>
      <c r="W320" s="1168"/>
    </row>
    <row r="321" spans="1:23" ht="24" customHeight="1">
      <c r="A321" s="733" t="s">
        <v>16</v>
      </c>
      <c r="B321" s="733">
        <v>5</v>
      </c>
      <c r="C321" s="733"/>
      <c r="D321" s="733">
        <v>17</v>
      </c>
      <c r="E321" s="733" t="str">
        <f>CONCATENATE('Смета ЕР (общ) '!$A321,".",'Смета ЕР (общ) '!$B321,".",'Смета ЕР (общ) '!$D321)</f>
        <v>Р3.5.17</v>
      </c>
      <c r="F321" s="733">
        <f t="shared" si="37"/>
        <v>1</v>
      </c>
      <c r="G321" s="1065" t="s">
        <v>1869</v>
      </c>
      <c r="H321" s="1107" t="s">
        <v>15</v>
      </c>
      <c r="I321" s="734"/>
      <c r="J321" s="923">
        <v>660</v>
      </c>
      <c r="K321" s="923">
        <v>4271.45</v>
      </c>
      <c r="L321" s="923">
        <f t="shared" si="40"/>
        <v>660</v>
      </c>
      <c r="M321" s="923">
        <f t="shared" si="41"/>
        <v>4271.45</v>
      </c>
      <c r="N321" s="923">
        <f>ROUND('Смета ЕР (общ) '!$I321*'Смета ЕР (общ) '!$L321,2)</f>
        <v>0</v>
      </c>
      <c r="O321" s="923">
        <f>ROUND('Смета ЕР (общ) '!$I321*'Смета ЕР (общ) '!$M321,2)</f>
        <v>0</v>
      </c>
      <c r="P321" s="1065"/>
      <c r="Q321" s="1065"/>
      <c r="S321" s="619"/>
      <c r="T321" s="1168"/>
      <c r="U321" s="1168"/>
      <c r="V321" s="1168"/>
      <c r="W321" s="1168"/>
    </row>
    <row r="322" spans="1:23" ht="24" customHeight="1">
      <c r="A322" s="733" t="s">
        <v>16</v>
      </c>
      <c r="B322" s="733">
        <v>5</v>
      </c>
      <c r="C322" s="733"/>
      <c r="D322" s="733">
        <v>18</v>
      </c>
      <c r="E322" s="733" t="str">
        <f>CONCATENATE('Смета ЕР (общ) '!$A322,".",'Смета ЕР (общ) '!$B322,".",'Смета ЕР (общ) '!$D322)</f>
        <v>Р3.5.18</v>
      </c>
      <c r="F322" s="733">
        <f t="shared" si="37"/>
        <v>1</v>
      </c>
      <c r="G322" s="1065" t="s">
        <v>1870</v>
      </c>
      <c r="H322" s="1107" t="s">
        <v>15</v>
      </c>
      <c r="I322" s="734"/>
      <c r="J322" s="923">
        <v>660</v>
      </c>
      <c r="K322" s="923">
        <v>2676.78</v>
      </c>
      <c r="L322" s="923">
        <f t="shared" si="40"/>
        <v>660</v>
      </c>
      <c r="M322" s="923">
        <f t="shared" si="41"/>
        <v>2676.78</v>
      </c>
      <c r="N322" s="923">
        <f>ROUND('Смета ЕР (общ) '!$I322*'Смета ЕР (общ) '!$L322,2)</f>
        <v>0</v>
      </c>
      <c r="O322" s="923">
        <f>ROUND('Смета ЕР (общ) '!$I322*'Смета ЕР (общ) '!$M322,2)</f>
        <v>0</v>
      </c>
      <c r="P322" s="1065"/>
      <c r="Q322" s="1065"/>
      <c r="S322" s="619"/>
      <c r="T322" s="1168"/>
      <c r="U322" s="1168"/>
      <c r="V322" s="1168"/>
      <c r="W322" s="1168"/>
    </row>
    <row r="323" spans="1:23" ht="24" customHeight="1">
      <c r="A323" s="733" t="s">
        <v>16</v>
      </c>
      <c r="B323" s="733">
        <v>5</v>
      </c>
      <c r="C323" s="733"/>
      <c r="D323" s="733">
        <v>19</v>
      </c>
      <c r="E323" s="733" t="str">
        <f>CONCATENATE('Смета ЕР (общ) '!$A323,".",'Смета ЕР (общ) '!$B323,".",'Смета ЕР (общ) '!$D323)</f>
        <v>Р3.5.19</v>
      </c>
      <c r="F323" s="733">
        <f t="shared" si="37"/>
        <v>1</v>
      </c>
      <c r="G323" s="1065" t="s">
        <v>1871</v>
      </c>
      <c r="H323" s="1098" t="s">
        <v>15</v>
      </c>
      <c r="I323" s="734"/>
      <c r="J323" s="923">
        <v>660</v>
      </c>
      <c r="K323" s="923">
        <v>5188.37</v>
      </c>
      <c r="L323" s="923">
        <f t="shared" si="40"/>
        <v>660</v>
      </c>
      <c r="M323" s="923">
        <f t="shared" si="41"/>
        <v>5188.37</v>
      </c>
      <c r="N323" s="923">
        <f>ROUND('Смета ЕР (общ) '!$I323*'Смета ЕР (общ) '!$L323,2)</f>
        <v>0</v>
      </c>
      <c r="O323" s="923">
        <f>ROUND('Смета ЕР (общ) '!$I323*'Смета ЕР (общ) '!$M323,2)</f>
        <v>0</v>
      </c>
      <c r="P323" s="1065"/>
      <c r="Q323" s="1065"/>
      <c r="S323" s="619"/>
      <c r="T323" s="1168"/>
      <c r="U323" s="1168"/>
      <c r="V323" s="1168"/>
      <c r="W323" s="1168"/>
    </row>
    <row r="324" spans="1:23" ht="14.4" customHeight="1">
      <c r="A324" s="1097" t="s">
        <v>16</v>
      </c>
      <c r="B324" s="1066">
        <v>5</v>
      </c>
      <c r="C324" s="1066"/>
      <c r="D324" s="1066">
        <v>20</v>
      </c>
      <c r="E324" s="1066" t="str">
        <f>CONCATENATE('Смета ЕР (общ) '!$A324,".",'Смета ЕР (общ) '!$B324,".",'Смета ЕР (общ) '!$D324)</f>
        <v>Р3.5.20</v>
      </c>
      <c r="F324" s="1097">
        <f t="shared" si="37"/>
        <v>1</v>
      </c>
      <c r="G324" s="1067" t="s">
        <v>1579</v>
      </c>
      <c r="H324" s="1095" t="s">
        <v>15</v>
      </c>
      <c r="I324" s="837"/>
      <c r="J324" s="735">
        <v>890.14</v>
      </c>
      <c r="K324" s="735">
        <v>6055.84</v>
      </c>
      <c r="L324" s="735">
        <f t="shared" si="40"/>
        <v>890.14</v>
      </c>
      <c r="M324" s="735">
        <f t="shared" si="41"/>
        <v>6055.84</v>
      </c>
      <c r="N324" s="735">
        <f>ROUND('Смета ЕР (общ) '!$I324*'Смета ЕР (общ) '!$L324,2)</f>
        <v>0</v>
      </c>
      <c r="O324" s="735">
        <f>ROUND('Смета ЕР (общ) '!$I324*'Смета ЕР (общ) '!$M324,2)</f>
        <v>0</v>
      </c>
      <c r="P324" s="1067"/>
      <c r="Q324" s="1067"/>
      <c r="S324" s="619"/>
      <c r="T324" s="1168"/>
      <c r="U324" s="1168"/>
      <c r="V324" s="1168"/>
      <c r="W324" s="1168"/>
    </row>
    <row r="325" spans="1:23" ht="24" customHeight="1">
      <c r="A325" s="733" t="s">
        <v>16</v>
      </c>
      <c r="B325" s="733">
        <v>5</v>
      </c>
      <c r="C325" s="733"/>
      <c r="D325" s="733">
        <v>14</v>
      </c>
      <c r="E325" s="733" t="str">
        <f>CONCATENATE('Смета ЕР (общ) '!$A325,".",'Смета ЕР (общ) '!$B325,".",'Смета ЕР (общ) '!$D325)</f>
        <v>Р3.5.14</v>
      </c>
      <c r="F325" s="733">
        <f t="shared" si="37"/>
        <v>1</v>
      </c>
      <c r="G325" s="1106" t="s">
        <v>1158</v>
      </c>
      <c r="H325" s="1107" t="s">
        <v>15</v>
      </c>
      <c r="I325" s="734"/>
      <c r="J325" s="923">
        <v>1581.22</v>
      </c>
      <c r="K325" s="923">
        <v>7422.19</v>
      </c>
      <c r="L325" s="923">
        <f t="shared" si="40"/>
        <v>1581.22</v>
      </c>
      <c r="M325" s="923">
        <f t="shared" si="41"/>
        <v>7422.19</v>
      </c>
      <c r="N325" s="923">
        <f>ROUND('Смета ЕР (общ) '!$I325*'Смета ЕР (общ) '!$L325,2)</f>
        <v>0</v>
      </c>
      <c r="O325" s="923">
        <f>ROUND('Смета ЕР (общ) '!$I325*'Смета ЕР (общ) '!$M325,2)</f>
        <v>0</v>
      </c>
      <c r="P325" s="1106"/>
      <c r="Q325" s="1106"/>
      <c r="S325" s="619"/>
      <c r="T325" s="1168"/>
      <c r="U325" s="1173"/>
      <c r="V325" s="1168"/>
      <c r="W325" s="1168"/>
    </row>
    <row r="326" spans="1:23" ht="36" customHeight="1">
      <c r="A326" s="1097" t="s">
        <v>16</v>
      </c>
      <c r="B326" s="1066">
        <v>5</v>
      </c>
      <c r="C326" s="1066"/>
      <c r="D326" s="1066">
        <v>21</v>
      </c>
      <c r="E326" s="1066" t="str">
        <f>CONCATENATE('Смета ЕР (общ) '!$A326,".",'Смета ЕР (общ) '!$B326,".",'Смета ЕР (общ) '!$D326)</f>
        <v>Р3.5.21</v>
      </c>
      <c r="F326" s="1097">
        <f t="shared" si="37"/>
        <v>1</v>
      </c>
      <c r="G326" s="1067" t="s">
        <v>1574</v>
      </c>
      <c r="H326" s="1116" t="s">
        <v>15</v>
      </c>
      <c r="I326" s="837"/>
      <c r="J326" s="735">
        <v>2035.8</v>
      </c>
      <c r="K326" s="735">
        <v>4123.09</v>
      </c>
      <c r="L326" s="735">
        <f t="shared" si="40"/>
        <v>2035.8</v>
      </c>
      <c r="M326" s="735">
        <f t="shared" si="41"/>
        <v>4123.09</v>
      </c>
      <c r="N326" s="735">
        <f>ROUND('Смета ЕР (общ) '!$I326*'Смета ЕР (общ) '!$L326,2)</f>
        <v>0</v>
      </c>
      <c r="O326" s="735">
        <f>ROUND('Смета ЕР (общ) '!$I326*'Смета ЕР (общ) '!$M326,2)</f>
        <v>0</v>
      </c>
      <c r="P326" s="1219"/>
      <c r="Q326" s="1067" t="s">
        <v>6176</v>
      </c>
      <c r="S326" s="619"/>
      <c r="T326" s="1168"/>
      <c r="U326" s="1173"/>
      <c r="V326" s="1168"/>
      <c r="W326" s="1168"/>
    </row>
    <row r="327" spans="1:23" ht="14.4" customHeight="1">
      <c r="A327" s="733" t="s">
        <v>16</v>
      </c>
      <c r="B327" s="733">
        <v>5</v>
      </c>
      <c r="C327" s="733"/>
      <c r="D327" s="733">
        <v>8</v>
      </c>
      <c r="E327" s="733" t="str">
        <f>CONCATENATE('Смета ЕР (общ) '!$A327,".",'Смета ЕР (общ) '!$B327,".",'Смета ЕР (общ) '!$D327)</f>
        <v>Р3.5.8</v>
      </c>
      <c r="F327" s="733">
        <f t="shared" si="37"/>
        <v>1</v>
      </c>
      <c r="G327" s="1065" t="s">
        <v>725</v>
      </c>
      <c r="H327" s="1107" t="s">
        <v>15</v>
      </c>
      <c r="I327" s="734"/>
      <c r="J327" s="923">
        <v>1196.25</v>
      </c>
      <c r="K327" s="923">
        <v>432.43</v>
      </c>
      <c r="L327" s="923">
        <f t="shared" si="40"/>
        <v>1196.25</v>
      </c>
      <c r="M327" s="923">
        <f t="shared" si="41"/>
        <v>432.43</v>
      </c>
      <c r="N327" s="923">
        <f>ROUND('Смета ЕР (общ) '!$I327*'Смета ЕР (общ) '!$L327,2)</f>
        <v>0</v>
      </c>
      <c r="O327" s="923">
        <f>ROUND('Смета ЕР (общ) '!$I327*'Смета ЕР (общ) '!$M327,2)</f>
        <v>0</v>
      </c>
      <c r="P327" s="1219"/>
      <c r="Q327" s="1065"/>
      <c r="S327" s="619"/>
      <c r="T327" s="1168"/>
      <c r="U327" s="1173"/>
      <c r="V327" s="1168"/>
      <c r="W327" s="1168"/>
    </row>
    <row r="328" spans="1:23" ht="30" customHeight="1">
      <c r="A328" s="733" t="s">
        <v>16</v>
      </c>
      <c r="B328" s="733">
        <v>5</v>
      </c>
      <c r="C328" s="733"/>
      <c r="D328" s="733">
        <v>9</v>
      </c>
      <c r="E328" s="733" t="str">
        <f>CONCATENATE('Смета ЕР (общ) '!$A328,".",'Смета ЕР (общ) '!$B328,".",'Смета ЕР (общ) '!$D328)</f>
        <v>Р3.5.9</v>
      </c>
      <c r="F328" s="733">
        <f t="shared" si="37"/>
        <v>1</v>
      </c>
      <c r="G328" s="1065" t="s">
        <v>167</v>
      </c>
      <c r="H328" s="1107" t="s">
        <v>15</v>
      </c>
      <c r="I328" s="734"/>
      <c r="J328" s="923">
        <v>134.85</v>
      </c>
      <c r="K328" s="923">
        <v>857.22</v>
      </c>
      <c r="L328" s="923">
        <f t="shared" si="40"/>
        <v>134.85</v>
      </c>
      <c r="M328" s="923">
        <f t="shared" si="41"/>
        <v>857.22</v>
      </c>
      <c r="N328" s="923">
        <f>ROUND('Смета ЕР (общ) '!$I328*'Смета ЕР (общ) '!$L328,2)</f>
        <v>0</v>
      </c>
      <c r="O328" s="923">
        <f>ROUND('Смета ЕР (общ) '!$I328*'Смета ЕР (общ) '!$M328,2)</f>
        <v>0</v>
      </c>
      <c r="P328" s="1219" t="s">
        <v>1234</v>
      </c>
      <c r="Q328" s="1065"/>
      <c r="S328" s="619"/>
      <c r="T328" s="1168"/>
      <c r="U328" s="1173"/>
      <c r="V328" s="1168"/>
      <c r="W328" s="1168"/>
    </row>
    <row r="329" spans="1:23" ht="14.4" customHeight="1">
      <c r="A329" s="733" t="s">
        <v>16</v>
      </c>
      <c r="B329" s="733">
        <v>5</v>
      </c>
      <c r="C329" s="733"/>
      <c r="D329" s="733">
        <v>12</v>
      </c>
      <c r="E329" s="733" t="str">
        <f>CONCATENATE('Смета ЕР (общ) '!$A329,".",'Смета ЕР (общ) '!$B329,".",'Смета ЕР (общ) '!$D329)</f>
        <v>Р3.5.12</v>
      </c>
      <c r="F329" s="733">
        <f t="shared" si="37"/>
        <v>1</v>
      </c>
      <c r="G329" s="1065" t="s">
        <v>36</v>
      </c>
      <c r="H329" s="1107" t="s">
        <v>15</v>
      </c>
      <c r="I329" s="734"/>
      <c r="J329" s="735">
        <v>232</v>
      </c>
      <c r="K329" s="735">
        <v>88.55</v>
      </c>
      <c r="L329" s="735">
        <f t="shared" si="40"/>
        <v>232</v>
      </c>
      <c r="M329" s="735">
        <f t="shared" si="41"/>
        <v>88.55</v>
      </c>
      <c r="N329" s="735">
        <f>ROUND('Смета ЕР (общ) '!$I329*'Смета ЕР (общ) '!$L329,2)</f>
        <v>0</v>
      </c>
      <c r="O329" s="923">
        <f>ROUND('Смета ЕР (общ) '!$I329*'Смета ЕР (общ) '!$M329,2)</f>
        <v>0</v>
      </c>
      <c r="P329" s="1219"/>
      <c r="Q329" s="1065"/>
      <c r="S329" s="619"/>
      <c r="T329" s="1168"/>
      <c r="U329" s="1174">
        <v>64.11</v>
      </c>
      <c r="V329" s="1168"/>
      <c r="W329" s="1168"/>
    </row>
    <row r="330" spans="1:23" ht="14.4" customHeight="1">
      <c r="A330" s="733" t="s">
        <v>16</v>
      </c>
      <c r="B330" s="733">
        <v>5</v>
      </c>
      <c r="C330" s="733"/>
      <c r="D330" s="733">
        <v>10</v>
      </c>
      <c r="E330" s="733" t="str">
        <f>CONCATENATE('Смета ЕР (общ) '!$A330,".",'Смета ЕР (общ) '!$B330,".",'Смета ЕР (общ) '!$D330)</f>
        <v>Р3.5.10</v>
      </c>
      <c r="F330" s="733">
        <f t="shared" si="37"/>
        <v>1</v>
      </c>
      <c r="G330" s="1065" t="s">
        <v>34</v>
      </c>
      <c r="H330" s="1107" t="s">
        <v>15</v>
      </c>
      <c r="I330" s="734"/>
      <c r="J330" s="923">
        <v>625.49</v>
      </c>
      <c r="K330" s="923">
        <v>374.4</v>
      </c>
      <c r="L330" s="923">
        <f t="shared" si="40"/>
        <v>625.49</v>
      </c>
      <c r="M330" s="923">
        <f t="shared" si="41"/>
        <v>374.4</v>
      </c>
      <c r="N330" s="923">
        <f>ROUND('Смета ЕР (общ) '!$I330*'Смета ЕР (общ) '!$L330,2)</f>
        <v>0</v>
      </c>
      <c r="O330" s="923">
        <f>ROUND('Смета ЕР (общ) '!$I330*'Смета ЕР (общ) '!$M330,2)</f>
        <v>0</v>
      </c>
      <c r="P330" s="1065"/>
      <c r="Q330" s="1065"/>
      <c r="S330" s="619"/>
      <c r="T330" s="1168"/>
      <c r="U330" s="1172">
        <v>64.11</v>
      </c>
      <c r="V330" s="1168"/>
      <c r="W330" s="1168"/>
    </row>
    <row r="331" spans="1:23" ht="14.4" customHeight="1">
      <c r="A331" s="733" t="s">
        <v>16</v>
      </c>
      <c r="B331" s="733">
        <v>5</v>
      </c>
      <c r="C331" s="733"/>
      <c r="D331" s="733">
        <v>11</v>
      </c>
      <c r="E331" s="733" t="str">
        <f>CONCATENATE('Смета ЕР (общ) '!$A331,".",'Смета ЕР (общ) '!$B331,".",'Смета ЕР (общ) '!$D331)</f>
        <v>Р3.5.11</v>
      </c>
      <c r="F331" s="733">
        <f t="shared" si="37"/>
        <v>1</v>
      </c>
      <c r="G331" s="1065" t="s">
        <v>35</v>
      </c>
      <c r="H331" s="1107" t="s">
        <v>15</v>
      </c>
      <c r="I331" s="734"/>
      <c r="J331" s="735">
        <v>105.33</v>
      </c>
      <c r="K331" s="735">
        <v>50</v>
      </c>
      <c r="L331" s="735">
        <f t="shared" si="40"/>
        <v>105.33</v>
      </c>
      <c r="M331" s="735">
        <f t="shared" si="41"/>
        <v>50</v>
      </c>
      <c r="N331" s="735">
        <f>ROUND('Смета ЕР (общ) '!$I331*'Смета ЕР (общ) '!$L331,2)</f>
        <v>0</v>
      </c>
      <c r="O331" s="923">
        <f>ROUND('Смета ЕР (общ) '!$I331*'Смета ЕР (общ) '!$M331,2)</f>
        <v>0</v>
      </c>
      <c r="P331" s="1065"/>
      <c r="Q331" s="1065"/>
      <c r="S331" s="619"/>
      <c r="T331" s="1168"/>
      <c r="U331" s="1168">
        <v>64.11</v>
      </c>
      <c r="V331" s="1168"/>
      <c r="W331" s="1168"/>
    </row>
    <row r="332" spans="1:23" ht="14.4" customHeight="1">
      <c r="A332" s="733" t="s">
        <v>16</v>
      </c>
      <c r="B332" s="733">
        <v>5</v>
      </c>
      <c r="C332" s="733"/>
      <c r="D332" s="733">
        <v>13</v>
      </c>
      <c r="E332" s="733" t="str">
        <f>CONCATENATE('Смета ЕР (общ) '!$A332,".",'Смета ЕР (общ) '!$B332,".",'Смета ЕР (общ) '!$D332)</f>
        <v>Р3.5.13</v>
      </c>
      <c r="F332" s="733">
        <f t="shared" si="37"/>
        <v>1</v>
      </c>
      <c r="G332" s="1065" t="s">
        <v>1107</v>
      </c>
      <c r="H332" s="1107" t="s">
        <v>15</v>
      </c>
      <c r="I332" s="734"/>
      <c r="J332" s="735">
        <v>393.67</v>
      </c>
      <c r="K332" s="735">
        <v>420</v>
      </c>
      <c r="L332" s="735">
        <f t="shared" si="40"/>
        <v>393.67</v>
      </c>
      <c r="M332" s="735">
        <f t="shared" si="41"/>
        <v>420</v>
      </c>
      <c r="N332" s="735">
        <f>ROUND('Смета ЕР (общ) '!$I332*'Смета ЕР (общ) '!$L332,2)</f>
        <v>0</v>
      </c>
      <c r="O332" s="923">
        <f>ROUND('Смета ЕР (общ) '!$I332*'Смета ЕР (общ) '!$M332,2)</f>
        <v>0</v>
      </c>
      <c r="P332" s="1065"/>
      <c r="Q332" s="1065" t="s">
        <v>6178</v>
      </c>
      <c r="S332" s="619"/>
      <c r="T332" s="1168"/>
      <c r="U332" s="1168">
        <v>64.11</v>
      </c>
      <c r="V332" s="1168"/>
      <c r="W332" s="1168"/>
    </row>
    <row r="333" spans="1:23" ht="24" customHeight="1">
      <c r="A333" s="733" t="s">
        <v>16</v>
      </c>
      <c r="B333" s="733">
        <v>5</v>
      </c>
      <c r="C333" s="733"/>
      <c r="D333" s="733">
        <v>16</v>
      </c>
      <c r="E333" s="733" t="str">
        <f>CONCATENATE('Смета ЕР (общ) '!$A333,".",'Смета ЕР (общ) '!$B333,".",'Смета ЕР (общ) '!$D333)</f>
        <v>Р3.5.16</v>
      </c>
      <c r="F333" s="733">
        <f t="shared" si="37"/>
        <v>1</v>
      </c>
      <c r="G333" s="1065" t="s">
        <v>1202</v>
      </c>
      <c r="H333" s="1107" t="s">
        <v>15</v>
      </c>
      <c r="I333" s="734"/>
      <c r="J333" s="735">
        <v>393.67</v>
      </c>
      <c r="K333" s="735">
        <v>420</v>
      </c>
      <c r="L333" s="735">
        <f t="shared" si="40"/>
        <v>393.67</v>
      </c>
      <c r="M333" s="735">
        <f t="shared" si="41"/>
        <v>420</v>
      </c>
      <c r="N333" s="735">
        <f>ROUND('Смета ЕР (общ) '!$I333*'Смета ЕР (общ) '!$L333,2)</f>
        <v>0</v>
      </c>
      <c r="O333" s="923">
        <f>ROUND('Смета ЕР (общ) '!$I333*'Смета ЕР (общ) '!$M333,2)</f>
        <v>0</v>
      </c>
      <c r="P333" s="1065"/>
      <c r="Q333" s="1065"/>
      <c r="S333" s="619"/>
      <c r="T333" s="1168"/>
      <c r="U333" s="1168"/>
      <c r="V333" s="1168"/>
      <c r="W333" s="1168"/>
    </row>
    <row r="334" spans="1:23" ht="24" customHeight="1">
      <c r="A334" s="1097" t="s">
        <v>16</v>
      </c>
      <c r="B334" s="1097">
        <v>5</v>
      </c>
      <c r="C334" s="1097"/>
      <c r="D334" s="1097">
        <v>29</v>
      </c>
      <c r="E334" s="1097" t="str">
        <f>CONCATENATE('Смета ЕР (общ) '!$A334,".",'Смета ЕР (общ) '!$B334,".",'Смета ЕР (общ) '!$D334)</f>
        <v>Р3.5.29</v>
      </c>
      <c r="F334" s="1193">
        <f t="shared" si="37"/>
        <v>1</v>
      </c>
      <c r="G334" s="1067" t="s">
        <v>1193</v>
      </c>
      <c r="H334" s="1116" t="s">
        <v>15</v>
      </c>
      <c r="I334" s="837"/>
      <c r="J334" s="735">
        <v>217.5</v>
      </c>
      <c r="K334" s="735">
        <v>80.11</v>
      </c>
      <c r="L334" s="735">
        <f t="shared" si="40"/>
        <v>217.5</v>
      </c>
      <c r="M334" s="735">
        <f t="shared" si="41"/>
        <v>80.11</v>
      </c>
      <c r="N334" s="735">
        <f>ROUND('Смета ЕР (общ) '!$I334*'Смета ЕР (общ) '!$L334,2)</f>
        <v>0</v>
      </c>
      <c r="O334" s="735">
        <f>ROUND('Смета ЕР (общ) '!$I334*'Смета ЕР (общ) '!$M334,2)</f>
        <v>0</v>
      </c>
      <c r="P334" s="1067"/>
      <c r="Q334" s="1067"/>
      <c r="S334" s="619"/>
      <c r="T334" s="1168"/>
      <c r="U334" s="1168">
        <v>214</v>
      </c>
      <c r="V334" s="1168"/>
      <c r="W334" s="1168"/>
    </row>
    <row r="335" spans="1:23" ht="36" customHeight="1">
      <c r="A335" s="1097" t="s">
        <v>16</v>
      </c>
      <c r="B335" s="1097">
        <v>5</v>
      </c>
      <c r="C335" s="1097"/>
      <c r="D335" s="1097">
        <v>30</v>
      </c>
      <c r="E335" s="1097" t="str">
        <f>CONCATENATE('Смета ЕР (общ) '!$A335,".",'Смета ЕР (общ) '!$B335,".",'Смета ЕР (общ) '!$D335)</f>
        <v>Р3.5.30</v>
      </c>
      <c r="F335" s="1097">
        <f t="shared" si="37"/>
        <v>1</v>
      </c>
      <c r="G335" s="1067" t="s">
        <v>1917</v>
      </c>
      <c r="H335" s="1116" t="s">
        <v>15</v>
      </c>
      <c r="I335" s="837"/>
      <c r="J335" s="735">
        <v>516.78</v>
      </c>
      <c r="K335" s="735">
        <v>308.33999999999997</v>
      </c>
      <c r="L335" s="735">
        <f t="shared" si="40"/>
        <v>516.78</v>
      </c>
      <c r="M335" s="735">
        <f t="shared" si="41"/>
        <v>308.33999999999997</v>
      </c>
      <c r="N335" s="735">
        <f>ROUND('Смета ЕР (общ) '!$I335*'Смета ЕР (общ) '!$L335,2)</f>
        <v>0</v>
      </c>
      <c r="O335" s="735">
        <f>ROUND('Смета ЕР (общ) '!$I335*'Смета ЕР (общ) '!$M335,2)</f>
        <v>0</v>
      </c>
      <c r="P335" s="1067"/>
      <c r="Q335" s="1067" t="s">
        <v>6178</v>
      </c>
      <c r="S335" s="619"/>
      <c r="T335" s="1168"/>
      <c r="U335" s="1168">
        <v>214</v>
      </c>
      <c r="V335" s="1168"/>
      <c r="W335" s="1168"/>
    </row>
    <row r="336" spans="1:23" ht="24" customHeight="1">
      <c r="A336" s="733" t="s">
        <v>16</v>
      </c>
      <c r="B336" s="733">
        <v>5</v>
      </c>
      <c r="C336" s="733"/>
      <c r="D336" s="733">
        <v>24</v>
      </c>
      <c r="E336" s="733" t="str">
        <f>CONCATENATE('Смета ЕР (общ) '!$A336,".",'Смета ЕР (общ) '!$B336,".",'Смета ЕР (общ) '!$D336)</f>
        <v>Р3.5.24</v>
      </c>
      <c r="F336" s="733">
        <f t="shared" ref="F336:F399" si="42">IF(I336&gt;0,F335+1,F335)</f>
        <v>1</v>
      </c>
      <c r="G336" s="1065" t="s">
        <v>2253</v>
      </c>
      <c r="H336" s="1098" t="s">
        <v>336</v>
      </c>
      <c r="I336" s="734"/>
      <c r="J336" s="735">
        <v>1480.74</v>
      </c>
      <c r="K336" s="735">
        <f>'Акустические потолки'!G7*1.05</f>
        <v>16745.295000000002</v>
      </c>
      <c r="L336" s="735">
        <f t="shared" si="40"/>
        <v>1480.74</v>
      </c>
      <c r="M336" s="1114">
        <f t="shared" si="41"/>
        <v>16745.3</v>
      </c>
      <c r="N336" s="735">
        <f>ROUND('Смета ЕР (общ) '!$I336*'Смета ЕР (общ) '!$L336,2)</f>
        <v>0</v>
      </c>
      <c r="O336" s="923">
        <f>ROUND('Смета ЕР (общ) '!$I336*'Смета ЕР (общ) '!$M336,2)</f>
        <v>0</v>
      </c>
      <c r="P336" s="1218" t="s">
        <v>6204</v>
      </c>
      <c r="Q336" s="1065" t="s">
        <v>6176</v>
      </c>
      <c r="R336" s="854"/>
      <c r="S336" s="619"/>
      <c r="T336" s="1168"/>
      <c r="U336" s="1168">
        <v>1</v>
      </c>
      <c r="V336" s="1168"/>
      <c r="W336" s="1168"/>
    </row>
    <row r="337" spans="1:23" ht="24" customHeight="1">
      <c r="A337" s="733" t="s">
        <v>16</v>
      </c>
      <c r="B337" s="733">
        <v>5</v>
      </c>
      <c r="C337" s="733"/>
      <c r="D337" s="733">
        <v>25</v>
      </c>
      <c r="E337" s="733" t="str">
        <f>CONCATENATE('Смета ЕР (общ) '!$A337,".",'Смета ЕР (общ) '!$B337,".",'Смета ЕР (общ) '!$D337)</f>
        <v>Р3.5.25</v>
      </c>
      <c r="F337" s="733">
        <f t="shared" si="42"/>
        <v>1</v>
      </c>
      <c r="G337" s="1065" t="s">
        <v>2254</v>
      </c>
      <c r="H337" s="1098" t="s">
        <v>336</v>
      </c>
      <c r="I337" s="734"/>
      <c r="J337" s="735">
        <v>1480.74</v>
      </c>
      <c r="K337" s="735">
        <f>'Акустические потолки'!G8*1.05</f>
        <v>10488.135000000002</v>
      </c>
      <c r="L337" s="735">
        <f t="shared" si="40"/>
        <v>1480.74</v>
      </c>
      <c r="M337" s="1114">
        <f t="shared" si="41"/>
        <v>10488.14</v>
      </c>
      <c r="N337" s="735">
        <f>ROUND('Смета ЕР (общ) '!$I337*'Смета ЕР (общ) '!$L337,2)</f>
        <v>0</v>
      </c>
      <c r="O337" s="923">
        <f>ROUND('Смета ЕР (общ) '!$I337*'Смета ЕР (общ) '!$M337,2)</f>
        <v>0</v>
      </c>
      <c r="P337" s="1218" t="s">
        <v>6204</v>
      </c>
      <c r="Q337" s="1065" t="s">
        <v>6176</v>
      </c>
      <c r="R337" s="854"/>
      <c r="S337" s="619"/>
      <c r="T337" s="1168"/>
      <c r="U337" s="1168">
        <v>1</v>
      </c>
      <c r="V337" s="1168"/>
      <c r="W337" s="1168"/>
    </row>
    <row r="338" spans="1:23" ht="24" customHeight="1">
      <c r="A338" s="1193" t="s">
        <v>16</v>
      </c>
      <c r="B338" s="1157">
        <v>5</v>
      </c>
      <c r="C338" s="1157"/>
      <c r="D338" s="1157">
        <v>26</v>
      </c>
      <c r="E338" s="1157" t="str">
        <f>CONCATENATE('Смета ЕР (общ) '!$A338,".",'Смета ЕР (общ) '!$B338,".",'Смета ЕР (общ) '!$D338)</f>
        <v>Р3.5.26</v>
      </c>
      <c r="F338" s="1193">
        <f t="shared" si="42"/>
        <v>1</v>
      </c>
      <c r="G338" s="1194" t="s">
        <v>2255</v>
      </c>
      <c r="H338" s="1095" t="s">
        <v>336</v>
      </c>
      <c r="I338" s="1195"/>
      <c r="J338" s="735">
        <v>1480.74</v>
      </c>
      <c r="K338" s="735">
        <f>'Акустические потолки'!G9*1.05</f>
        <v>10488.135000000002</v>
      </c>
      <c r="L338" s="735">
        <f t="shared" si="40"/>
        <v>1480.74</v>
      </c>
      <c r="M338" s="1114">
        <f t="shared" si="41"/>
        <v>10488.14</v>
      </c>
      <c r="N338" s="735">
        <f>ROUND('Смета ЕР (общ) '!$I338*'Смета ЕР (общ) '!$L338,2)</f>
        <v>0</v>
      </c>
      <c r="O338" s="735">
        <f>ROUND('Смета ЕР (общ) '!$I338*'Смета ЕР (общ) '!$M338,2)</f>
        <v>0</v>
      </c>
      <c r="P338" s="1218" t="s">
        <v>6204</v>
      </c>
      <c r="Q338" s="1194" t="s">
        <v>6176</v>
      </c>
      <c r="R338" s="854"/>
      <c r="S338" s="619"/>
      <c r="T338" s="1168"/>
      <c r="U338" s="1168">
        <v>1</v>
      </c>
      <c r="V338" s="1168"/>
      <c r="W338" s="1168"/>
    </row>
    <row r="339" spans="1:23" ht="24" customHeight="1">
      <c r="A339" s="1193" t="s">
        <v>16</v>
      </c>
      <c r="B339" s="1157">
        <v>5</v>
      </c>
      <c r="C339" s="1157"/>
      <c r="D339" s="1157">
        <v>27</v>
      </c>
      <c r="E339" s="1157" t="str">
        <f>CONCATENATE('Смета ЕР (общ) '!$A339,".",'Смета ЕР (общ) '!$B339,".",'Смета ЕР (общ) '!$D339)</f>
        <v>Р3.5.27</v>
      </c>
      <c r="F339" s="1193">
        <f t="shared" si="42"/>
        <v>1</v>
      </c>
      <c r="G339" s="1194" t="s">
        <v>2256</v>
      </c>
      <c r="H339" s="1095" t="s">
        <v>336</v>
      </c>
      <c r="I339" s="1195"/>
      <c r="J339" s="735">
        <v>1378.95</v>
      </c>
      <c r="K339" s="735">
        <f>'Акустические потолки'!G10*1.05</f>
        <v>10488.135000000002</v>
      </c>
      <c r="L339" s="735">
        <f t="shared" si="40"/>
        <v>1378.95</v>
      </c>
      <c r="M339" s="1114">
        <f t="shared" si="41"/>
        <v>10488.14</v>
      </c>
      <c r="N339" s="735">
        <f>ROUND('Смета ЕР (общ) '!$I339*'Смета ЕР (общ) '!$L339,2)</f>
        <v>0</v>
      </c>
      <c r="O339" s="735">
        <f>ROUND('Смета ЕР (общ) '!$I339*'Смета ЕР (общ) '!$M339,2)</f>
        <v>0</v>
      </c>
      <c r="P339" s="1218" t="s">
        <v>6204</v>
      </c>
      <c r="Q339" s="1194" t="s">
        <v>6176</v>
      </c>
      <c r="R339" s="854"/>
      <c r="S339" s="619"/>
      <c r="T339" s="1168"/>
      <c r="U339" s="1168">
        <v>1</v>
      </c>
      <c r="V339" s="1168"/>
      <c r="W339" s="1168"/>
    </row>
    <row r="340" spans="1:23" ht="24" customHeight="1">
      <c r="A340" s="1193" t="s">
        <v>16</v>
      </c>
      <c r="B340" s="1157">
        <v>5</v>
      </c>
      <c r="C340" s="1157"/>
      <c r="D340" s="1157">
        <v>31</v>
      </c>
      <c r="E340" s="1157" t="str">
        <f>CONCATENATE('Смета ЕР (общ) '!$A340,".",'Смета ЕР (общ) '!$B340,".",'Смета ЕР (общ) '!$D340)</f>
        <v>Р3.5.31</v>
      </c>
      <c r="F340" s="1193">
        <f t="shared" si="42"/>
        <v>1</v>
      </c>
      <c r="G340" s="1194" t="s">
        <v>3873</v>
      </c>
      <c r="H340" s="1095" t="s">
        <v>336</v>
      </c>
      <c r="I340" s="1195"/>
      <c r="J340" s="735">
        <v>1378.95</v>
      </c>
      <c r="K340" s="735">
        <f>'Акустические потолки'!G11*1.05</f>
        <v>3646.86</v>
      </c>
      <c r="L340" s="735">
        <f t="shared" si="40"/>
        <v>1378.95</v>
      </c>
      <c r="M340" s="1114">
        <f t="shared" si="41"/>
        <v>3646.86</v>
      </c>
      <c r="N340" s="735">
        <f>ROUND('Смета ЕР (общ) '!$I340*'Смета ЕР (общ) '!$L340,2)</f>
        <v>0</v>
      </c>
      <c r="O340" s="735">
        <f>ROUND('Смета ЕР (общ) '!$I340*'Смета ЕР (общ) '!$M340,2)</f>
        <v>0</v>
      </c>
      <c r="P340" s="1218" t="s">
        <v>6204</v>
      </c>
      <c r="Q340" s="1194" t="s">
        <v>6176</v>
      </c>
      <c r="R340" s="854"/>
      <c r="S340" s="619"/>
      <c r="T340" s="1168"/>
      <c r="U340" s="1168"/>
      <c r="V340" s="1168"/>
      <c r="W340" s="1168"/>
    </row>
    <row r="341" spans="1:23" ht="14.4" customHeight="1">
      <c r="A341" s="1097" t="s">
        <v>16</v>
      </c>
      <c r="B341" s="1066">
        <v>5</v>
      </c>
      <c r="C341" s="1066"/>
      <c r="D341" s="1066">
        <v>22</v>
      </c>
      <c r="E341" s="1066" t="str">
        <f>CONCATENATE('Смета ЕР (общ) '!$A341,".",'Смета ЕР (общ) '!$B341,".",'Смета ЕР (общ) '!$D341)</f>
        <v>Р3.5.22</v>
      </c>
      <c r="F341" s="1097">
        <f t="shared" si="42"/>
        <v>1</v>
      </c>
      <c r="G341" s="1067" t="s">
        <v>1585</v>
      </c>
      <c r="H341" s="1095" t="s">
        <v>15</v>
      </c>
      <c r="I341" s="837"/>
      <c r="J341" s="735">
        <v>2239.38</v>
      </c>
      <c r="K341" s="735">
        <v>9243.75</v>
      </c>
      <c r="L341" s="735">
        <f t="shared" si="40"/>
        <v>2239.38</v>
      </c>
      <c r="M341" s="735">
        <f t="shared" si="41"/>
        <v>9243.75</v>
      </c>
      <c r="N341" s="735">
        <f>ROUND('Смета ЕР (общ) '!$I341*'Смета ЕР (общ) '!$L341,2)</f>
        <v>0</v>
      </c>
      <c r="O341" s="735">
        <f>ROUND('Смета ЕР (общ) '!$I341*'Смета ЕР (общ) '!$M341,2)</f>
        <v>0</v>
      </c>
      <c r="P341" s="1067"/>
      <c r="Q341" s="1067" t="s">
        <v>6176</v>
      </c>
      <c r="S341" s="619"/>
      <c r="T341" s="1168"/>
      <c r="U341" s="1168"/>
      <c r="V341" s="1168"/>
      <c r="W341" s="1168"/>
    </row>
    <row r="342" spans="1:23" ht="14.4" customHeight="1">
      <c r="A342" s="733" t="s">
        <v>16</v>
      </c>
      <c r="B342" s="733">
        <v>5</v>
      </c>
      <c r="C342" s="733"/>
      <c r="D342" s="733">
        <v>15</v>
      </c>
      <c r="E342" s="733" t="str">
        <f>CONCATENATE('Смета ЕР (общ) '!$A342,".",'Смета ЕР (общ) '!$B342,".",'Смета ЕР (общ) '!$D342)</f>
        <v>Р3.5.15</v>
      </c>
      <c r="F342" s="733">
        <f t="shared" si="42"/>
        <v>1</v>
      </c>
      <c r="G342" s="1106" t="s">
        <v>242</v>
      </c>
      <c r="H342" s="1107" t="s">
        <v>15</v>
      </c>
      <c r="I342" s="734"/>
      <c r="J342" s="923">
        <v>221.85</v>
      </c>
      <c r="K342" s="923">
        <v>1541.53</v>
      </c>
      <c r="L342" s="923">
        <f t="shared" si="40"/>
        <v>221.85</v>
      </c>
      <c r="M342" s="923">
        <f t="shared" si="41"/>
        <v>1541.53</v>
      </c>
      <c r="N342" s="923">
        <f>ROUND('Смета ЕР (общ) '!$I342*'Смета ЕР (общ) '!$L342,2)</f>
        <v>0</v>
      </c>
      <c r="O342" s="923">
        <f>ROUND('Смета ЕР (общ) '!$I342*'Смета ЕР (общ) '!$M342,2)</f>
        <v>0</v>
      </c>
      <c r="P342" s="1106"/>
      <c r="Q342" s="1106"/>
      <c r="S342" s="619"/>
      <c r="T342" s="1168"/>
      <c r="U342" s="1168"/>
      <c r="V342" s="1168"/>
      <c r="W342" s="1168"/>
    </row>
    <row r="343" spans="1:23" ht="14.4" customHeight="1">
      <c r="A343" s="1097" t="s">
        <v>16</v>
      </c>
      <c r="B343" s="1097">
        <v>5</v>
      </c>
      <c r="C343" s="1097"/>
      <c r="D343" s="1097">
        <v>28</v>
      </c>
      <c r="E343" s="1097" t="str">
        <f>CONCATENATE('Смета ЕР (общ) '!$A343,".",'Смета ЕР (общ) '!$B343,".",'Смета ЕР (общ) '!$D343)</f>
        <v>Р3.5.28</v>
      </c>
      <c r="F343" s="1097">
        <f t="shared" si="42"/>
        <v>1</v>
      </c>
      <c r="G343" s="1115" t="s">
        <v>2045</v>
      </c>
      <c r="H343" s="1107" t="s">
        <v>27</v>
      </c>
      <c r="I343" s="734"/>
      <c r="J343" s="923">
        <v>302.08999999999997</v>
      </c>
      <c r="K343" s="923">
        <v>469.66</v>
      </c>
      <c r="L343" s="923">
        <f t="shared" si="40"/>
        <v>302.08999999999997</v>
      </c>
      <c r="M343" s="923">
        <f t="shared" si="41"/>
        <v>469.66</v>
      </c>
      <c r="N343" s="923">
        <f>ROUND('Смета ЕР (общ) '!$I343*'Смета ЕР (общ) '!$L343,2)</f>
        <v>0</v>
      </c>
      <c r="O343" s="923">
        <f>ROUND('Смета ЕР (общ) '!$I343*'Смета ЕР (общ) '!$M343,2)</f>
        <v>0</v>
      </c>
      <c r="P343" s="1115"/>
      <c r="Q343" s="1115"/>
      <c r="S343" s="619"/>
      <c r="T343" s="1168"/>
      <c r="U343" s="1168"/>
      <c r="V343" s="1168"/>
      <c r="W343" s="1168"/>
    </row>
    <row r="344" spans="1:23" ht="14.4" customHeight="1">
      <c r="A344" s="1102" t="s">
        <v>16</v>
      </c>
      <c r="B344" s="1102">
        <v>3</v>
      </c>
      <c r="C344" s="1102"/>
      <c r="D344" s="1102">
        <v>0</v>
      </c>
      <c r="E344" s="1102" t="str">
        <f>CONCATENATE('Смета ЕР (общ) '!$A344,".",'Смета ЕР (общ) '!$B344,".",'Смета ЕР (общ) '!$D344)</f>
        <v>Р3.3.0</v>
      </c>
      <c r="F344" s="1102">
        <f t="shared" si="42"/>
        <v>1</v>
      </c>
      <c r="G344" s="1103" t="s">
        <v>658</v>
      </c>
      <c r="H344" s="1091"/>
      <c r="I344" s="1092">
        <f>N344</f>
        <v>0</v>
      </c>
      <c r="J344" s="1101"/>
      <c r="K344" s="1101"/>
      <c r="L344" s="1094"/>
      <c r="M344" s="1094"/>
      <c r="N344" s="1094">
        <f>SUM(N345:N379)</f>
        <v>0</v>
      </c>
      <c r="O344" s="1094">
        <f>SUM(O345:O379)</f>
        <v>0</v>
      </c>
      <c r="P344" s="1103"/>
      <c r="Q344" s="1103"/>
      <c r="S344" s="619"/>
      <c r="T344" s="1168"/>
      <c r="U344" s="1168">
        <v>672955.1</v>
      </c>
      <c r="V344" s="1168"/>
      <c r="W344" s="1168"/>
    </row>
    <row r="345" spans="1:23" ht="14.4" customHeight="1">
      <c r="A345" s="733" t="s">
        <v>16</v>
      </c>
      <c r="B345" s="733">
        <v>3</v>
      </c>
      <c r="C345" s="733"/>
      <c r="D345" s="733">
        <v>2</v>
      </c>
      <c r="E345" s="733" t="str">
        <f>CONCATENATE('Смета ЕР (общ) '!$A345,".",'Смета ЕР (общ) '!$B345,".",'Смета ЕР (общ) '!$D345)</f>
        <v>Р3.3.2</v>
      </c>
      <c r="F345" s="733">
        <f t="shared" si="42"/>
        <v>1</v>
      </c>
      <c r="G345" s="1065" t="s">
        <v>22</v>
      </c>
      <c r="H345" s="1107" t="s">
        <v>15</v>
      </c>
      <c r="I345" s="734"/>
      <c r="J345" s="923">
        <v>87</v>
      </c>
      <c r="K345" s="923">
        <v>154.86000000000001</v>
      </c>
      <c r="L345" s="923">
        <f t="shared" ref="L345:L379" si="43">ROUND(J345-J345*$Q$4,2)</f>
        <v>87</v>
      </c>
      <c r="M345" s="923">
        <f t="shared" ref="M345:M379" si="44">ROUND(K345-K345*$Q$4,2)</f>
        <v>154.86000000000001</v>
      </c>
      <c r="N345" s="923">
        <f>ROUND('Смета ЕР (общ) '!$I345*'Смета ЕР (общ) '!$L345,2)</f>
        <v>0</v>
      </c>
      <c r="O345" s="923">
        <f>ROUND('Смета ЕР (общ) '!$I345*'Смета ЕР (общ) '!$M345,2)</f>
        <v>0</v>
      </c>
      <c r="P345" s="1065"/>
      <c r="Q345" s="1065"/>
      <c r="S345" s="619"/>
      <c r="T345" s="1168"/>
      <c r="U345" s="1168"/>
      <c r="V345" s="1168"/>
      <c r="W345" s="1168"/>
    </row>
    <row r="346" spans="1:23" ht="24" customHeight="1">
      <c r="A346" s="733" t="s">
        <v>16</v>
      </c>
      <c r="B346" s="733">
        <v>3</v>
      </c>
      <c r="C346" s="733"/>
      <c r="D346" s="733">
        <v>3</v>
      </c>
      <c r="E346" s="733" t="str">
        <f>CONCATENATE('Смета ЕР (общ) '!$A346,".",'Смета ЕР (общ) '!$B346,".",'Смета ЕР (общ) '!$D346)</f>
        <v>Р3.3.3</v>
      </c>
      <c r="F346" s="733">
        <f t="shared" si="42"/>
        <v>1</v>
      </c>
      <c r="G346" s="1065" t="s">
        <v>402</v>
      </c>
      <c r="H346" s="1107" t="s">
        <v>15</v>
      </c>
      <c r="I346" s="837"/>
      <c r="J346" s="923">
        <v>143.55000000000001</v>
      </c>
      <c r="K346" s="923">
        <v>106.22</v>
      </c>
      <c r="L346" s="923">
        <f t="shared" si="43"/>
        <v>143.55000000000001</v>
      </c>
      <c r="M346" s="923">
        <f t="shared" si="44"/>
        <v>106.22</v>
      </c>
      <c r="N346" s="923">
        <f>ROUND('Смета ЕР (общ) '!$I346*'Смета ЕР (общ) '!$L346,2)</f>
        <v>0</v>
      </c>
      <c r="O346" s="923">
        <f>ROUND('Смета ЕР (общ) '!$I346*'Смета ЕР (общ) '!$M346,2)</f>
        <v>0</v>
      </c>
      <c r="P346" s="1065" t="s">
        <v>2237</v>
      </c>
      <c r="Q346" s="1065"/>
      <c r="S346" s="619"/>
      <c r="T346" s="1168"/>
      <c r="U346" s="1168">
        <v>545</v>
      </c>
      <c r="V346" s="1168"/>
      <c r="W346" s="1168"/>
    </row>
    <row r="347" spans="1:23" ht="14.4" customHeight="1">
      <c r="A347" s="733" t="s">
        <v>16</v>
      </c>
      <c r="B347" s="733">
        <v>3</v>
      </c>
      <c r="C347" s="733"/>
      <c r="D347" s="733">
        <v>9</v>
      </c>
      <c r="E347" s="733" t="str">
        <f>CONCATENATE('Смета ЕР (общ) '!$A347,".",'Смета ЕР (общ) '!$B347,".",'Смета ЕР (общ) '!$D347)</f>
        <v>Р3.3.9</v>
      </c>
      <c r="F347" s="733">
        <f t="shared" si="42"/>
        <v>1</v>
      </c>
      <c r="G347" s="1065" t="s">
        <v>25</v>
      </c>
      <c r="H347" s="1107" t="s">
        <v>15</v>
      </c>
      <c r="I347" s="734"/>
      <c r="J347" s="923">
        <v>220</v>
      </c>
      <c r="K347" s="923">
        <v>89.4</v>
      </c>
      <c r="L347" s="923">
        <f t="shared" si="43"/>
        <v>220</v>
      </c>
      <c r="M347" s="923">
        <f t="shared" si="44"/>
        <v>89.4</v>
      </c>
      <c r="N347" s="923">
        <f>ROUND('Смета ЕР (общ) '!$I347*'Смета ЕР (общ) '!$L347,2)</f>
        <v>0</v>
      </c>
      <c r="O347" s="923">
        <f>ROUND('Смета ЕР (общ) '!$I347*'Смета ЕР (общ) '!$M347,2)</f>
        <v>0</v>
      </c>
      <c r="P347" s="1065"/>
      <c r="Q347" s="1065"/>
      <c r="S347" s="619"/>
      <c r="T347" s="1168"/>
      <c r="U347" s="1168">
        <v>463.25</v>
      </c>
      <c r="V347" s="1168"/>
      <c r="W347" s="1168"/>
    </row>
    <row r="348" spans="1:23" ht="14.4" customHeight="1">
      <c r="A348" s="733" t="s">
        <v>16</v>
      </c>
      <c r="B348" s="733">
        <v>3</v>
      </c>
      <c r="C348" s="733"/>
      <c r="D348" s="733">
        <v>21</v>
      </c>
      <c r="E348" s="733" t="str">
        <f>CONCATENATE('Смета ЕР (общ) '!$A348,".",'Смета ЕР (общ) '!$B348,".",'Смета ЕР (общ) '!$D348)</f>
        <v>Р3.3.21</v>
      </c>
      <c r="F348" s="733">
        <f t="shared" si="42"/>
        <v>1</v>
      </c>
      <c r="G348" s="1065" t="s">
        <v>486</v>
      </c>
      <c r="H348" s="1098" t="s">
        <v>15</v>
      </c>
      <c r="I348" s="734"/>
      <c r="J348" s="923">
        <v>475.02</v>
      </c>
      <c r="K348" s="923">
        <v>185.71</v>
      </c>
      <c r="L348" s="923">
        <f t="shared" si="43"/>
        <v>475.02</v>
      </c>
      <c r="M348" s="923">
        <f t="shared" si="44"/>
        <v>185.71</v>
      </c>
      <c r="N348" s="923">
        <f>ROUND('Смета ЕР (общ) '!$I348*'Смета ЕР (общ) '!$L348,2)</f>
        <v>0</v>
      </c>
      <c r="O348" s="923">
        <f>ROUND('Смета ЕР (общ) '!$I348*'Смета ЕР (общ) '!$M348,2)</f>
        <v>0</v>
      </c>
      <c r="P348" s="1065"/>
      <c r="Q348" s="1065"/>
      <c r="S348" s="619"/>
      <c r="T348" s="1168"/>
      <c r="U348" s="1168"/>
      <c r="V348" s="1168"/>
      <c r="W348" s="1168"/>
    </row>
    <row r="349" spans="1:23" ht="21.75" customHeight="1">
      <c r="A349" s="733" t="s">
        <v>16</v>
      </c>
      <c r="B349" s="733">
        <v>3</v>
      </c>
      <c r="C349" s="733"/>
      <c r="D349" s="733">
        <v>4</v>
      </c>
      <c r="E349" s="733" t="str">
        <f>CONCATENATE('Смета ЕР (общ) '!$A349,".",'Смета ЕР (общ) '!$B349,".",'Смета ЕР (общ) '!$D349)</f>
        <v>Р3.3.4</v>
      </c>
      <c r="F349" s="733">
        <f t="shared" si="42"/>
        <v>1</v>
      </c>
      <c r="G349" s="1065" t="s">
        <v>635</v>
      </c>
      <c r="H349" s="1098" t="s">
        <v>15</v>
      </c>
      <c r="I349" s="734"/>
      <c r="J349" s="923">
        <v>530.66</v>
      </c>
      <c r="K349" s="923">
        <v>307.39</v>
      </c>
      <c r="L349" s="923">
        <f t="shared" si="43"/>
        <v>530.66</v>
      </c>
      <c r="M349" s="923">
        <f t="shared" si="44"/>
        <v>307.39</v>
      </c>
      <c r="N349" s="923">
        <f>ROUND('Смета ЕР (общ) '!$I349*'Смета ЕР (общ) '!$L349,2)</f>
        <v>0</v>
      </c>
      <c r="O349" s="923">
        <f>ROUND('Смета ЕР (общ) '!$I349*'Смета ЕР (общ) '!$M349,2)</f>
        <v>0</v>
      </c>
      <c r="P349" s="1219" t="s">
        <v>962</v>
      </c>
      <c r="Q349" s="1065"/>
      <c r="S349" s="619"/>
      <c r="T349" s="1168"/>
      <c r="U349" s="1168"/>
      <c r="V349" s="1168"/>
      <c r="W349" s="1168"/>
    </row>
    <row r="350" spans="1:23" ht="14.4" customHeight="1">
      <c r="A350" s="733" t="s">
        <v>16</v>
      </c>
      <c r="B350" s="733">
        <v>3</v>
      </c>
      <c r="C350" s="733"/>
      <c r="D350" s="733">
        <v>5</v>
      </c>
      <c r="E350" s="733" t="str">
        <f>CONCATENATE('Смета ЕР (общ) '!$A350,".",'Смета ЕР (общ) '!$B350,".",'Смета ЕР (общ) '!$D350)</f>
        <v>Р3.3.5</v>
      </c>
      <c r="F350" s="733">
        <f t="shared" si="42"/>
        <v>1</v>
      </c>
      <c r="G350" s="1065" t="s">
        <v>23</v>
      </c>
      <c r="H350" s="1098" t="s">
        <v>15</v>
      </c>
      <c r="I350" s="734"/>
      <c r="J350" s="923">
        <v>531.53</v>
      </c>
      <c r="K350" s="923">
        <v>401.98</v>
      </c>
      <c r="L350" s="923">
        <f t="shared" si="43"/>
        <v>531.53</v>
      </c>
      <c r="M350" s="923">
        <f t="shared" si="44"/>
        <v>401.98</v>
      </c>
      <c r="N350" s="923">
        <f>ROUND('Смета ЕР (общ) '!$I350*'Смета ЕР (общ) '!$L350,2)</f>
        <v>0</v>
      </c>
      <c r="O350" s="923">
        <f>ROUND('Смета ЕР (общ) '!$I350*'Смета ЕР (общ) '!$M350,2)</f>
        <v>0</v>
      </c>
      <c r="P350" s="1219"/>
      <c r="Q350" s="1065"/>
      <c r="S350" s="619"/>
      <c r="T350" s="1168"/>
      <c r="U350" s="1168">
        <v>545</v>
      </c>
      <c r="V350" s="1168"/>
      <c r="W350" s="1168"/>
    </row>
    <row r="351" spans="1:23" ht="18" customHeight="1">
      <c r="A351" s="733" t="s">
        <v>16</v>
      </c>
      <c r="B351" s="733">
        <v>3</v>
      </c>
      <c r="C351" s="733"/>
      <c r="D351" s="733">
        <v>6</v>
      </c>
      <c r="E351" s="733" t="str">
        <f>CONCATENATE('Смета ЕР (общ) '!$A351,".",'Смета ЕР (общ) '!$B351,".",'Смета ЕР (общ) '!$D351)</f>
        <v>Р3.3.6</v>
      </c>
      <c r="F351" s="733">
        <f t="shared" si="42"/>
        <v>1</v>
      </c>
      <c r="G351" s="1065" t="s">
        <v>24</v>
      </c>
      <c r="H351" s="1098" t="s">
        <v>15</v>
      </c>
      <c r="I351" s="734"/>
      <c r="J351" s="923">
        <v>532.4</v>
      </c>
      <c r="K351" s="923">
        <v>325.2</v>
      </c>
      <c r="L351" s="923">
        <f t="shared" si="43"/>
        <v>532.4</v>
      </c>
      <c r="M351" s="923">
        <f t="shared" si="44"/>
        <v>325.2</v>
      </c>
      <c r="N351" s="923">
        <f>ROUND('Смета ЕР (общ) '!$I351*'Смета ЕР (общ) '!$L351,2)</f>
        <v>0</v>
      </c>
      <c r="O351" s="923">
        <f>ROUND('Смета ЕР (общ) '!$I351*'Смета ЕР (общ) '!$M351,2)</f>
        <v>0</v>
      </c>
      <c r="P351" s="1065" t="s">
        <v>962</v>
      </c>
      <c r="Q351" s="1065"/>
      <c r="S351" s="619"/>
      <c r="T351" s="1168"/>
      <c r="U351" s="1168"/>
      <c r="V351" s="1168"/>
      <c r="W351" s="1168"/>
    </row>
    <row r="352" spans="1:23" ht="14.4" customHeight="1">
      <c r="A352" s="733" t="s">
        <v>16</v>
      </c>
      <c r="B352" s="733">
        <v>3</v>
      </c>
      <c r="C352" s="733"/>
      <c r="D352" s="733">
        <v>7</v>
      </c>
      <c r="E352" s="733" t="str">
        <f>CONCATENATE('Смета ЕР (общ) '!$A352,".",'Смета ЕР (общ) '!$B352,".",'Смета ЕР (общ) '!$D352)</f>
        <v>Р3.3.7</v>
      </c>
      <c r="F352" s="733">
        <f t="shared" si="42"/>
        <v>1</v>
      </c>
      <c r="G352" s="1065" t="s">
        <v>636</v>
      </c>
      <c r="H352" s="1098" t="s">
        <v>15</v>
      </c>
      <c r="I352" s="734"/>
      <c r="J352" s="923">
        <v>75.199999999999989</v>
      </c>
      <c r="K352" s="923">
        <v>50</v>
      </c>
      <c r="L352" s="923">
        <f t="shared" si="43"/>
        <v>75.2</v>
      </c>
      <c r="M352" s="923">
        <f t="shared" si="44"/>
        <v>50</v>
      </c>
      <c r="N352" s="923">
        <f>ROUND('Смета ЕР (общ) '!$I352*'Смета ЕР (общ) '!$L352,2)</f>
        <v>0</v>
      </c>
      <c r="O352" s="923">
        <f>ROUND('Смета ЕР (общ) '!$I352*'Смета ЕР (общ) '!$M352,2)</f>
        <v>0</v>
      </c>
      <c r="P352" s="1065"/>
      <c r="Q352" s="1065"/>
      <c r="S352" s="619"/>
      <c r="T352" s="1168"/>
      <c r="U352" s="1168">
        <v>545</v>
      </c>
      <c r="V352" s="1168"/>
      <c r="W352" s="1168"/>
    </row>
    <row r="353" spans="1:23" ht="14.4" customHeight="1">
      <c r="A353" s="733" t="s">
        <v>16</v>
      </c>
      <c r="B353" s="733">
        <v>3</v>
      </c>
      <c r="C353" s="733"/>
      <c r="D353" s="733">
        <v>8</v>
      </c>
      <c r="E353" s="733" t="str">
        <f>CONCATENATE('Смета ЕР (общ) '!$A353,".",'Смета ЕР (общ) '!$B353,".",'Смета ЕР (общ) '!$D353)</f>
        <v>Р3.3.8</v>
      </c>
      <c r="F353" s="733">
        <f t="shared" si="42"/>
        <v>1</v>
      </c>
      <c r="G353" s="1065" t="s">
        <v>1118</v>
      </c>
      <c r="H353" s="1107" t="s">
        <v>15</v>
      </c>
      <c r="I353" s="734"/>
      <c r="J353" s="923">
        <v>350</v>
      </c>
      <c r="K353" s="923">
        <v>420</v>
      </c>
      <c r="L353" s="923">
        <f t="shared" si="43"/>
        <v>350</v>
      </c>
      <c r="M353" s="923">
        <f t="shared" si="44"/>
        <v>420</v>
      </c>
      <c r="N353" s="923">
        <f>ROUND('Смета ЕР (общ) '!$I353*'Смета ЕР (общ) '!$L353,2)</f>
        <v>0</v>
      </c>
      <c r="O353" s="923">
        <f>ROUND('Смета ЕР (общ) '!$I353*'Смета ЕР (общ) '!$M353,2)</f>
        <v>0</v>
      </c>
      <c r="P353" s="1065"/>
      <c r="Q353" s="1065" t="s">
        <v>6178</v>
      </c>
      <c r="S353" s="619"/>
      <c r="T353" s="1168"/>
      <c r="U353" s="1168">
        <v>463.25</v>
      </c>
      <c r="V353" s="1168"/>
      <c r="W353" s="1168"/>
    </row>
    <row r="354" spans="1:23" ht="14.4" customHeight="1">
      <c r="A354" s="733" t="s">
        <v>16</v>
      </c>
      <c r="B354" s="733">
        <v>3</v>
      </c>
      <c r="C354" s="733"/>
      <c r="D354" s="733">
        <v>10</v>
      </c>
      <c r="E354" s="733" t="str">
        <f>CONCATENATE('Смета ЕР (общ) '!$A354,".",'Смета ЕР (общ) '!$B354,".",'Смета ЕР (общ) '!$D354)</f>
        <v>Р3.3.10</v>
      </c>
      <c r="F354" s="733">
        <f t="shared" si="42"/>
        <v>1</v>
      </c>
      <c r="G354" s="1065" t="s">
        <v>484</v>
      </c>
      <c r="H354" s="1107" t="s">
        <v>15</v>
      </c>
      <c r="I354" s="734"/>
      <c r="J354" s="923">
        <v>977.08</v>
      </c>
      <c r="K354" s="923">
        <v>432.43</v>
      </c>
      <c r="L354" s="923">
        <f t="shared" si="43"/>
        <v>977.08</v>
      </c>
      <c r="M354" s="923">
        <f t="shared" si="44"/>
        <v>432.43</v>
      </c>
      <c r="N354" s="923">
        <f>ROUND('Смета ЕР (общ) '!$I354*'Смета ЕР (общ) '!$L354,2)</f>
        <v>0</v>
      </c>
      <c r="O354" s="923">
        <f>ROUND('Смета ЕР (общ) '!$I354*'Смета ЕР (общ) '!$M354,2)</f>
        <v>0</v>
      </c>
      <c r="P354" s="1065"/>
      <c r="Q354" s="1065"/>
      <c r="S354" s="619"/>
      <c r="T354" s="1168"/>
      <c r="U354" s="1168"/>
      <c r="V354" s="1168"/>
      <c r="W354" s="1168"/>
    </row>
    <row r="355" spans="1:23" ht="14.4" customHeight="1">
      <c r="A355" s="733" t="s">
        <v>16</v>
      </c>
      <c r="B355" s="733">
        <v>3</v>
      </c>
      <c r="C355" s="733"/>
      <c r="D355" s="733">
        <v>11</v>
      </c>
      <c r="E355" s="733" t="str">
        <f>CONCATENATE('Смета ЕР (общ) '!$A355,".",'Смета ЕР (общ) '!$B355,".",'Смета ЕР (общ) '!$D355)</f>
        <v>Р3.3.11</v>
      </c>
      <c r="F355" s="733">
        <f t="shared" si="42"/>
        <v>1</v>
      </c>
      <c r="G355" s="1106" t="s">
        <v>702</v>
      </c>
      <c r="H355" s="1107" t="s">
        <v>15</v>
      </c>
      <c r="I355" s="734"/>
      <c r="J355" s="923">
        <v>2307.71</v>
      </c>
      <c r="K355" s="923">
        <v>402.45</v>
      </c>
      <c r="L355" s="923">
        <f t="shared" si="43"/>
        <v>2307.71</v>
      </c>
      <c r="M355" s="923">
        <f t="shared" si="44"/>
        <v>402.45</v>
      </c>
      <c r="N355" s="923">
        <f>ROUND('Смета ЕР (общ) '!$I355*'Смета ЕР (общ) '!$L355,2)</f>
        <v>0</v>
      </c>
      <c r="O355" s="923">
        <f>ROUND('Смета ЕР (общ) '!$I355*'Смета ЕР (общ) '!$M355,2)</f>
        <v>0</v>
      </c>
      <c r="P355" s="1106"/>
      <c r="Q355" s="1106"/>
      <c r="S355" s="619"/>
      <c r="T355" s="1168"/>
      <c r="U355" s="1168"/>
      <c r="V355" s="1168"/>
      <c r="W355" s="1168"/>
    </row>
    <row r="356" spans="1:23" ht="24" customHeight="1">
      <c r="A356" s="1097" t="s">
        <v>16</v>
      </c>
      <c r="B356" s="1097">
        <v>3</v>
      </c>
      <c r="C356" s="1097"/>
      <c r="D356" s="1097">
        <v>23</v>
      </c>
      <c r="E356" s="1097" t="str">
        <f>CONCATENATE('Смета ЕР (общ) '!$A356,".",'Смета ЕР (общ) '!$B356,".",'Смета ЕР (общ) '!$D356)</f>
        <v>Р3.3.23</v>
      </c>
      <c r="F356" s="1097">
        <f t="shared" si="42"/>
        <v>1</v>
      </c>
      <c r="G356" s="1115" t="s">
        <v>1819</v>
      </c>
      <c r="H356" s="1116" t="s">
        <v>15</v>
      </c>
      <c r="I356" s="837"/>
      <c r="J356" s="735">
        <v>3048.05</v>
      </c>
      <c r="K356" s="735">
        <f>'Плитка СУ'!E3</f>
        <v>2338.6755000000007</v>
      </c>
      <c r="L356" s="735">
        <f t="shared" si="43"/>
        <v>3048.05</v>
      </c>
      <c r="M356" s="1114">
        <f t="shared" si="44"/>
        <v>2338.6799999999998</v>
      </c>
      <c r="N356" s="735">
        <f>ROUND('Смета ЕР (общ) '!$I356*'Смета ЕР (общ) '!$L356,2)</f>
        <v>0</v>
      </c>
      <c r="O356" s="735">
        <f>ROUND('Смета ЕР (общ) '!$I356*'Смета ЕР (общ) '!$M356,2)</f>
        <v>0</v>
      </c>
      <c r="P356" s="1218" t="s">
        <v>6181</v>
      </c>
      <c r="Q356" s="1115"/>
      <c r="R356" s="854"/>
      <c r="S356" s="619"/>
      <c r="T356" s="1168"/>
      <c r="U356" s="1168"/>
      <c r="V356" s="1168"/>
      <c r="W356" s="1168"/>
    </row>
    <row r="357" spans="1:23" ht="24" customHeight="1">
      <c r="A357" s="1097" t="s">
        <v>16</v>
      </c>
      <c r="B357" s="1097">
        <v>3</v>
      </c>
      <c r="C357" s="1097"/>
      <c r="D357" s="1097">
        <v>24</v>
      </c>
      <c r="E357" s="1097" t="str">
        <f>CONCATENATE('Смета ЕР (общ) '!$A357,".",'Смета ЕР (общ) '!$B357,".",'Смета ЕР (общ) '!$D357)</f>
        <v>Р3.3.24</v>
      </c>
      <c r="F357" s="1097">
        <f t="shared" si="42"/>
        <v>1</v>
      </c>
      <c r="G357" s="1115" t="s">
        <v>700</v>
      </c>
      <c r="H357" s="1116" t="s">
        <v>15</v>
      </c>
      <c r="I357" s="837"/>
      <c r="J357" s="735">
        <v>3048.05</v>
      </c>
      <c r="K357" s="735">
        <v>2125.37</v>
      </c>
      <c r="L357" s="735">
        <f t="shared" si="43"/>
        <v>3048.05</v>
      </c>
      <c r="M357" s="735">
        <f t="shared" si="44"/>
        <v>2125.37</v>
      </c>
      <c r="N357" s="735">
        <f>ROUND('Смета ЕР (общ) '!$I357*'Смета ЕР (общ) '!$L357,2)</f>
        <v>0</v>
      </c>
      <c r="O357" s="735">
        <f>ROUND('Смета ЕР (общ) '!$I357*'Смета ЕР (общ) '!$M357,2)</f>
        <v>0</v>
      </c>
      <c r="P357" s="1218" t="s">
        <v>6181</v>
      </c>
      <c r="Q357" s="1115"/>
      <c r="S357" s="619"/>
      <c r="T357" s="1168"/>
      <c r="U357" s="1168"/>
      <c r="V357" s="1168"/>
      <c r="W357" s="1168"/>
    </row>
    <row r="358" spans="1:23" ht="14.4" customHeight="1">
      <c r="A358" s="733" t="s">
        <v>16</v>
      </c>
      <c r="B358" s="733">
        <v>3</v>
      </c>
      <c r="C358" s="733"/>
      <c r="D358" s="733">
        <v>13</v>
      </c>
      <c r="E358" s="733" t="str">
        <f>CONCATENATE('Смета ЕР (общ) '!$A358,".",'Смета ЕР (общ) '!$B358,".",'Смета ЕР (общ) '!$D358)</f>
        <v>Р3.3.13</v>
      </c>
      <c r="F358" s="733">
        <f t="shared" si="42"/>
        <v>1</v>
      </c>
      <c r="G358" s="1106" t="s">
        <v>1849</v>
      </c>
      <c r="H358" s="1116" t="s">
        <v>15</v>
      </c>
      <c r="I358" s="837"/>
      <c r="J358" s="923">
        <v>3048.05</v>
      </c>
      <c r="K358" s="735">
        <f>'Плитка СУ'!E23</f>
        <v>1622.1555000000001</v>
      </c>
      <c r="L358" s="735">
        <f t="shared" si="43"/>
        <v>3048.05</v>
      </c>
      <c r="M358" s="1114">
        <f t="shared" si="44"/>
        <v>1622.16</v>
      </c>
      <c r="N358" s="735">
        <f>ROUND('Смета ЕР (общ) '!$I358*'Смета ЕР (общ) '!$L358,2)</f>
        <v>0</v>
      </c>
      <c r="O358" s="735">
        <f>ROUND('Смета ЕР (общ) '!$I358*'Смета ЕР (общ) '!$M358,2)</f>
        <v>0</v>
      </c>
      <c r="P358" s="1209" t="s">
        <v>6181</v>
      </c>
      <c r="Q358" s="1106"/>
      <c r="R358" s="854"/>
      <c r="S358" s="619"/>
      <c r="T358" s="1168"/>
      <c r="U358" s="1168"/>
      <c r="V358" s="1168"/>
      <c r="W358" s="1168"/>
    </row>
    <row r="359" spans="1:23" ht="14.4" customHeight="1">
      <c r="A359" s="733" t="s">
        <v>16</v>
      </c>
      <c r="B359" s="733">
        <v>3</v>
      </c>
      <c r="C359" s="733"/>
      <c r="D359" s="733">
        <v>14</v>
      </c>
      <c r="E359" s="733" t="str">
        <f>CONCATENATE('Смета ЕР (общ) '!$A359,".",'Смета ЕР (общ) '!$B359,".",'Смета ЕР (общ) '!$D359)</f>
        <v>Р3.3.14</v>
      </c>
      <c r="F359" s="733">
        <f t="shared" si="42"/>
        <v>1</v>
      </c>
      <c r="G359" s="1106" t="s">
        <v>1848</v>
      </c>
      <c r="H359" s="1107" t="s">
        <v>15</v>
      </c>
      <c r="I359" s="837"/>
      <c r="J359" s="923">
        <v>3048.05</v>
      </c>
      <c r="K359" s="735">
        <f>'Плитка СУ'!E22</f>
        <v>1685.1555000000001</v>
      </c>
      <c r="L359" s="735">
        <f t="shared" si="43"/>
        <v>3048.05</v>
      </c>
      <c r="M359" s="1114">
        <f t="shared" si="44"/>
        <v>1685.16</v>
      </c>
      <c r="N359" s="735">
        <f>ROUND('Смета ЕР (общ) '!$I359*'Смета ЕР (общ) '!$L359,2)</f>
        <v>0</v>
      </c>
      <c r="O359" s="735">
        <f>ROUND('Смета ЕР (общ) '!$I359*'Смета ЕР (общ) '!$M359,2)</f>
        <v>0</v>
      </c>
      <c r="P359" s="1218" t="s">
        <v>6181</v>
      </c>
      <c r="Q359" s="1106"/>
      <c r="R359" s="854"/>
      <c r="S359" s="619"/>
      <c r="T359" s="1168"/>
      <c r="U359" s="1168"/>
      <c r="V359" s="1168"/>
      <c r="W359" s="1168"/>
    </row>
    <row r="360" spans="1:23" ht="14.4" customHeight="1">
      <c r="A360" s="733" t="s">
        <v>16</v>
      </c>
      <c r="B360" s="733">
        <v>3</v>
      </c>
      <c r="C360" s="733"/>
      <c r="D360" s="733">
        <v>30</v>
      </c>
      <c r="E360" s="733" t="str">
        <f>CONCATENATE('Смета ЕР (общ) '!$A360,".",'Смета ЕР (общ) '!$B360,".",'Смета ЕР (общ) '!$D360)</f>
        <v>Р3.3.30</v>
      </c>
      <c r="F360" s="733">
        <f t="shared" si="42"/>
        <v>1</v>
      </c>
      <c r="G360" s="1106" t="s">
        <v>5312</v>
      </c>
      <c r="H360" s="1107" t="s">
        <v>15</v>
      </c>
      <c r="I360" s="837"/>
      <c r="J360" s="923">
        <v>3048.05</v>
      </c>
      <c r="K360" s="735">
        <f>Керамогранит!E3</f>
        <v>4387.8868950000005</v>
      </c>
      <c r="L360" s="735">
        <f t="shared" si="43"/>
        <v>3048.05</v>
      </c>
      <c r="M360" s="1114">
        <f t="shared" si="44"/>
        <v>4387.8900000000003</v>
      </c>
      <c r="N360" s="735">
        <f>ROUND('Смета ЕР (общ) '!$I360*'Смета ЕР (общ) '!$L360,2)</f>
        <v>0</v>
      </c>
      <c r="O360" s="735">
        <f>ROUND('Смета ЕР (общ) '!$I360*'Смета ЕР (общ) '!$M360,2)</f>
        <v>0</v>
      </c>
      <c r="P360" s="1218" t="s">
        <v>6182</v>
      </c>
      <c r="Q360" s="1106"/>
      <c r="R360" s="854"/>
      <c r="S360" s="1175"/>
      <c r="T360" s="1176"/>
      <c r="U360" s="1177" t="s">
        <v>1897</v>
      </c>
      <c r="V360" s="1178"/>
      <c r="W360" s="1176"/>
    </row>
    <row r="361" spans="1:23" ht="14.4" customHeight="1">
      <c r="A361" s="733" t="s">
        <v>16</v>
      </c>
      <c r="B361" s="733">
        <v>3</v>
      </c>
      <c r="C361" s="733"/>
      <c r="D361" s="733">
        <v>31</v>
      </c>
      <c r="E361" s="733" t="str">
        <f>CONCATENATE('Смета ЕР (общ) '!$A361,".",'Смета ЕР (общ) '!$B361,".",'Смета ЕР (общ) '!$D361)</f>
        <v>Р3.3.31</v>
      </c>
      <c r="F361" s="733">
        <f t="shared" si="42"/>
        <v>1</v>
      </c>
      <c r="G361" s="1106" t="s">
        <v>5313</v>
      </c>
      <c r="H361" s="1107" t="s">
        <v>15</v>
      </c>
      <c r="I361" s="837"/>
      <c r="J361" s="923">
        <v>3048.05</v>
      </c>
      <c r="K361" s="735">
        <f>Керамогранит!E4</f>
        <v>4699.438905</v>
      </c>
      <c r="L361" s="735">
        <f t="shared" si="43"/>
        <v>3048.05</v>
      </c>
      <c r="M361" s="1114">
        <f t="shared" si="44"/>
        <v>4699.4399999999996</v>
      </c>
      <c r="N361" s="735">
        <f>ROUND('Смета ЕР (общ) '!$I361*'Смета ЕР (общ) '!$L361,2)</f>
        <v>0</v>
      </c>
      <c r="O361" s="735">
        <f>ROUND('Смета ЕР (общ) '!$I361*'Смета ЕР (общ) '!$M361,2)</f>
        <v>0</v>
      </c>
      <c r="P361" s="1209" t="s">
        <v>6182</v>
      </c>
      <c r="Q361" s="1106"/>
      <c r="R361" s="854"/>
      <c r="S361" s="1175"/>
      <c r="T361" s="1176"/>
      <c r="U361" s="1177" t="s">
        <v>1897</v>
      </c>
      <c r="V361" s="1178"/>
      <c r="W361" s="1176"/>
    </row>
    <row r="362" spans="1:23" ht="14.4" customHeight="1">
      <c r="A362" s="733" t="s">
        <v>16</v>
      </c>
      <c r="B362" s="733">
        <v>3</v>
      </c>
      <c r="C362" s="733"/>
      <c r="D362" s="733">
        <v>32</v>
      </c>
      <c r="E362" s="733" t="str">
        <f>CONCATENATE('Смета ЕР (общ) '!$A362,".",'Смета ЕР (общ) '!$B362,".",'Смета ЕР (общ) '!$D362)</f>
        <v>Р3.3.32</v>
      </c>
      <c r="F362" s="733">
        <f t="shared" si="42"/>
        <v>1</v>
      </c>
      <c r="G362" s="1106" t="s">
        <v>3900</v>
      </c>
      <c r="H362" s="1107" t="s">
        <v>15</v>
      </c>
      <c r="I362" s="837"/>
      <c r="J362" s="923">
        <v>3048.05</v>
      </c>
      <c r="K362" s="735">
        <f>Керамогранит!E5</f>
        <v>4057.4529450000005</v>
      </c>
      <c r="L362" s="735">
        <f t="shared" si="43"/>
        <v>3048.05</v>
      </c>
      <c r="M362" s="1114">
        <f t="shared" si="44"/>
        <v>4057.45</v>
      </c>
      <c r="N362" s="735">
        <f>ROUND('Смета ЕР (общ) '!$I362*'Смета ЕР (общ) '!$L362,2)</f>
        <v>0</v>
      </c>
      <c r="O362" s="735">
        <f>ROUND('Смета ЕР (общ) '!$I362*'Смета ЕР (общ) '!$M362,2)</f>
        <v>0</v>
      </c>
      <c r="P362" s="1209" t="s">
        <v>6182</v>
      </c>
      <c r="Q362" s="1106"/>
      <c r="R362" s="854"/>
      <c r="S362" s="1175"/>
      <c r="T362" s="1176"/>
      <c r="U362" s="1177" t="s">
        <v>1897</v>
      </c>
      <c r="V362" s="1178"/>
      <c r="W362" s="1176"/>
    </row>
    <row r="363" spans="1:23" ht="14.4" customHeight="1">
      <c r="A363" s="733" t="s">
        <v>16</v>
      </c>
      <c r="B363" s="733">
        <v>3</v>
      </c>
      <c r="C363" s="733"/>
      <c r="D363" s="733">
        <v>33</v>
      </c>
      <c r="E363" s="733" t="str">
        <f>CONCATENATE('Смета ЕР (общ) '!$A363,".",'Смета ЕР (общ) '!$B363,".",'Смета ЕР (общ) '!$D363)</f>
        <v>Р3.3.33</v>
      </c>
      <c r="F363" s="733">
        <f t="shared" si="42"/>
        <v>1</v>
      </c>
      <c r="G363" s="1106" t="s">
        <v>3898</v>
      </c>
      <c r="H363" s="1107" t="s">
        <v>15</v>
      </c>
      <c r="I363" s="837"/>
      <c r="J363" s="923">
        <v>3048.05</v>
      </c>
      <c r="K363" s="735">
        <f>Керамогранит!E6</f>
        <v>4387.8868950000005</v>
      </c>
      <c r="L363" s="735">
        <f t="shared" si="43"/>
        <v>3048.05</v>
      </c>
      <c r="M363" s="1114">
        <f t="shared" si="44"/>
        <v>4387.8900000000003</v>
      </c>
      <c r="N363" s="735">
        <f>ROUND('Смета ЕР (общ) '!$I363*'Смета ЕР (общ) '!$L363,2)</f>
        <v>0</v>
      </c>
      <c r="O363" s="735">
        <f>ROUND('Смета ЕР (общ) '!$I363*'Смета ЕР (общ) '!$M363,2)</f>
        <v>0</v>
      </c>
      <c r="P363" s="1218" t="s">
        <v>6182</v>
      </c>
      <c r="Q363" s="1106"/>
      <c r="R363" s="854"/>
      <c r="S363" s="1175"/>
      <c r="T363" s="1176"/>
      <c r="U363" s="1177" t="s">
        <v>1897</v>
      </c>
      <c r="V363" s="1178"/>
      <c r="W363" s="1176"/>
    </row>
    <row r="364" spans="1:23" ht="14.4" customHeight="1">
      <c r="A364" s="733" t="s">
        <v>16</v>
      </c>
      <c r="B364" s="733">
        <v>3</v>
      </c>
      <c r="C364" s="733"/>
      <c r="D364" s="733">
        <v>34</v>
      </c>
      <c r="E364" s="733" t="str">
        <f>CONCATENATE('Смета ЕР (общ) '!$A364,".",'Смета ЕР (общ) '!$B364,".",'Смета ЕР (общ) '!$D364)</f>
        <v>Р3.3.34</v>
      </c>
      <c r="F364" s="733">
        <f t="shared" si="42"/>
        <v>1</v>
      </c>
      <c r="G364" s="1106" t="s">
        <v>3899</v>
      </c>
      <c r="H364" s="1107" t="s">
        <v>15</v>
      </c>
      <c r="I364" s="837"/>
      <c r="J364" s="923">
        <v>3048.05</v>
      </c>
      <c r="K364" s="735">
        <f>Керамогранит!E7</f>
        <v>4057.4529450000005</v>
      </c>
      <c r="L364" s="735">
        <f t="shared" si="43"/>
        <v>3048.05</v>
      </c>
      <c r="M364" s="1114">
        <f t="shared" si="44"/>
        <v>4057.45</v>
      </c>
      <c r="N364" s="735">
        <f>ROUND('Смета ЕР (общ) '!$I364*'Смета ЕР (общ) '!$L364,2)</f>
        <v>0</v>
      </c>
      <c r="O364" s="735">
        <f>ROUND('Смета ЕР (общ) '!$I364*'Смета ЕР (общ) '!$M364,2)</f>
        <v>0</v>
      </c>
      <c r="P364" s="1218" t="s">
        <v>6182</v>
      </c>
      <c r="Q364" s="1106"/>
      <c r="R364" s="854"/>
      <c r="S364" s="1179"/>
      <c r="T364" s="1177"/>
      <c r="U364" s="1177" t="s">
        <v>1897</v>
      </c>
      <c r="V364" s="1178"/>
      <c r="W364" s="1180"/>
    </row>
    <row r="365" spans="1:23" ht="14.4" customHeight="1">
      <c r="A365" s="733" t="s">
        <v>16</v>
      </c>
      <c r="B365" s="733">
        <v>3</v>
      </c>
      <c r="C365" s="733"/>
      <c r="D365" s="733">
        <v>35</v>
      </c>
      <c r="E365" s="733" t="str">
        <f>CONCATENATE('Смета ЕР (общ) '!$A365,".",'Смета ЕР (общ) '!$B365,".",'Смета ЕР (общ) '!$D365)</f>
        <v>Р3.3.35</v>
      </c>
      <c r="F365" s="733">
        <f t="shared" si="42"/>
        <v>1</v>
      </c>
      <c r="G365" s="1106" t="s">
        <v>4063</v>
      </c>
      <c r="H365" s="1107" t="s">
        <v>15</v>
      </c>
      <c r="I365" s="837"/>
      <c r="J365" s="923">
        <v>3048.05</v>
      </c>
      <c r="K365" s="735">
        <f>Керамогранит!E8</f>
        <v>3769.5033600000006</v>
      </c>
      <c r="L365" s="735">
        <f t="shared" si="43"/>
        <v>3048.05</v>
      </c>
      <c r="M365" s="1114">
        <f t="shared" si="44"/>
        <v>3769.5</v>
      </c>
      <c r="N365" s="735">
        <f>ROUND('Смета ЕР (общ) '!$I365*'Смета ЕР (общ) '!$L365,2)</f>
        <v>0</v>
      </c>
      <c r="O365" s="735">
        <f>ROUND('Смета ЕР (общ) '!$I365*'Смета ЕР (общ) '!$M365,2)</f>
        <v>0</v>
      </c>
      <c r="P365" s="1218" t="s">
        <v>6182</v>
      </c>
      <c r="Q365" s="1106"/>
      <c r="R365" s="1181" t="s">
        <v>5627</v>
      </c>
      <c r="S365" s="1179"/>
      <c r="T365" s="1177"/>
      <c r="U365" s="1177"/>
      <c r="V365" s="1178"/>
      <c r="W365" s="1180"/>
    </row>
    <row r="366" spans="1:23" ht="14.4" customHeight="1">
      <c r="A366" s="733" t="s">
        <v>16</v>
      </c>
      <c r="B366" s="733">
        <v>3</v>
      </c>
      <c r="C366" s="733"/>
      <c r="D366" s="733">
        <v>36</v>
      </c>
      <c r="E366" s="733" t="str">
        <f>CONCATENATE('Смета ЕР (общ) '!$A366,".",'Смета ЕР (общ) '!$B366,".",'Смета ЕР (общ) '!$D366)</f>
        <v>Р3.3.36</v>
      </c>
      <c r="F366" s="733">
        <f t="shared" si="42"/>
        <v>1</v>
      </c>
      <c r="G366" s="1106" t="s">
        <v>4064</v>
      </c>
      <c r="H366" s="1107" t="s">
        <v>15</v>
      </c>
      <c r="I366" s="837"/>
      <c r="J366" s="923">
        <v>3048.05</v>
      </c>
      <c r="K366" s="735">
        <f>Керамогранит!E9</f>
        <v>4576.706295</v>
      </c>
      <c r="L366" s="735">
        <f t="shared" si="43"/>
        <v>3048.05</v>
      </c>
      <c r="M366" s="1114">
        <f t="shared" si="44"/>
        <v>4576.71</v>
      </c>
      <c r="N366" s="735">
        <f>ROUND('Смета ЕР (общ) '!$I366*'Смета ЕР (общ) '!$L366,2)</f>
        <v>0</v>
      </c>
      <c r="O366" s="735">
        <f>ROUND('Смета ЕР (общ) '!$I366*'Смета ЕР (общ) '!$M366,2)</f>
        <v>0</v>
      </c>
      <c r="P366" s="1218" t="s">
        <v>6182</v>
      </c>
      <c r="Q366" s="1106"/>
      <c r="R366" s="1181" t="s">
        <v>5628</v>
      </c>
      <c r="S366" s="1179"/>
      <c r="T366" s="1177"/>
      <c r="U366" s="1177"/>
      <c r="V366" s="1178"/>
      <c r="W366" s="1180"/>
    </row>
    <row r="367" spans="1:23" ht="24" customHeight="1">
      <c r="A367" s="733" t="s">
        <v>16</v>
      </c>
      <c r="B367" s="733">
        <v>3</v>
      </c>
      <c r="C367" s="733"/>
      <c r="D367" s="733">
        <v>25</v>
      </c>
      <c r="E367" s="733" t="str">
        <f>CONCATENATE('Смета ЕР (общ) '!$A367,".",'Смета ЕР (общ) '!$B367,".",'Смета ЕР (общ) '!$D367)</f>
        <v>Р3.3.25</v>
      </c>
      <c r="F367" s="733">
        <f t="shared" si="42"/>
        <v>1</v>
      </c>
      <c r="G367" s="1106" t="s">
        <v>701</v>
      </c>
      <c r="H367" s="1098" t="s">
        <v>336</v>
      </c>
      <c r="I367" s="734"/>
      <c r="J367" s="923">
        <v>339.3</v>
      </c>
      <c r="K367" s="923">
        <v>220.24</v>
      </c>
      <c r="L367" s="923">
        <f t="shared" si="43"/>
        <v>339.3</v>
      </c>
      <c r="M367" s="923">
        <f t="shared" si="44"/>
        <v>220.24</v>
      </c>
      <c r="N367" s="923">
        <f>ROUND('Смета ЕР (общ) '!$I367*'Смета ЕР (общ) '!$L367,2)</f>
        <v>0</v>
      </c>
      <c r="O367" s="923">
        <f>ROUND('Смета ЕР (общ) '!$I367*'Смета ЕР (общ) '!$M367,2)</f>
        <v>0</v>
      </c>
      <c r="P367" s="1106"/>
      <c r="Q367" s="1106"/>
      <c r="S367" s="1182"/>
      <c r="T367" s="1177"/>
      <c r="U367" s="1177"/>
      <c r="V367" s="1177"/>
      <c r="W367" s="1180"/>
    </row>
    <row r="368" spans="1:23" ht="14.4" customHeight="1">
      <c r="A368" s="733" t="s">
        <v>16</v>
      </c>
      <c r="B368" s="733">
        <v>3</v>
      </c>
      <c r="C368" s="733"/>
      <c r="D368" s="733">
        <v>12</v>
      </c>
      <c r="E368" s="733" t="str">
        <f>CONCATENATE('Смета ЕР (общ) '!$A368,".",'Смета ЕР (общ) '!$B368,".",'Смета ЕР (общ) '!$D368)</f>
        <v>Р3.3.12</v>
      </c>
      <c r="F368" s="733">
        <f t="shared" si="42"/>
        <v>1</v>
      </c>
      <c r="G368" s="1065" t="s">
        <v>26</v>
      </c>
      <c r="H368" s="1098" t="s">
        <v>27</v>
      </c>
      <c r="I368" s="734"/>
      <c r="J368" s="923">
        <v>297.58</v>
      </c>
      <c r="K368" s="923">
        <v>106.05</v>
      </c>
      <c r="L368" s="923">
        <f t="shared" si="43"/>
        <v>297.58</v>
      </c>
      <c r="M368" s="923">
        <f t="shared" si="44"/>
        <v>106.05</v>
      </c>
      <c r="N368" s="923">
        <f>ROUND('Смета ЕР (общ) '!$I368*'Смета ЕР (общ) '!$L368,2)</f>
        <v>0</v>
      </c>
      <c r="O368" s="923">
        <f>ROUND('Смета ЕР (общ) '!$I368*'Смета ЕР (общ) '!$M368,2)</f>
        <v>0</v>
      </c>
      <c r="P368" s="1065"/>
      <c r="Q368" s="1065"/>
      <c r="S368" s="1182"/>
      <c r="T368" s="1177"/>
      <c r="U368" s="1177"/>
      <c r="V368" s="1177"/>
      <c r="W368" s="1180"/>
    </row>
    <row r="369" spans="1:23" ht="14.4" customHeight="1">
      <c r="A369" s="733" t="s">
        <v>16</v>
      </c>
      <c r="B369" s="733">
        <v>3</v>
      </c>
      <c r="C369" s="733"/>
      <c r="D369" s="733">
        <v>26</v>
      </c>
      <c r="E369" s="733" t="str">
        <f>CONCATENATE('Смета ЕР (общ) '!$A369,".",'Смета ЕР (общ) '!$B369,".",'Смета ЕР (общ) '!$D369)</f>
        <v>Р3.3.26</v>
      </c>
      <c r="F369" s="733">
        <f t="shared" si="42"/>
        <v>1</v>
      </c>
      <c r="G369" s="1065" t="s">
        <v>1175</v>
      </c>
      <c r="H369" s="1098" t="s">
        <v>27</v>
      </c>
      <c r="I369" s="734"/>
      <c r="J369" s="923">
        <v>297.58</v>
      </c>
      <c r="K369" s="923">
        <v>215.17</v>
      </c>
      <c r="L369" s="923">
        <f t="shared" si="43"/>
        <v>297.58</v>
      </c>
      <c r="M369" s="923">
        <f t="shared" si="44"/>
        <v>215.17</v>
      </c>
      <c r="N369" s="923">
        <f>ROUND('Смета ЕР (общ) '!$I369*'Смета ЕР (общ) '!$L369,2)</f>
        <v>0</v>
      </c>
      <c r="O369" s="923">
        <f>ROUND('Смета ЕР (общ) '!$I369*'Смета ЕР (общ) '!$M369,2)</f>
        <v>0</v>
      </c>
      <c r="P369" s="1065"/>
      <c r="Q369" s="1065"/>
      <c r="S369" s="619"/>
      <c r="T369" s="1168"/>
      <c r="U369" s="1168"/>
      <c r="V369" s="1168"/>
      <c r="W369" s="1168"/>
    </row>
    <row r="370" spans="1:23" ht="14.4" customHeight="1">
      <c r="A370" s="733" t="s">
        <v>16</v>
      </c>
      <c r="B370" s="733">
        <v>3</v>
      </c>
      <c r="C370" s="733"/>
      <c r="D370" s="733">
        <v>20</v>
      </c>
      <c r="E370" s="733" t="str">
        <f>CONCATENATE('Смета ЕР (общ) '!$A370,".",'Смета ЕР (общ) '!$B370,".",'Смета ЕР (общ) '!$D370)</f>
        <v>Р3.3.20</v>
      </c>
      <c r="F370" s="733">
        <f t="shared" si="42"/>
        <v>1</v>
      </c>
      <c r="G370" s="1065" t="s">
        <v>485</v>
      </c>
      <c r="H370" s="1098" t="s">
        <v>15</v>
      </c>
      <c r="I370" s="734"/>
      <c r="J370" s="923">
        <v>2926</v>
      </c>
      <c r="K370" s="923">
        <v>2933.96</v>
      </c>
      <c r="L370" s="923">
        <f t="shared" si="43"/>
        <v>2926</v>
      </c>
      <c r="M370" s="923">
        <f t="shared" si="44"/>
        <v>2933.96</v>
      </c>
      <c r="N370" s="923">
        <f>ROUND('Смета ЕР (общ) '!$I370*'Смета ЕР (общ) '!$L370,2)</f>
        <v>0</v>
      </c>
      <c r="O370" s="923">
        <f>ROUND('Смета ЕР (общ) '!$I370*'Смета ЕР (общ) '!$M370,2)</f>
        <v>0</v>
      </c>
      <c r="P370" s="1065"/>
      <c r="Q370" s="1065"/>
      <c r="S370" s="619"/>
      <c r="T370" s="1168"/>
      <c r="U370" s="1168"/>
      <c r="V370" s="1168"/>
      <c r="W370" s="1168"/>
    </row>
    <row r="371" spans="1:23" ht="24" customHeight="1">
      <c r="A371" s="733" t="s">
        <v>16</v>
      </c>
      <c r="B371" s="733">
        <v>3</v>
      </c>
      <c r="C371" s="733"/>
      <c r="D371" s="733">
        <v>27</v>
      </c>
      <c r="E371" s="733" t="str">
        <f>CONCATENATE('Смета ЕР (общ) '!$A371,".",'Смета ЕР (общ) '!$B371,".",'Смета ЕР (общ) '!$D371)</f>
        <v>Р3.3.27</v>
      </c>
      <c r="F371" s="733">
        <f t="shared" si="42"/>
        <v>1</v>
      </c>
      <c r="G371" s="1065" t="s">
        <v>1184</v>
      </c>
      <c r="H371" s="1098" t="s">
        <v>15</v>
      </c>
      <c r="I371" s="734"/>
      <c r="J371" s="923">
        <v>2926</v>
      </c>
      <c r="K371" s="923">
        <v>805.21</v>
      </c>
      <c r="L371" s="923">
        <f t="shared" si="43"/>
        <v>2926</v>
      </c>
      <c r="M371" s="923">
        <f t="shared" si="44"/>
        <v>805.21</v>
      </c>
      <c r="N371" s="923">
        <f>ROUND('Смета ЕР (общ) '!$I371*'Смета ЕР (общ) '!$L371,2)</f>
        <v>0</v>
      </c>
      <c r="O371" s="923">
        <f>ROUND('Смета ЕР (общ) '!$I371*'Смета ЕР (общ) '!$M371,2)</f>
        <v>0</v>
      </c>
      <c r="P371" s="1065"/>
      <c r="Q371" s="1065"/>
      <c r="S371" s="619"/>
      <c r="T371" s="1168"/>
      <c r="U371" s="1168"/>
      <c r="V371" s="1168"/>
      <c r="W371" s="1168"/>
    </row>
    <row r="372" spans="1:23" ht="36" customHeight="1">
      <c r="A372" s="1097" t="s">
        <v>16</v>
      </c>
      <c r="B372" s="1066">
        <v>3</v>
      </c>
      <c r="C372" s="1066"/>
      <c r="D372" s="1066">
        <v>16</v>
      </c>
      <c r="E372" s="1066" t="str">
        <f>CONCATENATE('Смета ЕР (общ) '!$A372,".",'Смета ЕР (общ) '!$B372,".",'Смета ЕР (общ) '!$D372)</f>
        <v>Р3.3.16</v>
      </c>
      <c r="F372" s="1097">
        <f t="shared" si="42"/>
        <v>1</v>
      </c>
      <c r="G372" s="1067" t="s">
        <v>1576</v>
      </c>
      <c r="H372" s="1095" t="s">
        <v>15</v>
      </c>
      <c r="I372" s="837"/>
      <c r="J372" s="735">
        <v>1289.3399999999999</v>
      </c>
      <c r="K372" s="735">
        <v>13431.16</v>
      </c>
      <c r="L372" s="735">
        <f t="shared" si="43"/>
        <v>1289.3399999999999</v>
      </c>
      <c r="M372" s="923">
        <f t="shared" si="44"/>
        <v>13431.16</v>
      </c>
      <c r="N372" s="735">
        <f>ROUND('Смета ЕР (общ) '!$I372*'Смета ЕР (общ) '!$L372,2)</f>
        <v>0</v>
      </c>
      <c r="O372" s="735">
        <f>ROUND('Смета ЕР (общ) '!$I372*'Смета ЕР (общ) '!$M372,2)</f>
        <v>0</v>
      </c>
      <c r="P372" s="1067"/>
      <c r="Q372" s="1067"/>
      <c r="S372" s="619"/>
      <c r="T372" s="1168"/>
      <c r="U372" s="1168"/>
      <c r="V372" s="1168"/>
      <c r="W372" s="1168"/>
    </row>
    <row r="373" spans="1:23" ht="24" customHeight="1">
      <c r="A373" s="1097" t="s">
        <v>16</v>
      </c>
      <c r="B373" s="1066">
        <v>3</v>
      </c>
      <c r="C373" s="1066"/>
      <c r="D373" s="1066">
        <v>17</v>
      </c>
      <c r="E373" s="1066" t="str">
        <f>CONCATENATE('Смета ЕР (общ) '!$A373,".",'Смета ЕР (общ) '!$B373,".",'Смета ЕР (общ) '!$D373)</f>
        <v>Р3.3.17</v>
      </c>
      <c r="F373" s="1097">
        <f t="shared" si="42"/>
        <v>1</v>
      </c>
      <c r="G373" s="1067" t="s">
        <v>1586</v>
      </c>
      <c r="H373" s="1095" t="s">
        <v>15</v>
      </c>
      <c r="I373" s="837"/>
      <c r="J373" s="735">
        <v>548.05999999999995</v>
      </c>
      <c r="K373" s="735">
        <v>4940.51</v>
      </c>
      <c r="L373" s="735">
        <f t="shared" si="43"/>
        <v>548.05999999999995</v>
      </c>
      <c r="M373" s="923">
        <f t="shared" si="44"/>
        <v>4940.51</v>
      </c>
      <c r="N373" s="735">
        <f>ROUND('Смета ЕР (общ) '!$I373*'Смета ЕР (общ) '!$L373,2)</f>
        <v>0</v>
      </c>
      <c r="O373" s="735">
        <f>ROUND('Смета ЕР (общ) '!$I373*'Смета ЕР (общ) '!$M373,2)</f>
        <v>0</v>
      </c>
      <c r="P373" s="1067"/>
      <c r="Q373" s="1067"/>
      <c r="S373" s="619"/>
      <c r="T373" s="1168"/>
      <c r="U373" s="1168"/>
      <c r="V373" s="1168"/>
      <c r="W373" s="1168"/>
    </row>
    <row r="374" spans="1:23" ht="14.4" customHeight="1">
      <c r="A374" s="1097" t="s">
        <v>16</v>
      </c>
      <c r="B374" s="1066">
        <v>3</v>
      </c>
      <c r="C374" s="1066"/>
      <c r="D374" s="1066">
        <v>18</v>
      </c>
      <c r="E374" s="1066" t="str">
        <f>CONCATENATE('Смета ЕР (общ) '!$A374,".",'Смета ЕР (общ) '!$B374,".",'Смета ЕР (общ) '!$D374)</f>
        <v>Р3.3.18</v>
      </c>
      <c r="F374" s="1097">
        <f t="shared" si="42"/>
        <v>1</v>
      </c>
      <c r="G374" s="1067" t="s">
        <v>1577</v>
      </c>
      <c r="H374" s="1095" t="s">
        <v>15</v>
      </c>
      <c r="I374" s="837"/>
      <c r="J374" s="735">
        <v>1628.64</v>
      </c>
      <c r="K374" s="735">
        <v>15401.73</v>
      </c>
      <c r="L374" s="735">
        <f t="shared" si="43"/>
        <v>1628.64</v>
      </c>
      <c r="M374" s="923">
        <f t="shared" si="44"/>
        <v>15401.73</v>
      </c>
      <c r="N374" s="735">
        <f>ROUND('Смета ЕР (общ) '!$I374*'Смета ЕР (общ) '!$L374,2)</f>
        <v>0</v>
      </c>
      <c r="O374" s="735">
        <f>ROUND('Смета ЕР (общ) '!$I374*'Смета ЕР (общ) '!$M374,2)</f>
        <v>0</v>
      </c>
      <c r="P374" s="1067"/>
      <c r="Q374" s="1067"/>
      <c r="S374" s="619"/>
      <c r="T374" s="1168"/>
      <c r="U374" s="1168"/>
      <c r="V374" s="1168"/>
      <c r="W374" s="1168"/>
    </row>
    <row r="375" spans="1:23" ht="14.4" customHeight="1">
      <c r="A375" s="1097" t="s">
        <v>16</v>
      </c>
      <c r="B375" s="1066">
        <v>3</v>
      </c>
      <c r="C375" s="1066"/>
      <c r="D375" s="1066">
        <v>19</v>
      </c>
      <c r="E375" s="1066" t="str">
        <f>CONCATENATE('Смета ЕР (общ) '!$A375,".",'Смета ЕР (общ) '!$B375,".",'Смета ЕР (общ) '!$D375)</f>
        <v>Р3.3.19</v>
      </c>
      <c r="F375" s="1097">
        <f t="shared" si="42"/>
        <v>1</v>
      </c>
      <c r="G375" s="1067" t="s">
        <v>1577</v>
      </c>
      <c r="H375" s="1095"/>
      <c r="I375" s="837"/>
      <c r="J375" s="735">
        <v>1628.64</v>
      </c>
      <c r="K375" s="735">
        <v>77047.199999999997</v>
      </c>
      <c r="L375" s="735">
        <f t="shared" si="43"/>
        <v>1628.64</v>
      </c>
      <c r="M375" s="923">
        <f t="shared" si="44"/>
        <v>77047.199999999997</v>
      </c>
      <c r="N375" s="735">
        <f>ROUND('Смета ЕР (общ) '!$I375*'Смета ЕР (общ) '!$L375,2)</f>
        <v>0</v>
      </c>
      <c r="O375" s="735">
        <f>ROUND('Смета ЕР (общ) '!$I375*'Смета ЕР (общ) '!$M375,2)</f>
        <v>0</v>
      </c>
      <c r="P375" s="1067"/>
      <c r="Q375" s="1067"/>
      <c r="S375" s="619"/>
      <c r="T375" s="1168"/>
      <c r="U375" s="1168"/>
      <c r="V375" s="1168"/>
      <c r="W375" s="1168"/>
    </row>
    <row r="376" spans="1:23" ht="24" customHeight="1">
      <c r="A376" s="1097" t="s">
        <v>16</v>
      </c>
      <c r="B376" s="1066">
        <v>3</v>
      </c>
      <c r="C376" s="1066"/>
      <c r="D376" s="1066">
        <v>28</v>
      </c>
      <c r="E376" s="1066" t="str">
        <f>CONCATENATE('Смета ЕР (общ) '!$A376,".",'Смета ЕР (общ) '!$B376,".",'Смета ЕР (общ) '!$D376)</f>
        <v>Р3.3.28</v>
      </c>
      <c r="F376" s="1097">
        <f t="shared" si="42"/>
        <v>1</v>
      </c>
      <c r="G376" s="1067" t="s">
        <v>1587</v>
      </c>
      <c r="H376" s="1095" t="s">
        <v>15</v>
      </c>
      <c r="I376" s="837"/>
      <c r="J376" s="735">
        <v>1289.3399999999999</v>
      </c>
      <c r="K376" s="735">
        <v>3668.56</v>
      </c>
      <c r="L376" s="735">
        <f t="shared" si="43"/>
        <v>1289.3399999999999</v>
      </c>
      <c r="M376" s="923">
        <f t="shared" si="44"/>
        <v>3668.56</v>
      </c>
      <c r="N376" s="735">
        <f>ROUND('Смета ЕР (общ) '!$I376*'Смета ЕР (общ) '!$L376,2)</f>
        <v>0</v>
      </c>
      <c r="O376" s="735">
        <f>ROUND('Смета ЕР (общ) '!$I376*'Смета ЕР (общ) '!$M376,2)</f>
        <v>0</v>
      </c>
      <c r="P376" s="1067"/>
      <c r="Q376" s="1067" t="s">
        <v>6176</v>
      </c>
      <c r="S376" s="619"/>
      <c r="T376" s="1168"/>
      <c r="U376" s="1168"/>
      <c r="V376" s="1168"/>
      <c r="W376" s="1168"/>
    </row>
    <row r="377" spans="1:23" ht="14.4" customHeight="1">
      <c r="A377" s="1097" t="s">
        <v>16</v>
      </c>
      <c r="B377" s="1066">
        <v>3</v>
      </c>
      <c r="C377" s="1066"/>
      <c r="D377" s="1066">
        <v>29</v>
      </c>
      <c r="E377" s="1066" t="str">
        <f>CONCATENATE('Смета ЕР (общ) '!$A377,".",'Смета ЕР (общ) '!$B377,".",'Смета ЕР (общ) '!$D377)</f>
        <v>Р3.3.29</v>
      </c>
      <c r="F377" s="1097">
        <f t="shared" si="42"/>
        <v>1</v>
      </c>
      <c r="G377" s="1067" t="s">
        <v>1578</v>
      </c>
      <c r="H377" s="1095" t="s">
        <v>15</v>
      </c>
      <c r="I377" s="837"/>
      <c r="J377" s="735">
        <v>3048.05</v>
      </c>
      <c r="K377" s="735">
        <v>890.65</v>
      </c>
      <c r="L377" s="735">
        <f t="shared" si="43"/>
        <v>3048.05</v>
      </c>
      <c r="M377" s="923">
        <f t="shared" si="44"/>
        <v>890.65</v>
      </c>
      <c r="N377" s="735">
        <f>ROUND('Смета ЕР (общ) '!$I377*'Смета ЕР (общ) '!$L377,2)</f>
        <v>0</v>
      </c>
      <c r="O377" s="735">
        <f>ROUND('Смета ЕР (общ) '!$I377*'Смета ЕР (общ) '!$M377,2)</f>
        <v>0</v>
      </c>
      <c r="P377" s="1067"/>
      <c r="Q377" s="1067" t="s">
        <v>6176</v>
      </c>
      <c r="S377" s="619"/>
      <c r="T377" s="1168"/>
      <c r="U377" s="1168"/>
      <c r="V377" s="1168"/>
      <c r="W377" s="1168"/>
    </row>
    <row r="378" spans="1:23" ht="24" customHeight="1">
      <c r="A378" s="733" t="s">
        <v>16</v>
      </c>
      <c r="B378" s="733">
        <v>3</v>
      </c>
      <c r="C378" s="733"/>
      <c r="D378" s="733">
        <v>15</v>
      </c>
      <c r="E378" s="733" t="str">
        <f>CONCATENATE('Смета ЕР (общ) '!$A378,".",'Смета ЕР (общ) '!$B378,".",'Смета ЕР (общ) '!$D378)</f>
        <v>Р3.3.15</v>
      </c>
      <c r="F378" s="733">
        <f t="shared" si="42"/>
        <v>1</v>
      </c>
      <c r="G378" s="1106" t="s">
        <v>482</v>
      </c>
      <c r="H378" s="1107" t="s">
        <v>15</v>
      </c>
      <c r="I378" s="734"/>
      <c r="J378" s="923">
        <v>474.15</v>
      </c>
      <c r="K378" s="923">
        <v>1572.69</v>
      </c>
      <c r="L378" s="923">
        <f t="shared" si="43"/>
        <v>474.15</v>
      </c>
      <c r="M378" s="923">
        <f t="shared" si="44"/>
        <v>1572.69</v>
      </c>
      <c r="N378" s="923">
        <f>ROUND('Смета ЕР (общ) '!$I378*'Смета ЕР (общ) '!$L378,2)</f>
        <v>0</v>
      </c>
      <c r="O378" s="923">
        <f>ROUND('Смета ЕР (общ) '!$I378*'Смета ЕР (общ) '!$M378,2)</f>
        <v>0</v>
      </c>
      <c r="P378" s="1106"/>
      <c r="Q378" s="1106"/>
      <c r="S378" s="619"/>
      <c r="T378" s="1168"/>
      <c r="U378" s="1168"/>
      <c r="V378" s="1168"/>
      <c r="W378" s="1168"/>
    </row>
    <row r="379" spans="1:23" ht="24" customHeight="1">
      <c r="A379" s="733" t="s">
        <v>16</v>
      </c>
      <c r="B379" s="733">
        <v>3</v>
      </c>
      <c r="C379" s="733"/>
      <c r="D379" s="733">
        <v>22</v>
      </c>
      <c r="E379" s="733" t="str">
        <f>CONCATENATE('Смета ЕР (общ) '!$A379,".",'Смета ЕР (общ) '!$B379,".",'Смета ЕР (общ) '!$D379)</f>
        <v>Р3.3.22</v>
      </c>
      <c r="F379" s="733">
        <f t="shared" si="42"/>
        <v>1</v>
      </c>
      <c r="G379" s="1065" t="s">
        <v>239</v>
      </c>
      <c r="H379" s="1098" t="s">
        <v>15</v>
      </c>
      <c r="I379" s="734"/>
      <c r="J379" s="923">
        <v>652.5</v>
      </c>
      <c r="K379" s="923">
        <v>2120.4299999999998</v>
      </c>
      <c r="L379" s="923">
        <f t="shared" si="43"/>
        <v>652.5</v>
      </c>
      <c r="M379" s="923">
        <f t="shared" si="44"/>
        <v>2120.4299999999998</v>
      </c>
      <c r="N379" s="923">
        <f>ROUND('Смета ЕР (общ) '!$I379*'Смета ЕР (общ) '!$L379,2)</f>
        <v>0</v>
      </c>
      <c r="O379" s="923">
        <f>ROUND('Смета ЕР (общ) '!$I379*'Смета ЕР (общ) '!$M379,2)</f>
        <v>0</v>
      </c>
      <c r="P379" s="1065"/>
      <c r="Q379" s="1065"/>
      <c r="S379" s="619"/>
      <c r="T379" s="1168"/>
      <c r="U379" s="1168"/>
      <c r="V379" s="1168"/>
      <c r="W379" s="1168"/>
    </row>
    <row r="380" spans="1:23" ht="14.4" customHeight="1">
      <c r="A380" s="1102" t="s">
        <v>16</v>
      </c>
      <c r="B380" s="1102">
        <v>6</v>
      </c>
      <c r="C380" s="1102">
        <v>0</v>
      </c>
      <c r="D380" s="1102">
        <v>0</v>
      </c>
      <c r="E380" s="1102" t="str">
        <f>CONCATENATE('Смета ЕР (общ) '!$A380,".",'Смета ЕР (общ) '!$B380,".",C380,".",'Смета ЕР (общ) '!$D380)</f>
        <v>Р3.6.0.0</v>
      </c>
      <c r="F380" s="1102">
        <f t="shared" si="42"/>
        <v>1</v>
      </c>
      <c r="G380" s="1103" t="s">
        <v>2618</v>
      </c>
      <c r="H380" s="1091"/>
      <c r="I380" s="1092">
        <f>N380</f>
        <v>0</v>
      </c>
      <c r="J380" s="1101"/>
      <c r="K380" s="1101"/>
      <c r="L380" s="1120"/>
      <c r="M380" s="1120"/>
      <c r="N380" s="1120">
        <f>ROUND(N381+N394,2)</f>
        <v>0</v>
      </c>
      <c r="O380" s="1120">
        <f>ROUND(O381+O394,2)</f>
        <v>0</v>
      </c>
      <c r="P380" s="1103"/>
      <c r="Q380" s="1103"/>
      <c r="S380" s="619"/>
      <c r="T380" s="1168"/>
      <c r="U380" s="1168">
        <v>970186.16</v>
      </c>
      <c r="V380" s="1168"/>
      <c r="W380" s="1168"/>
    </row>
    <row r="381" spans="1:23" ht="14.4" customHeight="1">
      <c r="A381" s="1121" t="s">
        <v>16</v>
      </c>
      <c r="B381" s="1121">
        <v>6</v>
      </c>
      <c r="C381" s="1121">
        <v>1</v>
      </c>
      <c r="D381" s="1121">
        <v>0</v>
      </c>
      <c r="E381" s="1121" t="str">
        <f>CONCATENATE('Смета ЕР (общ) '!$A381,".",'Смета ЕР (общ) '!$B381,".",C381,".",'Смета ЕР (общ) '!$D381)</f>
        <v>Р3.6.1.0</v>
      </c>
      <c r="F381" s="1121">
        <f t="shared" si="42"/>
        <v>1</v>
      </c>
      <c r="G381" s="1122" t="s">
        <v>6228</v>
      </c>
      <c r="H381" s="1123"/>
      <c r="I381" s="1124">
        <f>N381</f>
        <v>0</v>
      </c>
      <c r="J381" s="1125"/>
      <c r="K381" s="1125"/>
      <c r="L381" s="1126"/>
      <c r="M381" s="1126"/>
      <c r="N381" s="1126">
        <f>ROUND(SUM(N382:N393),2)</f>
        <v>0</v>
      </c>
      <c r="O381" s="1126">
        <f>ROUND(SUM(O382:O393),2)</f>
        <v>0</v>
      </c>
      <c r="P381" s="1122"/>
      <c r="Q381" s="1122"/>
      <c r="S381" s="619"/>
      <c r="T381" s="1168"/>
      <c r="U381" s="1168">
        <v>219220.15</v>
      </c>
      <c r="V381" s="1168"/>
      <c r="W381" s="1168"/>
    </row>
    <row r="382" spans="1:23" ht="14.4" customHeight="1">
      <c r="A382" s="1117" t="s">
        <v>16</v>
      </c>
      <c r="B382" s="1117">
        <v>6</v>
      </c>
      <c r="C382" s="1117">
        <v>1</v>
      </c>
      <c r="D382" s="1117">
        <v>1</v>
      </c>
      <c r="E382" s="1117" t="str">
        <f>CONCATENATE('Смета ЕР (общ) '!$A382,".",'Смета ЕР (общ) '!$B382,".",C382,".",'Смета ЕР (общ) '!$D382)</f>
        <v>Р3.6.1.1</v>
      </c>
      <c r="F382" s="1117">
        <f t="shared" si="42"/>
        <v>1</v>
      </c>
      <c r="G382" s="1118" t="s">
        <v>669</v>
      </c>
      <c r="H382" s="1098" t="s">
        <v>18</v>
      </c>
      <c r="I382" s="734"/>
      <c r="J382" s="923">
        <v>1306.25</v>
      </c>
      <c r="K382" s="923">
        <v>4008.65</v>
      </c>
      <c r="L382" s="923">
        <f t="shared" ref="L382:L393" si="45">ROUND(J382-J382*$Q$4,2)</f>
        <v>1306.25</v>
      </c>
      <c r="M382" s="923">
        <f t="shared" ref="M382:M393" si="46">ROUND(K382-K382*$Q$4,2)</f>
        <v>4008.65</v>
      </c>
      <c r="N382" s="923">
        <f>ROUND('Смета ЕР (общ) '!$I382*'Смета ЕР (общ) '!$L382,2)</f>
        <v>0</v>
      </c>
      <c r="O382" s="923">
        <f>ROUND('Смета ЕР (общ) '!$I382*'Смета ЕР (общ) '!$M382,2)</f>
        <v>0</v>
      </c>
      <c r="P382" s="1118"/>
      <c r="Q382" s="1118"/>
      <c r="S382" s="619"/>
      <c r="T382" s="1168"/>
      <c r="U382" s="1168"/>
      <c r="V382" s="1168"/>
      <c r="W382" s="1168"/>
    </row>
    <row r="383" spans="1:23" ht="24" customHeight="1">
      <c r="A383" s="733" t="s">
        <v>16</v>
      </c>
      <c r="B383" s="733">
        <v>6</v>
      </c>
      <c r="C383" s="733">
        <v>1</v>
      </c>
      <c r="D383" s="733">
        <v>8</v>
      </c>
      <c r="E383" s="733" t="str">
        <f>CONCATENATE('Смета ЕР (общ) '!$A383,".",'Смета ЕР (общ) '!$B383,".",C383,".",'Смета ЕР (общ) '!$D383)</f>
        <v>Р3.6.1.8</v>
      </c>
      <c r="F383" s="733">
        <f t="shared" si="42"/>
        <v>1</v>
      </c>
      <c r="G383" s="1106" t="s">
        <v>709</v>
      </c>
      <c r="H383" s="1098" t="s">
        <v>15</v>
      </c>
      <c r="I383" s="734"/>
      <c r="J383" s="923">
        <v>478.5</v>
      </c>
      <c r="K383" s="923">
        <v>755.96</v>
      </c>
      <c r="L383" s="923">
        <f t="shared" si="45"/>
        <v>478.5</v>
      </c>
      <c r="M383" s="923">
        <f t="shared" si="46"/>
        <v>755.96</v>
      </c>
      <c r="N383" s="923">
        <f>ROUND('Смета ЕР (общ) '!$I383*'Смета ЕР (общ) '!$L383,2)</f>
        <v>0</v>
      </c>
      <c r="O383" s="923">
        <f>ROUND('Смета ЕР (общ) '!$I383*'Смета ЕР (общ) '!$M383,2)</f>
        <v>0</v>
      </c>
      <c r="P383" s="1106"/>
      <c r="Q383" s="1106"/>
      <c r="S383" s="619"/>
      <c r="T383" s="1168"/>
      <c r="U383" s="1168">
        <v>3.35</v>
      </c>
      <c r="V383" s="1168"/>
      <c r="W383" s="1168"/>
    </row>
    <row r="384" spans="1:23" ht="14.4" customHeight="1">
      <c r="A384" s="733" t="s">
        <v>16</v>
      </c>
      <c r="B384" s="733">
        <v>6</v>
      </c>
      <c r="C384" s="733">
        <v>1</v>
      </c>
      <c r="D384" s="733">
        <v>5</v>
      </c>
      <c r="E384" s="733" t="str">
        <f>CONCATENATE('Смета ЕР (общ) '!$A384,".",'Смета ЕР (общ) '!$B384,".",C384,".",'Смета ЕР (общ) '!$D384)</f>
        <v>Р3.6.1.5</v>
      </c>
      <c r="F384" s="733">
        <f t="shared" si="42"/>
        <v>1</v>
      </c>
      <c r="G384" s="1065" t="s">
        <v>489</v>
      </c>
      <c r="H384" s="1098" t="s">
        <v>15</v>
      </c>
      <c r="I384" s="734"/>
      <c r="J384" s="923">
        <v>172.26</v>
      </c>
      <c r="K384" s="923">
        <v>210</v>
      </c>
      <c r="L384" s="923">
        <f t="shared" si="45"/>
        <v>172.26</v>
      </c>
      <c r="M384" s="923">
        <f t="shared" si="46"/>
        <v>210</v>
      </c>
      <c r="N384" s="923">
        <f>ROUND('Смета ЕР (общ) '!$I384*'Смета ЕР (общ) '!$L384,2)</f>
        <v>0</v>
      </c>
      <c r="O384" s="923">
        <f>ROUND('Смета ЕР (общ) '!$I384*'Смета ЕР (общ) '!$M384,2)</f>
        <v>0</v>
      </c>
      <c r="P384" s="1065"/>
      <c r="Q384" s="1065"/>
      <c r="S384" s="619"/>
      <c r="T384" s="1168"/>
      <c r="U384" s="1168"/>
      <c r="V384" s="1168"/>
      <c r="W384" s="1168"/>
    </row>
    <row r="385" spans="1:23" ht="24" customHeight="1">
      <c r="A385" s="733" t="s">
        <v>16</v>
      </c>
      <c r="B385" s="733">
        <v>6</v>
      </c>
      <c r="C385" s="733">
        <v>1</v>
      </c>
      <c r="D385" s="733">
        <v>2</v>
      </c>
      <c r="E385" s="733" t="str">
        <f>CONCATENATE('Смета ЕР (общ) '!$A385,".",'Смета ЕР (общ) '!$B385,".",C385,".",'Смета ЕР (общ) '!$D385)</f>
        <v>Р3.6.1.2</v>
      </c>
      <c r="F385" s="733">
        <f t="shared" si="42"/>
        <v>1</v>
      </c>
      <c r="G385" s="1065" t="s">
        <v>727</v>
      </c>
      <c r="H385" s="1107" t="s">
        <v>15</v>
      </c>
      <c r="I385" s="734"/>
      <c r="J385" s="923">
        <v>652.5</v>
      </c>
      <c r="K385" s="923">
        <v>163.28</v>
      </c>
      <c r="L385" s="923">
        <f t="shared" si="45"/>
        <v>652.5</v>
      </c>
      <c r="M385" s="923">
        <f t="shared" si="46"/>
        <v>163.28</v>
      </c>
      <c r="N385" s="923">
        <f>ROUND('Смета ЕР (общ) '!$I385*'Смета ЕР (общ) '!$L385,2)</f>
        <v>0</v>
      </c>
      <c r="O385" s="923">
        <f>ROUND('Смета ЕР (общ) '!$I385*'Смета ЕР (общ) '!$M385,2)</f>
        <v>0</v>
      </c>
      <c r="P385" s="1065"/>
      <c r="Q385" s="1065"/>
      <c r="S385" s="619"/>
      <c r="T385" s="1168"/>
      <c r="U385" s="1168"/>
      <c r="V385" s="1168"/>
      <c r="W385" s="1168"/>
    </row>
    <row r="386" spans="1:23" ht="24" customHeight="1">
      <c r="A386" s="1127" t="s">
        <v>16</v>
      </c>
      <c r="B386" s="1117">
        <v>6</v>
      </c>
      <c r="C386" s="1117">
        <v>1</v>
      </c>
      <c r="D386" s="1117">
        <v>3</v>
      </c>
      <c r="E386" s="1117" t="str">
        <f>CONCATENATE('Смета ЕР (общ) '!$A386,".",'Смета ЕР (общ) '!$B386,".",C386,".",'Смета ЕР (общ) '!$D386)</f>
        <v>Р3.6.1.3</v>
      </c>
      <c r="F386" s="1117">
        <f t="shared" si="42"/>
        <v>1</v>
      </c>
      <c r="G386" s="1118" t="s">
        <v>501</v>
      </c>
      <c r="H386" s="1119" t="s">
        <v>15</v>
      </c>
      <c r="I386" s="734"/>
      <c r="J386" s="923">
        <v>761.25</v>
      </c>
      <c r="K386" s="923">
        <v>443.73</v>
      </c>
      <c r="L386" s="923">
        <f t="shared" si="45"/>
        <v>761.25</v>
      </c>
      <c r="M386" s="923">
        <f t="shared" si="46"/>
        <v>443.73</v>
      </c>
      <c r="N386" s="923">
        <f>ROUND('Смета ЕР (общ) '!$I386*'Смета ЕР (общ) '!$L386,2)</f>
        <v>0</v>
      </c>
      <c r="O386" s="923">
        <f>ROUND('Смета ЕР (общ) '!$I386*'Смета ЕР (общ) '!$M386,2)</f>
        <v>0</v>
      </c>
      <c r="P386" s="1118"/>
      <c r="Q386" s="1118"/>
      <c r="S386" s="619"/>
      <c r="T386" s="1168"/>
      <c r="U386" s="1168">
        <v>214</v>
      </c>
      <c r="V386" s="1168"/>
      <c r="W386" s="1168"/>
    </row>
    <row r="387" spans="1:23" ht="14.4" customHeight="1">
      <c r="A387" s="733" t="s">
        <v>16</v>
      </c>
      <c r="B387" s="733">
        <v>6</v>
      </c>
      <c r="C387" s="733">
        <v>1</v>
      </c>
      <c r="D387" s="733">
        <v>4</v>
      </c>
      <c r="E387" s="733" t="str">
        <f>CONCATENATE('Смета ЕР (общ) '!$A387,".",'Смета ЕР (общ) '!$B387,".",C387,".",'Смета ЕР (общ) '!$D387)</f>
        <v>Р3.6.1.4</v>
      </c>
      <c r="F387" s="733">
        <f t="shared" si="42"/>
        <v>1</v>
      </c>
      <c r="G387" s="1065" t="s">
        <v>243</v>
      </c>
      <c r="H387" s="1107" t="s">
        <v>15</v>
      </c>
      <c r="I387" s="734"/>
      <c r="J387" s="923">
        <v>634.67999999999995</v>
      </c>
      <c r="K387" s="923">
        <v>389.37</v>
      </c>
      <c r="L387" s="923">
        <f t="shared" si="45"/>
        <v>634.67999999999995</v>
      </c>
      <c r="M387" s="923">
        <f t="shared" si="46"/>
        <v>389.37</v>
      </c>
      <c r="N387" s="923">
        <f>ROUND('Смета ЕР (общ) '!$I387*'Смета ЕР (общ) '!$L387,2)</f>
        <v>0</v>
      </c>
      <c r="O387" s="923">
        <f>ROUND('Смета ЕР (общ) '!$I387*'Смета ЕР (общ) '!$M387,2)</f>
        <v>0</v>
      </c>
      <c r="P387" s="1065"/>
      <c r="Q387" s="1065"/>
      <c r="S387" s="619"/>
      <c r="T387" s="1168"/>
      <c r="U387" s="1168"/>
      <c r="V387" s="1168"/>
      <c r="W387" s="1168"/>
    </row>
    <row r="388" spans="1:23" ht="14.4" customHeight="1">
      <c r="A388" s="733" t="s">
        <v>16</v>
      </c>
      <c r="B388" s="733">
        <v>6</v>
      </c>
      <c r="C388" s="733">
        <v>1</v>
      </c>
      <c r="D388" s="733">
        <v>6</v>
      </c>
      <c r="E388" s="733" t="str">
        <f>CONCATENATE('Смета ЕР (общ) '!$A388,".",'Смета ЕР (общ) '!$B388,".",C388,".",'Смета ЕР (общ) '!$D388)</f>
        <v>Р3.6.1.6</v>
      </c>
      <c r="F388" s="733">
        <f t="shared" si="42"/>
        <v>1</v>
      </c>
      <c r="G388" s="1065" t="s">
        <v>40</v>
      </c>
      <c r="H388" s="1098" t="s">
        <v>15</v>
      </c>
      <c r="I388" s="734"/>
      <c r="J388" s="923">
        <v>65.25</v>
      </c>
      <c r="K388" s="923">
        <v>50</v>
      </c>
      <c r="L388" s="923">
        <f t="shared" si="45"/>
        <v>65.25</v>
      </c>
      <c r="M388" s="923">
        <f t="shared" si="46"/>
        <v>50</v>
      </c>
      <c r="N388" s="923">
        <f>ROUND('Смета ЕР (общ) '!$I388*'Смета ЕР (общ) '!$L388,2)</f>
        <v>0</v>
      </c>
      <c r="O388" s="923">
        <f>ROUND('Смета ЕР (общ) '!$I388*'Смета ЕР (общ) '!$M388,2)</f>
        <v>0</v>
      </c>
      <c r="P388" s="1065"/>
      <c r="Q388" s="1065"/>
      <c r="S388" s="619"/>
      <c r="T388" s="1168"/>
      <c r="U388" s="1168">
        <v>214</v>
      </c>
      <c r="V388" s="1168"/>
      <c r="W388" s="1168"/>
    </row>
    <row r="389" spans="1:23" s="617" customFormat="1" ht="14.4" customHeight="1">
      <c r="A389" s="733" t="s">
        <v>16</v>
      </c>
      <c r="B389" s="733">
        <v>6</v>
      </c>
      <c r="C389" s="733">
        <v>1</v>
      </c>
      <c r="D389" s="733">
        <v>7</v>
      </c>
      <c r="E389" s="733" t="str">
        <f>CONCATENATE('Смета ЕР (общ) '!$A389,".",'Смета ЕР (общ) '!$B389,".",C389,".",'Смета ЕР (общ) '!$D389)</f>
        <v>Р3.6.1.7</v>
      </c>
      <c r="F389" s="733">
        <f t="shared" si="42"/>
        <v>1</v>
      </c>
      <c r="G389" s="1065" t="s">
        <v>310</v>
      </c>
      <c r="H389" s="1098" t="s">
        <v>15</v>
      </c>
      <c r="I389" s="734"/>
      <c r="J389" s="923">
        <v>81.430000000000007</v>
      </c>
      <c r="K389" s="923">
        <v>52.35</v>
      </c>
      <c r="L389" s="923">
        <f t="shared" si="45"/>
        <v>81.430000000000007</v>
      </c>
      <c r="M389" s="923">
        <f t="shared" si="46"/>
        <v>52.35</v>
      </c>
      <c r="N389" s="923">
        <f>ROUND('Смета ЕР (общ) '!$I389*'Смета ЕР (общ) '!$L389,2)</f>
        <v>0</v>
      </c>
      <c r="O389" s="923">
        <f>ROUND('Смета ЕР (общ) '!$I389*'Смета ЕР (общ) '!$M389,2)</f>
        <v>0</v>
      </c>
      <c r="P389" s="1065"/>
      <c r="Q389" s="1065"/>
      <c r="R389" s="619"/>
      <c r="S389" s="619"/>
      <c r="T389" s="1168"/>
      <c r="U389" s="1168">
        <v>214</v>
      </c>
      <c r="V389" s="1168"/>
      <c r="W389" s="1168"/>
    </row>
    <row r="390" spans="1:23" ht="14.4" customHeight="1">
      <c r="A390" s="1097" t="s">
        <v>16</v>
      </c>
      <c r="B390" s="1097">
        <v>6</v>
      </c>
      <c r="C390" s="1097">
        <v>1</v>
      </c>
      <c r="D390" s="1097">
        <v>9</v>
      </c>
      <c r="E390" s="1097" t="str">
        <f>CONCATENATE('Смета ЕР (общ) '!$A390,".",'Смета ЕР (общ) '!$B390,".",C390,".",'Смета ЕР (общ) '!$D390)</f>
        <v>Р3.6.1.9</v>
      </c>
      <c r="F390" s="733">
        <f t="shared" si="42"/>
        <v>1</v>
      </c>
      <c r="G390" s="1067" t="s">
        <v>1861</v>
      </c>
      <c r="H390" s="1116" t="s">
        <v>18</v>
      </c>
      <c r="I390" s="837"/>
      <c r="J390" s="735">
        <v>7464.6</v>
      </c>
      <c r="K390" s="735">
        <v>17780.63</v>
      </c>
      <c r="L390" s="735">
        <f t="shared" si="45"/>
        <v>7464.6</v>
      </c>
      <c r="M390" s="735">
        <f t="shared" si="46"/>
        <v>17780.63</v>
      </c>
      <c r="N390" s="735">
        <f>ROUND('Смета ЕР (общ) '!$I390*'Смета ЕР (общ) '!$L390,2)</f>
        <v>0</v>
      </c>
      <c r="O390" s="735">
        <f>ROUND('Смета ЕР (общ) '!$I390*'Смета ЕР (общ) '!$M390,2)</f>
        <v>0</v>
      </c>
      <c r="P390" s="1067" t="s">
        <v>1864</v>
      </c>
      <c r="Q390" s="1067"/>
      <c r="S390" s="619"/>
      <c r="T390" s="1168"/>
      <c r="U390" s="1168">
        <v>0.4200000000000001</v>
      </c>
      <c r="V390" s="1168"/>
      <c r="W390" s="1168"/>
    </row>
    <row r="391" spans="1:23" ht="14.4" customHeight="1">
      <c r="A391" s="1097" t="s">
        <v>16</v>
      </c>
      <c r="B391" s="1097">
        <v>6</v>
      </c>
      <c r="C391" s="1097">
        <v>1</v>
      </c>
      <c r="D391" s="1097">
        <v>10</v>
      </c>
      <c r="E391" s="1097" t="str">
        <f>CONCATENATE('Смета ЕР (общ) '!$A391,".",'Смета ЕР (общ) '!$B391,".",C391,".",'Смета ЕР (общ) '!$D391)</f>
        <v>Р3.6.1.10</v>
      </c>
      <c r="F391" s="733">
        <f t="shared" si="42"/>
        <v>1</v>
      </c>
      <c r="G391" s="1067" t="s">
        <v>1862</v>
      </c>
      <c r="H391" s="1116" t="s">
        <v>27</v>
      </c>
      <c r="I391" s="837"/>
      <c r="J391" s="735">
        <v>407.16</v>
      </c>
      <c r="K391" s="735">
        <v>248.93</v>
      </c>
      <c r="L391" s="735">
        <f t="shared" si="45"/>
        <v>407.16</v>
      </c>
      <c r="M391" s="735">
        <f t="shared" si="46"/>
        <v>248.93</v>
      </c>
      <c r="N391" s="735">
        <f>ROUND('Смета ЕР (общ) '!$I391*'Смета ЕР (общ) '!$L391,2)</f>
        <v>0</v>
      </c>
      <c r="O391" s="735">
        <f>ROUND('Смета ЕР (общ) '!$I391*'Смета ЕР (общ) '!$M391,2)</f>
        <v>0</v>
      </c>
      <c r="P391" s="1067" t="s">
        <v>1864</v>
      </c>
      <c r="Q391" s="1067"/>
      <c r="S391" s="619"/>
      <c r="T391" s="1168"/>
      <c r="U391" s="1168">
        <v>21</v>
      </c>
      <c r="V391" s="1168"/>
      <c r="W391" s="1168"/>
    </row>
    <row r="392" spans="1:23" ht="14.4" customHeight="1">
      <c r="A392" s="1097" t="s">
        <v>16</v>
      </c>
      <c r="B392" s="1097">
        <v>6</v>
      </c>
      <c r="C392" s="1097">
        <v>1</v>
      </c>
      <c r="D392" s="1097">
        <v>11</v>
      </c>
      <c r="E392" s="1097" t="str">
        <f>CONCATENATE('Смета ЕР (общ) '!$A392,".",'Смета ЕР (общ) '!$B392,".",C392,".",'Смета ЕР (общ) '!$D392)</f>
        <v>Р3.6.1.11</v>
      </c>
      <c r="F392" s="1097">
        <f t="shared" si="42"/>
        <v>1</v>
      </c>
      <c r="G392" s="1067" t="s">
        <v>1863</v>
      </c>
      <c r="H392" s="1116" t="s">
        <v>15</v>
      </c>
      <c r="I392" s="837"/>
      <c r="J392" s="735">
        <v>646.37</v>
      </c>
      <c r="K392" s="735">
        <v>905.24</v>
      </c>
      <c r="L392" s="735">
        <f t="shared" si="45"/>
        <v>646.37</v>
      </c>
      <c r="M392" s="735">
        <f t="shared" si="46"/>
        <v>905.24</v>
      </c>
      <c r="N392" s="735">
        <f>ROUND('Смета ЕР (общ) '!$I392*'Смета ЕР (общ) '!$L392,2)</f>
        <v>0</v>
      </c>
      <c r="O392" s="735">
        <f>ROUND('Смета ЕР (общ) '!$I392*'Смета ЕР (общ) '!$M392,2)</f>
        <v>0</v>
      </c>
      <c r="P392" s="1067" t="s">
        <v>1864</v>
      </c>
      <c r="Q392" s="1067"/>
      <c r="S392" s="619"/>
      <c r="T392" s="1168"/>
      <c r="U392" s="1168">
        <v>18</v>
      </c>
      <c r="V392" s="1168"/>
      <c r="W392" s="1168"/>
    </row>
    <row r="393" spans="1:23" ht="36" customHeight="1">
      <c r="A393" s="1127" t="s">
        <v>16</v>
      </c>
      <c r="B393" s="1127">
        <v>6</v>
      </c>
      <c r="C393" s="1127">
        <v>1</v>
      </c>
      <c r="D393" s="1127">
        <v>12</v>
      </c>
      <c r="E393" s="1127" t="str">
        <f>CONCATENATE('Смета ЕР (общ) '!$A393,".",'Смета ЕР (общ) '!$B393,".",C393,".",'Смета ЕР (общ) '!$D393)</f>
        <v>Р3.6.1.12</v>
      </c>
      <c r="F393" s="1127">
        <f t="shared" si="42"/>
        <v>1</v>
      </c>
      <c r="G393" s="1128" t="s">
        <v>998</v>
      </c>
      <c r="H393" s="1095" t="s">
        <v>15</v>
      </c>
      <c r="I393" s="837"/>
      <c r="J393" s="735">
        <v>8160.6</v>
      </c>
      <c r="K393" s="735">
        <v>7993.13</v>
      </c>
      <c r="L393" s="735">
        <f t="shared" si="45"/>
        <v>8160.6</v>
      </c>
      <c r="M393" s="735">
        <f t="shared" si="46"/>
        <v>7993.13</v>
      </c>
      <c r="N393" s="735">
        <f>ROUND('Смета ЕР (общ) '!$I393*'Смета ЕР (общ) '!$L393,2)</f>
        <v>0</v>
      </c>
      <c r="O393" s="735">
        <f>ROUND('Смета ЕР (общ) '!$I393*'Смета ЕР (общ) '!$M393,2)</f>
        <v>0</v>
      </c>
      <c r="P393" s="1128"/>
      <c r="Q393" s="1128"/>
      <c r="S393" s="619"/>
      <c r="T393" s="1168"/>
      <c r="U393" s="1168"/>
      <c r="V393" s="1168"/>
      <c r="W393" s="1168"/>
    </row>
    <row r="394" spans="1:23" ht="14.4" customHeight="1">
      <c r="A394" s="1129" t="s">
        <v>16</v>
      </c>
      <c r="B394" s="1129">
        <v>6</v>
      </c>
      <c r="C394" s="1129">
        <v>2</v>
      </c>
      <c r="D394" s="1129">
        <v>0</v>
      </c>
      <c r="E394" s="1129" t="str">
        <f>CONCATENATE('Смета ЕР (общ) '!$A394,".",'Смета ЕР (общ) '!$B394,".",C394,".",'Смета ЕР (общ) '!$D394)</f>
        <v>Р3.6.2.0</v>
      </c>
      <c r="F394" s="1129">
        <f t="shared" si="42"/>
        <v>1</v>
      </c>
      <c r="G394" s="1130" t="s">
        <v>6229</v>
      </c>
      <c r="H394" s="1131"/>
      <c r="I394" s="1124">
        <f>N394</f>
        <v>0</v>
      </c>
      <c r="J394" s="1125"/>
      <c r="K394" s="1125"/>
      <c r="L394" s="1132"/>
      <c r="M394" s="1132"/>
      <c r="N394" s="1132">
        <f>ROUND(SUM(N395:N453),2)</f>
        <v>0</v>
      </c>
      <c r="O394" s="1132">
        <f>ROUND(SUM(O395:O453),2)</f>
        <v>0</v>
      </c>
      <c r="P394" s="1130"/>
      <c r="Q394" s="1130"/>
      <c r="S394" s="619"/>
      <c r="T394" s="1168"/>
      <c r="U394" s="1168">
        <v>750966.01</v>
      </c>
      <c r="V394" s="1168"/>
      <c r="W394" s="1168"/>
    </row>
    <row r="395" spans="1:23" ht="14.4" customHeight="1">
      <c r="A395" s="733" t="s">
        <v>16</v>
      </c>
      <c r="B395" s="733">
        <v>6</v>
      </c>
      <c r="C395" s="733">
        <v>2</v>
      </c>
      <c r="D395" s="733">
        <v>1</v>
      </c>
      <c r="E395" s="733" t="str">
        <f>CONCATENATE('Смета ЕР (общ) '!$A395,".",'Смета ЕР (общ) '!$B395,".",C395,".",'Смета ЕР (общ) '!$D395)</f>
        <v>Р3.6.2.1</v>
      </c>
      <c r="F395" s="733">
        <f t="shared" si="42"/>
        <v>1</v>
      </c>
      <c r="G395" s="1065" t="s">
        <v>244</v>
      </c>
      <c r="H395" s="1098" t="s">
        <v>27</v>
      </c>
      <c r="I395" s="734"/>
      <c r="J395" s="923">
        <v>616.1</v>
      </c>
      <c r="K395" s="735">
        <v>0</v>
      </c>
      <c r="L395" s="735">
        <f t="shared" ref="L395:L426" si="47">ROUND(J395-J395*$Q$4,2)</f>
        <v>616.1</v>
      </c>
      <c r="M395" s="735">
        <f t="shared" ref="M395:M426" si="48">ROUND(K395-K395*$Q$4,2)</f>
        <v>0</v>
      </c>
      <c r="N395" s="923">
        <f>ROUND('Смета ЕР (общ) '!$I395*'Смета ЕР (общ) '!$L395,2)</f>
        <v>0</v>
      </c>
      <c r="O395" s="923">
        <f>ROUND('Смета ЕР (общ) '!$I395*'Смета ЕР (общ) '!$M395,2)</f>
        <v>0</v>
      </c>
      <c r="P395" s="1065"/>
      <c r="Q395" s="1065"/>
      <c r="S395" s="619"/>
      <c r="T395" s="1168"/>
      <c r="U395" s="1168">
        <v>10</v>
      </c>
      <c r="V395" s="1168"/>
      <c r="W395" s="1168"/>
    </row>
    <row r="396" spans="1:23" ht="14.4" customHeight="1">
      <c r="A396" s="733" t="s">
        <v>16</v>
      </c>
      <c r="B396" s="733">
        <v>6</v>
      </c>
      <c r="C396" s="733">
        <v>2</v>
      </c>
      <c r="D396" s="733">
        <f t="shared" ref="D396:D427" si="49">D395+1</f>
        <v>2</v>
      </c>
      <c r="E396" s="733" t="str">
        <f>CONCATENATE('Смета ЕР (общ) '!$A396,".",'Смета ЕР (общ) '!$B396,".",C396,".",'Смета ЕР (общ) '!$D396)</f>
        <v>Р3.6.2.2</v>
      </c>
      <c r="F396" s="733">
        <f t="shared" si="42"/>
        <v>1</v>
      </c>
      <c r="G396" s="1065" t="s">
        <v>245</v>
      </c>
      <c r="H396" s="1098" t="s">
        <v>27</v>
      </c>
      <c r="I396" s="734"/>
      <c r="J396" s="923">
        <v>528.39</v>
      </c>
      <c r="K396" s="735">
        <v>163.28</v>
      </c>
      <c r="L396" s="735">
        <f t="shared" si="47"/>
        <v>528.39</v>
      </c>
      <c r="M396" s="735">
        <f t="shared" si="48"/>
        <v>163.28</v>
      </c>
      <c r="N396" s="923">
        <f>ROUND('Смета ЕР (общ) '!$I396*'Смета ЕР (общ) '!$L396,2)</f>
        <v>0</v>
      </c>
      <c r="O396" s="923">
        <f>ROUND('Смета ЕР (общ) '!$I396*'Смета ЕР (общ) '!$M396,2)</f>
        <v>0</v>
      </c>
      <c r="P396" s="1065"/>
      <c r="Q396" s="1065"/>
      <c r="S396" s="619"/>
      <c r="T396" s="1168"/>
      <c r="U396" s="1168">
        <v>10</v>
      </c>
      <c r="V396" s="1168"/>
      <c r="W396" s="1168"/>
    </row>
    <row r="397" spans="1:23" ht="24" customHeight="1">
      <c r="A397" s="733" t="s">
        <v>16</v>
      </c>
      <c r="B397" s="733">
        <v>6</v>
      </c>
      <c r="C397" s="733">
        <v>2</v>
      </c>
      <c r="D397" s="733">
        <f t="shared" si="49"/>
        <v>3</v>
      </c>
      <c r="E397" s="733" t="str">
        <f>CONCATENATE('Смета ЕР (общ) '!$A397,".",'Смета ЕР (общ) '!$B397,".",C397,".",'Смета ЕР (общ) '!$D397)</f>
        <v>Р3.6.2.3</v>
      </c>
      <c r="F397" s="733">
        <f t="shared" si="42"/>
        <v>1</v>
      </c>
      <c r="G397" s="1106" t="s">
        <v>1181</v>
      </c>
      <c r="H397" s="1107" t="s">
        <v>15</v>
      </c>
      <c r="I397" s="734"/>
      <c r="J397" s="923">
        <v>4438.46</v>
      </c>
      <c r="K397" s="923">
        <v>951.63</v>
      </c>
      <c r="L397" s="923">
        <f t="shared" si="47"/>
        <v>4438.46</v>
      </c>
      <c r="M397" s="923">
        <f t="shared" si="48"/>
        <v>951.63</v>
      </c>
      <c r="N397" s="923">
        <f>ROUND('Смета ЕР (общ) '!$I397*'Смета ЕР (общ) '!$L397,2)</f>
        <v>0</v>
      </c>
      <c r="O397" s="923">
        <f>ROUND('Смета ЕР (общ) '!$I397*'Смета ЕР (общ) '!$M397,2)</f>
        <v>0</v>
      </c>
      <c r="P397" s="1106"/>
      <c r="Q397" s="1106"/>
      <c r="S397" s="619"/>
      <c r="T397" s="1168"/>
      <c r="U397" s="1168"/>
      <c r="V397" s="1168"/>
      <c r="W397" s="1168"/>
    </row>
    <row r="398" spans="1:23" ht="24" customHeight="1">
      <c r="A398" s="733" t="s">
        <v>16</v>
      </c>
      <c r="B398" s="733">
        <v>6</v>
      </c>
      <c r="C398" s="733">
        <v>2</v>
      </c>
      <c r="D398" s="733">
        <f t="shared" si="49"/>
        <v>4</v>
      </c>
      <c r="E398" s="733" t="str">
        <f>CONCATENATE('Смета ЕР (общ) '!$A398,".",'Смета ЕР (общ) '!$B398,".",C398,".",'Смета ЕР (общ) '!$D398)</f>
        <v>Р3.6.2.4</v>
      </c>
      <c r="F398" s="733">
        <f t="shared" si="42"/>
        <v>1</v>
      </c>
      <c r="G398" s="1106" t="s">
        <v>376</v>
      </c>
      <c r="H398" s="1107" t="s">
        <v>15</v>
      </c>
      <c r="I398" s="734"/>
      <c r="J398" s="923">
        <v>1900.08</v>
      </c>
      <c r="K398" s="923">
        <v>390.4</v>
      </c>
      <c r="L398" s="923">
        <f t="shared" si="47"/>
        <v>1900.08</v>
      </c>
      <c r="M398" s="923">
        <f t="shared" si="48"/>
        <v>390.4</v>
      </c>
      <c r="N398" s="923">
        <f>ROUND('Смета ЕР (общ) '!$I398*'Смета ЕР (общ) '!$L398,2)</f>
        <v>0</v>
      </c>
      <c r="O398" s="923">
        <f>ROUND('Смета ЕР (общ) '!$I398*'Смета ЕР (общ) '!$M398,2)</f>
        <v>0</v>
      </c>
      <c r="P398" s="1106"/>
      <c r="Q398" s="1106"/>
      <c r="S398" s="619"/>
      <c r="T398" s="1168"/>
      <c r="U398" s="1168"/>
      <c r="V398" s="1168"/>
      <c r="W398" s="1168"/>
    </row>
    <row r="399" spans="1:23" ht="14.4" customHeight="1">
      <c r="A399" s="733" t="s">
        <v>16</v>
      </c>
      <c r="B399" s="733">
        <v>6</v>
      </c>
      <c r="C399" s="733">
        <v>2</v>
      </c>
      <c r="D399" s="733">
        <f t="shared" si="49"/>
        <v>5</v>
      </c>
      <c r="E399" s="733" t="str">
        <f>CONCATENATE('Смета ЕР (общ) '!$A399,".",'Смета ЕР (общ) '!$B399,".",C399,".",'Смета ЕР (общ) '!$D399)</f>
        <v>Р3.6.2.5</v>
      </c>
      <c r="F399" s="733">
        <f t="shared" si="42"/>
        <v>1</v>
      </c>
      <c r="G399" s="1106" t="s">
        <v>377</v>
      </c>
      <c r="H399" s="1107" t="s">
        <v>15</v>
      </c>
      <c r="I399" s="734"/>
      <c r="J399" s="923">
        <v>2015.27</v>
      </c>
      <c r="K399" s="923">
        <v>1652.54</v>
      </c>
      <c r="L399" s="923">
        <f t="shared" si="47"/>
        <v>2015.27</v>
      </c>
      <c r="M399" s="923">
        <f t="shared" si="48"/>
        <v>1652.54</v>
      </c>
      <c r="N399" s="923">
        <f>ROUND('Смета ЕР (общ) '!$I399*'Смета ЕР (общ) '!$L399,2)</f>
        <v>0</v>
      </c>
      <c r="O399" s="923">
        <f>ROUND('Смета ЕР (общ) '!$I399*'Смета ЕР (общ) '!$M399,2)</f>
        <v>0</v>
      </c>
      <c r="P399" s="1106"/>
      <c r="Q399" s="1106"/>
      <c r="S399" s="619"/>
      <c r="T399" s="1168"/>
      <c r="U399" s="1168"/>
      <c r="V399" s="1168"/>
      <c r="W399" s="1168"/>
    </row>
    <row r="400" spans="1:23" ht="14.4" customHeight="1">
      <c r="A400" s="733" t="s">
        <v>16</v>
      </c>
      <c r="B400" s="733">
        <v>6</v>
      </c>
      <c r="C400" s="733">
        <v>2</v>
      </c>
      <c r="D400" s="733">
        <f t="shared" si="49"/>
        <v>6</v>
      </c>
      <c r="E400" s="733" t="str">
        <f>CONCATENATE('Смета ЕР (общ) '!$A400,".",'Смета ЕР (общ) '!$B400,".",C400,".",'Смета ЕР (общ) '!$D400)</f>
        <v>Р3.6.2.6</v>
      </c>
      <c r="F400" s="733">
        <f t="shared" ref="F400:F463" si="50">IF(I400&gt;0,F399+1,F399)</f>
        <v>1</v>
      </c>
      <c r="G400" s="1106" t="s">
        <v>378</v>
      </c>
      <c r="H400" s="1107" t="s">
        <v>15</v>
      </c>
      <c r="I400" s="734"/>
      <c r="J400" s="923">
        <v>475.02</v>
      </c>
      <c r="K400" s="923">
        <v>560.77</v>
      </c>
      <c r="L400" s="923">
        <f t="shared" si="47"/>
        <v>475.02</v>
      </c>
      <c r="M400" s="923">
        <f t="shared" si="48"/>
        <v>560.77</v>
      </c>
      <c r="N400" s="923">
        <f>ROUND('Смета ЕР (общ) '!$I400*'Смета ЕР (общ) '!$L400,2)</f>
        <v>0</v>
      </c>
      <c r="O400" s="923">
        <f>ROUND('Смета ЕР (общ) '!$I400*'Смета ЕР (общ) '!$M400,2)</f>
        <v>0</v>
      </c>
      <c r="P400" s="1106"/>
      <c r="Q400" s="1106"/>
      <c r="S400" s="619"/>
      <c r="T400" s="1168"/>
      <c r="U400" s="1168"/>
      <c r="V400" s="1168"/>
      <c r="W400" s="1168"/>
    </row>
    <row r="401" spans="1:23" ht="14.4" customHeight="1">
      <c r="A401" s="733" t="s">
        <v>16</v>
      </c>
      <c r="B401" s="733">
        <v>6</v>
      </c>
      <c r="C401" s="733">
        <v>2</v>
      </c>
      <c r="D401" s="733">
        <f t="shared" si="49"/>
        <v>7</v>
      </c>
      <c r="E401" s="733" t="str">
        <f>CONCATENATE('Смета ЕР (общ) '!$A401,".",'Смета ЕР (общ) '!$B401,".",C401,".",'Смета ЕР (общ) '!$D401)</f>
        <v>Р3.6.2.7</v>
      </c>
      <c r="F401" s="733">
        <f t="shared" si="50"/>
        <v>1</v>
      </c>
      <c r="G401" s="1106" t="s">
        <v>2290</v>
      </c>
      <c r="H401" s="1098" t="s">
        <v>15</v>
      </c>
      <c r="I401" s="734"/>
      <c r="J401" s="923">
        <v>1287</v>
      </c>
      <c r="K401" s="735">
        <f>Фальшпол!J17*1.05</f>
        <v>3407.6224321762134</v>
      </c>
      <c r="L401" s="735">
        <f t="shared" si="47"/>
        <v>1287</v>
      </c>
      <c r="M401" s="1114">
        <f t="shared" si="48"/>
        <v>3407.62</v>
      </c>
      <c r="N401" s="923">
        <f>ROUND('Смета ЕР (общ) '!$I401*'Смета ЕР (общ) '!$L401,2)</f>
        <v>0</v>
      </c>
      <c r="O401" s="923">
        <f>ROUND('Смета ЕР (общ) '!$I401*'Смета ЕР (общ) '!$M401,2)</f>
        <v>0</v>
      </c>
      <c r="P401" s="1218" t="s">
        <v>6205</v>
      </c>
      <c r="Q401" s="1106"/>
      <c r="R401" s="854"/>
      <c r="S401" s="619"/>
      <c r="T401" s="1168"/>
      <c r="U401" s="1168">
        <v>1</v>
      </c>
      <c r="V401" s="1168"/>
      <c r="W401" s="1168"/>
    </row>
    <row r="402" spans="1:23" ht="27" customHeight="1">
      <c r="A402" s="733" t="s">
        <v>16</v>
      </c>
      <c r="B402" s="733">
        <v>6</v>
      </c>
      <c r="C402" s="733">
        <v>2</v>
      </c>
      <c r="D402" s="733">
        <f t="shared" si="49"/>
        <v>8</v>
      </c>
      <c r="E402" s="733" t="str">
        <f>CONCATENATE('Смета ЕР (общ) '!$A402,".",'Смета ЕР (общ) '!$B402,".",C402,".",'Смета ЕР (общ) '!$D402)</f>
        <v>Р3.6.2.8</v>
      </c>
      <c r="F402" s="733">
        <f t="shared" si="50"/>
        <v>1</v>
      </c>
      <c r="G402" s="1106" t="s">
        <v>4066</v>
      </c>
      <c r="H402" s="1098" t="s">
        <v>15</v>
      </c>
      <c r="I402" s="734"/>
      <c r="J402" s="923">
        <v>1287</v>
      </c>
      <c r="K402" s="735">
        <f>Фальшпол!J31*1.05</f>
        <v>12552.992802546583</v>
      </c>
      <c r="L402" s="735">
        <f t="shared" si="47"/>
        <v>1287</v>
      </c>
      <c r="M402" s="1114">
        <f t="shared" si="48"/>
        <v>12552.99</v>
      </c>
      <c r="N402" s="923">
        <f>ROUND('Смета ЕР (общ) '!$I402*'Смета ЕР (общ) '!$L402,2)</f>
        <v>0</v>
      </c>
      <c r="O402" s="923">
        <f>ROUND('Смета ЕР (общ) '!$I402*'Смета ЕР (общ) '!$M402,2)</f>
        <v>0</v>
      </c>
      <c r="P402" s="1218" t="s">
        <v>6205</v>
      </c>
      <c r="Q402" s="1106"/>
      <c r="R402" s="854"/>
      <c r="S402" s="619"/>
      <c r="T402" s="1168"/>
      <c r="U402" s="1168"/>
      <c r="V402" s="1168"/>
      <c r="W402" s="1168"/>
    </row>
    <row r="403" spans="1:23" ht="24" customHeight="1">
      <c r="A403" s="733" t="s">
        <v>16</v>
      </c>
      <c r="B403" s="733">
        <v>6</v>
      </c>
      <c r="C403" s="733">
        <v>2</v>
      </c>
      <c r="D403" s="733">
        <f t="shared" si="49"/>
        <v>9</v>
      </c>
      <c r="E403" s="733" t="str">
        <f>CONCATENATE('Смета ЕР (общ) '!$A403,".",'Смета ЕР (общ) '!$B403,".",C403,".",'Смета ЕР (общ) '!$D403)</f>
        <v>Р3.6.2.9</v>
      </c>
      <c r="F403" s="733">
        <f t="shared" si="50"/>
        <v>1</v>
      </c>
      <c r="G403" s="1106" t="s">
        <v>4065</v>
      </c>
      <c r="H403" s="1098" t="s">
        <v>15</v>
      </c>
      <c r="I403" s="734"/>
      <c r="J403" s="923">
        <v>165</v>
      </c>
      <c r="K403" s="923">
        <v>35.01</v>
      </c>
      <c r="L403" s="923">
        <f t="shared" si="47"/>
        <v>165</v>
      </c>
      <c r="M403" s="923">
        <f t="shared" si="48"/>
        <v>35.01</v>
      </c>
      <c r="N403" s="923">
        <f>ROUND('Смета ЕР (общ) '!$I403*'Смета ЕР (общ) '!$L403,2)</f>
        <v>0</v>
      </c>
      <c r="O403" s="923">
        <f>ROUND('Смета ЕР (общ) '!$I403*'Смета ЕР (общ) '!$M403,2)</f>
        <v>0</v>
      </c>
      <c r="P403" s="1106"/>
      <c r="Q403" s="1106"/>
      <c r="S403" s="619"/>
      <c r="T403" s="1168"/>
      <c r="U403" s="1168"/>
      <c r="V403" s="1168"/>
      <c r="W403" s="1168"/>
    </row>
    <row r="404" spans="1:23" ht="24" customHeight="1">
      <c r="A404" s="733" t="s">
        <v>16</v>
      </c>
      <c r="B404" s="733">
        <v>6</v>
      </c>
      <c r="C404" s="733">
        <v>2</v>
      </c>
      <c r="D404" s="733">
        <f t="shared" si="49"/>
        <v>10</v>
      </c>
      <c r="E404" s="733" t="str">
        <f>CONCATENATE('Смета ЕР (общ) '!$A404,".",'Смета ЕР (общ) '!$B404,".",C404,".",'Смета ЕР (общ) '!$D404)</f>
        <v>Р3.6.2.10</v>
      </c>
      <c r="F404" s="733">
        <f t="shared" si="50"/>
        <v>1</v>
      </c>
      <c r="G404" s="1106" t="s">
        <v>37</v>
      </c>
      <c r="H404" s="1107" t="s">
        <v>15</v>
      </c>
      <c r="I404" s="734"/>
      <c r="J404" s="923">
        <v>3048.05</v>
      </c>
      <c r="K404" s="923">
        <v>1257.54</v>
      </c>
      <c r="L404" s="923">
        <f t="shared" si="47"/>
        <v>3048.05</v>
      </c>
      <c r="M404" s="923">
        <f t="shared" si="48"/>
        <v>1257.54</v>
      </c>
      <c r="N404" s="923">
        <f>ROUND('Смета ЕР (общ) '!$I404*'Смета ЕР (общ) '!$L404,2)</f>
        <v>0</v>
      </c>
      <c r="O404" s="923">
        <f>ROUND('Смета ЕР (общ) '!$I404*'Смета ЕР (общ) '!$M404,2)</f>
        <v>0</v>
      </c>
      <c r="P404" s="1222"/>
      <c r="Q404" s="1106"/>
      <c r="S404" s="619"/>
      <c r="T404" s="1168"/>
      <c r="U404" s="1168"/>
      <c r="V404" s="1168"/>
      <c r="W404" s="1168"/>
    </row>
    <row r="405" spans="1:23" ht="24" customHeight="1">
      <c r="A405" s="733" t="s">
        <v>16</v>
      </c>
      <c r="B405" s="733">
        <v>6</v>
      </c>
      <c r="C405" s="733">
        <v>2</v>
      </c>
      <c r="D405" s="733">
        <f t="shared" si="49"/>
        <v>11</v>
      </c>
      <c r="E405" s="733" t="str">
        <f>CONCATENATE('Смета ЕР (общ) '!$A405,".",'Смета ЕР (общ) '!$B405,".",C405,".",'Смета ЕР (общ) '!$D405)</f>
        <v>Р3.6.2.11</v>
      </c>
      <c r="F405" s="733">
        <f t="shared" si="50"/>
        <v>1</v>
      </c>
      <c r="G405" s="1106" t="s">
        <v>309</v>
      </c>
      <c r="H405" s="1107" t="s">
        <v>15</v>
      </c>
      <c r="I405" s="734"/>
      <c r="J405" s="923">
        <v>3048.05</v>
      </c>
      <c r="K405" s="923">
        <v>1289.04</v>
      </c>
      <c r="L405" s="923">
        <f t="shared" si="47"/>
        <v>3048.05</v>
      </c>
      <c r="M405" s="923">
        <f t="shared" si="48"/>
        <v>1289.04</v>
      </c>
      <c r="N405" s="923">
        <f>ROUND('Смета ЕР (общ) '!$I405*'Смета ЕР (общ) '!$L405,2)</f>
        <v>0</v>
      </c>
      <c r="O405" s="923">
        <f>ROUND('Смета ЕР (общ) '!$I405*'Смета ЕР (общ) '!$M405,2)</f>
        <v>0</v>
      </c>
      <c r="P405" s="1222"/>
      <c r="Q405" s="1106"/>
      <c r="S405" s="619"/>
      <c r="T405" s="1168"/>
      <c r="U405" s="1168"/>
      <c r="V405" s="1168"/>
      <c r="W405" s="1168"/>
    </row>
    <row r="406" spans="1:23" ht="24" customHeight="1">
      <c r="A406" s="733" t="s">
        <v>16</v>
      </c>
      <c r="B406" s="733">
        <v>6</v>
      </c>
      <c r="C406" s="733">
        <v>2</v>
      </c>
      <c r="D406" s="733">
        <f t="shared" si="49"/>
        <v>12</v>
      </c>
      <c r="E406" s="733" t="str">
        <f>CONCATENATE('Смета ЕР (общ) '!$A406,".",'Смета ЕР (общ) '!$B406,".",C406,".",'Смета ЕР (общ) '!$D406)</f>
        <v>Р3.6.2.12</v>
      </c>
      <c r="F406" s="733">
        <f t="shared" si="50"/>
        <v>1</v>
      </c>
      <c r="G406" s="1106" t="s">
        <v>246</v>
      </c>
      <c r="H406" s="1107" t="s">
        <v>15</v>
      </c>
      <c r="I406" s="734"/>
      <c r="J406" s="923">
        <v>3048.05</v>
      </c>
      <c r="K406" s="923">
        <v>1289.04</v>
      </c>
      <c r="L406" s="923">
        <f t="shared" si="47"/>
        <v>3048.05</v>
      </c>
      <c r="M406" s="923">
        <f t="shared" si="48"/>
        <v>1289.04</v>
      </c>
      <c r="N406" s="923">
        <f>ROUND('Смета ЕР (общ) '!$I406*'Смета ЕР (общ) '!$L406,2)</f>
        <v>0</v>
      </c>
      <c r="O406" s="923">
        <f>ROUND('Смета ЕР (общ) '!$I406*'Смета ЕР (общ) '!$M406,2)</f>
        <v>0</v>
      </c>
      <c r="P406" s="1222"/>
      <c r="Q406" s="1106"/>
      <c r="S406" s="619"/>
      <c r="T406" s="1168"/>
      <c r="U406" s="1168"/>
      <c r="V406" s="1168"/>
      <c r="W406" s="1168"/>
    </row>
    <row r="407" spans="1:23" ht="24" customHeight="1">
      <c r="A407" s="1097" t="s">
        <v>16</v>
      </c>
      <c r="B407" s="1097">
        <v>6</v>
      </c>
      <c r="C407" s="1097">
        <v>2</v>
      </c>
      <c r="D407" s="1097">
        <f t="shared" si="49"/>
        <v>13</v>
      </c>
      <c r="E407" s="1097" t="str">
        <f>CONCATENATE('Смета ЕР (общ) '!$A407,".",'Смета ЕР (общ) '!$B407,".",C407,".",'Смета ЕР (общ) '!$D407)</f>
        <v>Р3.6.2.13</v>
      </c>
      <c r="F407" s="1097">
        <f t="shared" si="50"/>
        <v>1</v>
      </c>
      <c r="G407" s="1115" t="s">
        <v>1566</v>
      </c>
      <c r="H407" s="1095" t="s">
        <v>15</v>
      </c>
      <c r="I407" s="837"/>
      <c r="J407" s="735">
        <v>3048.05</v>
      </c>
      <c r="K407" s="735">
        <v>2203.5</v>
      </c>
      <c r="L407" s="735">
        <f t="shared" si="47"/>
        <v>3048.05</v>
      </c>
      <c r="M407" s="735">
        <f t="shared" si="48"/>
        <v>2203.5</v>
      </c>
      <c r="N407" s="735">
        <f>ROUND('Смета ЕР (общ) '!$I407*'Смета ЕР (общ) '!$L407,2)</f>
        <v>0</v>
      </c>
      <c r="O407" s="735">
        <f>ROUND('Смета ЕР (общ) '!$I407*'Смета ЕР (общ) '!$M407,2)</f>
        <v>0</v>
      </c>
      <c r="P407" s="1222"/>
      <c r="Q407" s="1115" t="s">
        <v>6176</v>
      </c>
      <c r="S407" s="619"/>
      <c r="T407" s="1168"/>
      <c r="U407" s="1168"/>
      <c r="V407" s="1168"/>
      <c r="W407" s="1168"/>
    </row>
    <row r="408" spans="1:23" ht="24" customHeight="1">
      <c r="A408" s="1097" t="s">
        <v>16</v>
      </c>
      <c r="B408" s="1097">
        <v>6</v>
      </c>
      <c r="C408" s="1097">
        <v>2</v>
      </c>
      <c r="D408" s="1097">
        <f t="shared" si="49"/>
        <v>14</v>
      </c>
      <c r="E408" s="1097" t="str">
        <f>CONCATENATE('Смета ЕР (общ) '!$A408,".",'Смета ЕР (общ) '!$B408,".",C408,".",'Смета ЕР (общ) '!$D408)</f>
        <v>Р3.6.2.14</v>
      </c>
      <c r="F408" s="1097">
        <f t="shared" si="50"/>
        <v>1</v>
      </c>
      <c r="G408" s="1115" t="s">
        <v>1567</v>
      </c>
      <c r="H408" s="1095" t="s">
        <v>15</v>
      </c>
      <c r="I408" s="837"/>
      <c r="J408" s="735">
        <v>3048.05</v>
      </c>
      <c r="K408" s="735">
        <v>1481.13</v>
      </c>
      <c r="L408" s="735">
        <f t="shared" si="47"/>
        <v>3048.05</v>
      </c>
      <c r="M408" s="735">
        <f t="shared" si="48"/>
        <v>1481.13</v>
      </c>
      <c r="N408" s="735">
        <f>ROUND('Смета ЕР (общ) '!$I408*'Смета ЕР (общ) '!$L408,2)</f>
        <v>0</v>
      </c>
      <c r="O408" s="735">
        <f>ROUND('Смета ЕР (общ) '!$I408*'Смета ЕР (общ) '!$M408,2)</f>
        <v>0</v>
      </c>
      <c r="P408" s="1222"/>
      <c r="Q408" s="1115" t="s">
        <v>6176</v>
      </c>
      <c r="S408" s="619"/>
      <c r="T408" s="1168"/>
      <c r="U408" s="1168"/>
      <c r="V408" s="1168"/>
      <c r="W408" s="1168"/>
    </row>
    <row r="409" spans="1:23" ht="24" customHeight="1">
      <c r="A409" s="1097" t="s">
        <v>16</v>
      </c>
      <c r="B409" s="1097">
        <v>6</v>
      </c>
      <c r="C409" s="1097">
        <v>2</v>
      </c>
      <c r="D409" s="1097">
        <f t="shared" si="49"/>
        <v>15</v>
      </c>
      <c r="E409" s="1097" t="str">
        <f>CONCATENATE('Смета ЕР (общ) '!$A409,".",'Смета ЕР (общ) '!$B409,".",C409,".",'Смета ЕР (общ) '!$D409)</f>
        <v>Р3.6.2.15</v>
      </c>
      <c r="F409" s="1097">
        <f t="shared" si="50"/>
        <v>1</v>
      </c>
      <c r="G409" s="1115" t="s">
        <v>663</v>
      </c>
      <c r="H409" s="1116" t="s">
        <v>15</v>
      </c>
      <c r="I409" s="837"/>
      <c r="J409" s="735">
        <v>3048.05</v>
      </c>
      <c r="K409" s="735">
        <v>1457.54</v>
      </c>
      <c r="L409" s="735">
        <f t="shared" si="47"/>
        <v>3048.05</v>
      </c>
      <c r="M409" s="923">
        <f t="shared" si="48"/>
        <v>1457.54</v>
      </c>
      <c r="N409" s="923">
        <f>ROUND('Смета ЕР (общ) '!$I409*'Смета ЕР (общ) '!$L409,2)</f>
        <v>0</v>
      </c>
      <c r="O409" s="923">
        <f>ROUND('Смета ЕР (общ) '!$I409*'Смета ЕР (общ) '!$M409,2)</f>
        <v>0</v>
      </c>
      <c r="P409" s="1222"/>
      <c r="Q409" s="1115"/>
      <c r="S409" s="619"/>
      <c r="T409" s="1168"/>
      <c r="U409" s="1168"/>
      <c r="V409" s="1168"/>
      <c r="W409" s="1168"/>
    </row>
    <row r="410" spans="1:23" ht="24" customHeight="1">
      <c r="A410" s="733" t="s">
        <v>16</v>
      </c>
      <c r="B410" s="733">
        <v>6</v>
      </c>
      <c r="C410" s="733">
        <v>2</v>
      </c>
      <c r="D410" s="733">
        <f t="shared" si="49"/>
        <v>16</v>
      </c>
      <c r="E410" s="733" t="str">
        <f>CONCATENATE('Смета ЕР (общ) '!$A410,".",'Смета ЕР (общ) '!$B410,".",C410,".",'Смета ЕР (общ) '!$D410)</f>
        <v>Р3.6.2.16</v>
      </c>
      <c r="F410" s="733">
        <f t="shared" si="50"/>
        <v>1</v>
      </c>
      <c r="G410" s="1106" t="s">
        <v>664</v>
      </c>
      <c r="H410" s="1107" t="s">
        <v>15</v>
      </c>
      <c r="I410" s="734"/>
      <c r="J410" s="923">
        <v>3048.05</v>
      </c>
      <c r="K410" s="923">
        <v>1457.54</v>
      </c>
      <c r="L410" s="923">
        <f t="shared" si="47"/>
        <v>3048.05</v>
      </c>
      <c r="M410" s="923">
        <f t="shared" si="48"/>
        <v>1457.54</v>
      </c>
      <c r="N410" s="923">
        <f>ROUND('Смета ЕР (общ) '!$I410*'Смета ЕР (общ) '!$L410,2)</f>
        <v>0</v>
      </c>
      <c r="O410" s="923">
        <f>ROUND('Смета ЕР (общ) '!$I410*'Смета ЕР (общ) '!$M410,2)</f>
        <v>0</v>
      </c>
      <c r="P410" s="1222"/>
      <c r="Q410" s="1106"/>
      <c r="S410" s="619"/>
      <c r="T410" s="1168"/>
      <c r="U410" s="1168"/>
      <c r="V410" s="1168"/>
      <c r="W410" s="1168"/>
    </row>
    <row r="411" spans="1:23" ht="24" customHeight="1">
      <c r="A411" s="733" t="s">
        <v>16</v>
      </c>
      <c r="B411" s="733">
        <v>6</v>
      </c>
      <c r="C411" s="733">
        <v>2</v>
      </c>
      <c r="D411" s="733">
        <f t="shared" si="49"/>
        <v>17</v>
      </c>
      <c r="E411" s="733" t="str">
        <f>CONCATENATE('Смета ЕР (общ) '!$A411,".",'Смета ЕР (общ) '!$B411,".",C411,".",'Смета ЕР (общ) '!$D411)</f>
        <v>Р3.6.2.17</v>
      </c>
      <c r="F411" s="733">
        <f t="shared" si="50"/>
        <v>1</v>
      </c>
      <c r="G411" s="1106" t="s">
        <v>492</v>
      </c>
      <c r="H411" s="1098" t="s">
        <v>15</v>
      </c>
      <c r="I411" s="734"/>
      <c r="J411" s="923">
        <v>3048.05</v>
      </c>
      <c r="K411" s="923">
        <v>7329.99</v>
      </c>
      <c r="L411" s="923">
        <f t="shared" si="47"/>
        <v>3048.05</v>
      </c>
      <c r="M411" s="923">
        <f t="shared" si="48"/>
        <v>7329.99</v>
      </c>
      <c r="N411" s="923">
        <f>ROUND('Смета ЕР (общ) '!$I411*'Смета ЕР (общ) '!$L411,2)</f>
        <v>0</v>
      </c>
      <c r="O411" s="923">
        <f>ROUND('Смета ЕР (общ) '!$I411*'Смета ЕР (общ) '!$M411,2)</f>
        <v>0</v>
      </c>
      <c r="P411" s="1222"/>
      <c r="Q411" s="1106"/>
      <c r="S411" s="619"/>
      <c r="T411" s="1168"/>
      <c r="U411" s="1168"/>
      <c r="V411" s="1168"/>
      <c r="W411" s="1168"/>
    </row>
    <row r="412" spans="1:23" ht="24" customHeight="1">
      <c r="A412" s="733" t="s">
        <v>16</v>
      </c>
      <c r="B412" s="733">
        <v>6</v>
      </c>
      <c r="C412" s="733">
        <v>2</v>
      </c>
      <c r="D412" s="733">
        <f t="shared" si="49"/>
        <v>18</v>
      </c>
      <c r="E412" s="733" t="str">
        <f>CONCATENATE('Смета ЕР (общ) '!$A412,".",'Смета ЕР (общ) '!$B412,".",C412,".",'Смета ЕР (общ) '!$D412)</f>
        <v>Р3.6.2.18</v>
      </c>
      <c r="F412" s="733">
        <f t="shared" si="50"/>
        <v>1</v>
      </c>
      <c r="G412" s="1106" t="s">
        <v>170</v>
      </c>
      <c r="H412" s="1107" t="s">
        <v>15</v>
      </c>
      <c r="I412" s="734"/>
      <c r="J412" s="923">
        <v>3048.05</v>
      </c>
      <c r="K412" s="923">
        <v>1154.72</v>
      </c>
      <c r="L412" s="923">
        <f t="shared" si="47"/>
        <v>3048.05</v>
      </c>
      <c r="M412" s="923">
        <f t="shared" si="48"/>
        <v>1154.72</v>
      </c>
      <c r="N412" s="923">
        <f>ROUND('Смета ЕР (общ) '!$I412*'Смета ЕР (общ) '!$L412,2)</f>
        <v>0</v>
      </c>
      <c r="O412" s="923">
        <f>ROUND('Смета ЕР (общ) '!$I412*'Смета ЕР (общ) '!$M412,2)</f>
        <v>0</v>
      </c>
      <c r="P412" s="1222"/>
      <c r="Q412" s="1106"/>
      <c r="S412" s="619"/>
      <c r="T412" s="1168"/>
      <c r="U412" s="1168"/>
      <c r="V412" s="1168"/>
      <c r="W412" s="1168"/>
    </row>
    <row r="413" spans="1:23" ht="24" customHeight="1">
      <c r="A413" s="733" t="s">
        <v>16</v>
      </c>
      <c r="B413" s="733">
        <v>6</v>
      </c>
      <c r="C413" s="733">
        <v>2</v>
      </c>
      <c r="D413" s="733">
        <f t="shared" si="49"/>
        <v>19</v>
      </c>
      <c r="E413" s="733" t="str">
        <f>CONCATENATE('Смета ЕР (общ) '!$A413,".",'Смета ЕР (общ) '!$B413,".",C413,".",'Смета ЕР (общ) '!$D413)</f>
        <v>Р3.6.2.19</v>
      </c>
      <c r="F413" s="733">
        <f t="shared" si="50"/>
        <v>1</v>
      </c>
      <c r="G413" s="1106" t="s">
        <v>490</v>
      </c>
      <c r="H413" s="1107" t="s">
        <v>15</v>
      </c>
      <c r="I413" s="734"/>
      <c r="J413" s="923">
        <v>3048.05</v>
      </c>
      <c r="K413" s="923">
        <v>6223.62</v>
      </c>
      <c r="L413" s="923">
        <f t="shared" si="47"/>
        <v>3048.05</v>
      </c>
      <c r="M413" s="923">
        <f t="shared" si="48"/>
        <v>6223.62</v>
      </c>
      <c r="N413" s="923">
        <f>ROUND('Смета ЕР (общ) '!$I413*'Смета ЕР (общ) '!$L413,2)</f>
        <v>0</v>
      </c>
      <c r="O413" s="923">
        <f>ROUND('Смета ЕР (общ) '!$I413*'Смета ЕР (общ) '!$M413,2)</f>
        <v>0</v>
      </c>
      <c r="P413" s="1222"/>
      <c r="Q413" s="1106"/>
      <c r="S413" s="619"/>
      <c r="T413" s="1168"/>
      <c r="U413" s="1168"/>
      <c r="V413" s="1168"/>
      <c r="W413" s="1168"/>
    </row>
    <row r="414" spans="1:23" ht="24" customHeight="1">
      <c r="A414" s="733" t="s">
        <v>16</v>
      </c>
      <c r="B414" s="733">
        <v>6</v>
      </c>
      <c r="C414" s="733">
        <v>2</v>
      </c>
      <c r="D414" s="733">
        <f t="shared" si="49"/>
        <v>20</v>
      </c>
      <c r="E414" s="733" t="str">
        <f>CONCATENATE('Смета ЕР (общ) '!$A414,".",'Смета ЕР (общ) '!$B414,".",C414,".",'Смета ЕР (общ) '!$D414)</f>
        <v>Р3.6.2.20</v>
      </c>
      <c r="F414" s="733">
        <f t="shared" si="50"/>
        <v>1</v>
      </c>
      <c r="G414" s="1106" t="s">
        <v>703</v>
      </c>
      <c r="H414" s="1107" t="s">
        <v>15</v>
      </c>
      <c r="I414" s="734"/>
      <c r="J414" s="923">
        <v>3048.05</v>
      </c>
      <c r="K414" s="923">
        <v>1564.64</v>
      </c>
      <c r="L414" s="923">
        <f t="shared" si="47"/>
        <v>3048.05</v>
      </c>
      <c r="M414" s="923">
        <f t="shared" si="48"/>
        <v>1564.64</v>
      </c>
      <c r="N414" s="923">
        <f>ROUND('Смета ЕР (общ) '!$I414*'Смета ЕР (общ) '!$L414,2)</f>
        <v>0</v>
      </c>
      <c r="O414" s="923">
        <f>ROUND('Смета ЕР (общ) '!$I414*'Смета ЕР (общ) '!$M414,2)</f>
        <v>0</v>
      </c>
      <c r="P414" s="1220"/>
      <c r="Q414" s="1106"/>
      <c r="S414" s="619"/>
      <c r="T414" s="1168"/>
      <c r="U414" s="1168"/>
      <c r="V414" s="1168"/>
      <c r="W414" s="1168"/>
    </row>
    <row r="415" spans="1:23" ht="24" customHeight="1">
      <c r="A415" s="733" t="s">
        <v>16</v>
      </c>
      <c r="B415" s="733">
        <v>6</v>
      </c>
      <c r="C415" s="733">
        <v>2</v>
      </c>
      <c r="D415" s="733">
        <f t="shared" si="49"/>
        <v>21</v>
      </c>
      <c r="E415" s="733" t="str">
        <f>CONCATENATE('Смета ЕР (общ) '!$A415,".",'Смета ЕР (общ) '!$B415,".",C415,".",'Смета ЕР (общ) '!$D415)</f>
        <v>Р3.6.2.21</v>
      </c>
      <c r="F415" s="733">
        <f t="shared" si="50"/>
        <v>1</v>
      </c>
      <c r="G415" s="1106" t="s">
        <v>1123</v>
      </c>
      <c r="H415" s="1107" t="s">
        <v>15</v>
      </c>
      <c r="I415" s="734"/>
      <c r="J415" s="923">
        <v>3048.05</v>
      </c>
      <c r="K415" s="923">
        <v>3300.44</v>
      </c>
      <c r="L415" s="923">
        <f t="shared" si="47"/>
        <v>3048.05</v>
      </c>
      <c r="M415" s="923">
        <f t="shared" si="48"/>
        <v>3300.44</v>
      </c>
      <c r="N415" s="923">
        <f>ROUND('Смета ЕР (общ) '!$I415*'Смета ЕР (общ) '!$L415,2)</f>
        <v>0</v>
      </c>
      <c r="O415" s="923">
        <f>ROUND('Смета ЕР (общ) '!$I415*'Смета ЕР (общ) '!$M415,2)</f>
        <v>0</v>
      </c>
      <c r="P415" s="1106" t="s">
        <v>1129</v>
      </c>
      <c r="Q415" s="1106"/>
      <c r="S415" s="619"/>
      <c r="T415" s="1168"/>
      <c r="U415" s="1168"/>
      <c r="V415" s="1168"/>
      <c r="W415" s="1168"/>
    </row>
    <row r="416" spans="1:23" ht="24" customHeight="1">
      <c r="A416" s="733" t="s">
        <v>16</v>
      </c>
      <c r="B416" s="733">
        <v>6</v>
      </c>
      <c r="C416" s="733">
        <v>2</v>
      </c>
      <c r="D416" s="733">
        <f t="shared" si="49"/>
        <v>22</v>
      </c>
      <c r="E416" s="733" t="str">
        <f>CONCATENATE('Смета ЕР (общ) '!$A416,".",'Смета ЕР (общ) '!$B416,".",C416,".",'Смета ЕР (общ) '!$D416)</f>
        <v>Р3.6.2.22</v>
      </c>
      <c r="F416" s="733">
        <f t="shared" si="50"/>
        <v>1</v>
      </c>
      <c r="G416" s="1106" t="s">
        <v>1097</v>
      </c>
      <c r="H416" s="1107" t="s">
        <v>15</v>
      </c>
      <c r="I416" s="734"/>
      <c r="J416" s="923">
        <v>3048.05</v>
      </c>
      <c r="K416" s="923">
        <v>1974.61</v>
      </c>
      <c r="L416" s="923">
        <f t="shared" si="47"/>
        <v>3048.05</v>
      </c>
      <c r="M416" s="923">
        <f t="shared" si="48"/>
        <v>1974.61</v>
      </c>
      <c r="N416" s="923">
        <f>ROUND('Смета ЕР (общ) '!$I416*'Смета ЕР (общ) '!$L416,2)</f>
        <v>0</v>
      </c>
      <c r="O416" s="923">
        <f>ROUND('Смета ЕР (общ) '!$I416*'Смета ЕР (общ) '!$M416,2)</f>
        <v>0</v>
      </c>
      <c r="P416" s="1222"/>
      <c r="Q416" s="1106"/>
      <c r="S416" s="619"/>
      <c r="T416" s="1168"/>
      <c r="U416" s="1168"/>
      <c r="V416" s="1168"/>
      <c r="W416" s="1168"/>
    </row>
    <row r="417" spans="1:23" ht="24" customHeight="1">
      <c r="A417" s="733" t="s">
        <v>16</v>
      </c>
      <c r="B417" s="733">
        <v>6</v>
      </c>
      <c r="C417" s="733">
        <v>2</v>
      </c>
      <c r="D417" s="733">
        <f t="shared" si="49"/>
        <v>23</v>
      </c>
      <c r="E417" s="733" t="str">
        <f>CONCATENATE('Смета ЕР (общ) '!$A417,".",'Смета ЕР (общ) '!$B417,".",C417,".",'Смета ЕР (общ) '!$D417)</f>
        <v>Р3.6.2.23</v>
      </c>
      <c r="F417" s="733">
        <f t="shared" si="50"/>
        <v>1</v>
      </c>
      <c r="G417" s="1106" t="s">
        <v>1098</v>
      </c>
      <c r="H417" s="1107" t="s">
        <v>15</v>
      </c>
      <c r="I417" s="734"/>
      <c r="J417" s="923">
        <v>3048.05</v>
      </c>
      <c r="K417" s="923">
        <v>2659.42</v>
      </c>
      <c r="L417" s="923">
        <f t="shared" si="47"/>
        <v>3048.05</v>
      </c>
      <c r="M417" s="923">
        <f t="shared" si="48"/>
        <v>2659.42</v>
      </c>
      <c r="N417" s="923">
        <f>ROUND('Смета ЕР (общ) '!$I417*'Смета ЕР (общ) '!$L417,2)</f>
        <v>0</v>
      </c>
      <c r="O417" s="923">
        <f>ROUND('Смета ЕР (общ) '!$I417*'Смета ЕР (общ) '!$M417,2)</f>
        <v>0</v>
      </c>
      <c r="P417" s="1222"/>
      <c r="Q417" s="1106"/>
      <c r="S417" s="619"/>
      <c r="T417" s="1168"/>
      <c r="U417" s="1168"/>
      <c r="V417" s="1168"/>
      <c r="W417" s="1168"/>
    </row>
    <row r="418" spans="1:23" ht="24" customHeight="1">
      <c r="A418" s="1097" t="s">
        <v>16</v>
      </c>
      <c r="B418" s="1097">
        <v>6</v>
      </c>
      <c r="C418" s="1097">
        <v>2</v>
      </c>
      <c r="D418" s="1097">
        <f t="shared" si="49"/>
        <v>24</v>
      </c>
      <c r="E418" s="1097" t="str">
        <f>CONCATENATE('Смета ЕР (общ) '!$A418,".",'Смета ЕР (общ) '!$B418,".",C418,".",'Смета ЕР (общ) '!$D418)</f>
        <v>Р3.6.2.24</v>
      </c>
      <c r="F418" s="1097">
        <f t="shared" si="50"/>
        <v>1</v>
      </c>
      <c r="G418" s="1115" t="s">
        <v>1185</v>
      </c>
      <c r="H418" s="1116" t="s">
        <v>15</v>
      </c>
      <c r="I418" s="837"/>
      <c r="J418" s="735">
        <v>3048.05</v>
      </c>
      <c r="K418" s="735">
        <f>'Kerama Marazzi'!C9</f>
        <v>2044.7280000000003</v>
      </c>
      <c r="L418" s="735">
        <f t="shared" si="47"/>
        <v>3048.05</v>
      </c>
      <c r="M418" s="1114">
        <f t="shared" si="48"/>
        <v>2044.73</v>
      </c>
      <c r="N418" s="735">
        <f>ROUND('Смета ЕР (общ) '!$I418*'Смета ЕР (общ) '!$L418,2)</f>
        <v>0</v>
      </c>
      <c r="O418" s="735">
        <f>ROUND('Смета ЕР (общ) '!$I418*'Смета ЕР (общ) '!$M418,2)</f>
        <v>0</v>
      </c>
      <c r="P418" s="1218" t="s">
        <v>6206</v>
      </c>
      <c r="Q418" s="1115" t="s">
        <v>846</v>
      </c>
      <c r="R418" s="854"/>
      <c r="S418" s="619"/>
      <c r="T418" s="1168"/>
      <c r="U418" s="1168">
        <v>214</v>
      </c>
      <c r="V418" s="1168"/>
      <c r="W418" s="1168"/>
    </row>
    <row r="419" spans="1:23" ht="24" customHeight="1">
      <c r="A419" s="1097" t="s">
        <v>16</v>
      </c>
      <c r="B419" s="1097">
        <v>6</v>
      </c>
      <c r="C419" s="1097">
        <v>2</v>
      </c>
      <c r="D419" s="1097">
        <f t="shared" si="49"/>
        <v>25</v>
      </c>
      <c r="E419" s="1097" t="str">
        <f>CONCATENATE('Смета ЕР (общ) '!$A419,".",'Смета ЕР (общ) '!$B419,".",C419,".",'Смета ЕР (общ) '!$D419)</f>
        <v>Р3.6.2.25</v>
      </c>
      <c r="F419" s="1097">
        <f t="shared" si="50"/>
        <v>1</v>
      </c>
      <c r="G419" s="1115" t="s">
        <v>1604</v>
      </c>
      <c r="H419" s="1116" t="s">
        <v>15</v>
      </c>
      <c r="I419" s="837"/>
      <c r="J419" s="735">
        <v>3048.05</v>
      </c>
      <c r="K419" s="735">
        <v>1390</v>
      </c>
      <c r="L419" s="735">
        <f t="shared" si="47"/>
        <v>3048.05</v>
      </c>
      <c r="M419" s="735">
        <f t="shared" si="48"/>
        <v>1390</v>
      </c>
      <c r="N419" s="735">
        <f>ROUND('Смета ЕР (общ) '!$I419*'Смета ЕР (общ) '!$L419,2)</f>
        <v>0</v>
      </c>
      <c r="O419" s="735">
        <f>ROUND('Смета ЕР (общ) '!$I419*'Смета ЕР (общ) '!$M419,2)</f>
        <v>0</v>
      </c>
      <c r="P419" s="1115" t="s">
        <v>2209</v>
      </c>
      <c r="Q419" s="1115" t="s">
        <v>846</v>
      </c>
      <c r="S419" s="619"/>
      <c r="T419" s="1168"/>
      <c r="U419" s="1168"/>
      <c r="V419" s="1168"/>
      <c r="W419" s="1168"/>
    </row>
    <row r="420" spans="1:23" ht="14.4" customHeight="1">
      <c r="A420" s="733" t="s">
        <v>16</v>
      </c>
      <c r="B420" s="733">
        <v>6</v>
      </c>
      <c r="C420" s="733">
        <v>2</v>
      </c>
      <c r="D420" s="733">
        <f t="shared" si="49"/>
        <v>26</v>
      </c>
      <c r="E420" s="733" t="str">
        <f>CONCATENATE('Смета ЕР (общ) '!$A420,".",'Смета ЕР (общ) '!$B420,".",C420,".",'Смета ЕР (общ) '!$D420)</f>
        <v>Р3.6.2.26</v>
      </c>
      <c r="F420" s="733">
        <f t="shared" si="50"/>
        <v>1</v>
      </c>
      <c r="G420" s="1106" t="s">
        <v>491</v>
      </c>
      <c r="H420" s="1098" t="s">
        <v>15</v>
      </c>
      <c r="I420" s="734"/>
      <c r="J420" s="923">
        <v>2030.58</v>
      </c>
      <c r="K420" s="923">
        <v>9144.17</v>
      </c>
      <c r="L420" s="923">
        <f t="shared" si="47"/>
        <v>2030.58</v>
      </c>
      <c r="M420" s="923">
        <f t="shared" si="48"/>
        <v>9144.17</v>
      </c>
      <c r="N420" s="923">
        <f>ROUND('Смета ЕР (общ) '!$I420*'Смета ЕР (общ) '!$L420,2)</f>
        <v>0</v>
      </c>
      <c r="O420" s="923">
        <f>ROUND('Смета ЕР (общ) '!$I420*'Смета ЕР (общ) '!$M420,2)</f>
        <v>0</v>
      </c>
      <c r="P420" s="1106"/>
      <c r="Q420" s="1106"/>
      <c r="S420" s="619"/>
      <c r="T420" s="1168"/>
      <c r="U420" s="1168"/>
      <c r="V420" s="1168"/>
      <c r="W420" s="1168"/>
    </row>
    <row r="421" spans="1:23" ht="24" customHeight="1">
      <c r="A421" s="1097" t="s">
        <v>16</v>
      </c>
      <c r="B421" s="1066">
        <v>6</v>
      </c>
      <c r="C421" s="1066">
        <v>2</v>
      </c>
      <c r="D421" s="1066">
        <f t="shared" si="49"/>
        <v>27</v>
      </c>
      <c r="E421" s="1066" t="str">
        <f>CONCATENATE('Смета ЕР (общ) '!$A421,".",'Смета ЕР (общ) '!$B421,".",C421,".",'Смета ЕР (общ) '!$D421)</f>
        <v>Р3.6.2.27</v>
      </c>
      <c r="F421" s="1097">
        <f t="shared" si="50"/>
        <v>1</v>
      </c>
      <c r="G421" s="1115" t="s">
        <v>2264</v>
      </c>
      <c r="H421" s="1095" t="s">
        <v>15</v>
      </c>
      <c r="I421" s="837"/>
      <c r="J421" s="735">
        <v>535.91999999999996</v>
      </c>
      <c r="K421" s="735">
        <f>'Ковровая плитка'!F23</f>
        <v>4070.6111249999999</v>
      </c>
      <c r="L421" s="735">
        <f t="shared" si="47"/>
        <v>535.91999999999996</v>
      </c>
      <c r="M421" s="1114">
        <f t="shared" si="48"/>
        <v>4070.61</v>
      </c>
      <c r="N421" s="735">
        <f>ROUND('Смета ЕР (общ) '!$I421*'Смета ЕР (общ) '!$L421,2)</f>
        <v>0</v>
      </c>
      <c r="O421" s="735">
        <f>ROUND('Смета ЕР (общ) '!$I421*'Смета ЕР (общ) '!$M421,2)</f>
        <v>0</v>
      </c>
      <c r="P421" s="1218" t="s">
        <v>6183</v>
      </c>
      <c r="Q421" s="1115" t="s">
        <v>6176</v>
      </c>
      <c r="R421" s="854"/>
      <c r="S421" s="619"/>
      <c r="T421" s="1168"/>
      <c r="U421" s="1168">
        <v>1</v>
      </c>
      <c r="V421" s="1168"/>
      <c r="W421" s="1168"/>
    </row>
    <row r="422" spans="1:23" ht="24" customHeight="1">
      <c r="A422" s="1097" t="s">
        <v>16</v>
      </c>
      <c r="B422" s="1066">
        <v>6</v>
      </c>
      <c r="C422" s="1066">
        <v>2</v>
      </c>
      <c r="D422" s="1066">
        <f t="shared" si="49"/>
        <v>28</v>
      </c>
      <c r="E422" s="1066" t="str">
        <f>CONCATENATE('Смета ЕР (общ) '!$A422,".",'Смета ЕР (общ) '!$B422,".",C422,".",'Смета ЕР (общ) '!$D422)</f>
        <v>Р3.6.2.28</v>
      </c>
      <c r="F422" s="1097">
        <f t="shared" si="50"/>
        <v>1</v>
      </c>
      <c r="G422" s="1115" t="s">
        <v>2265</v>
      </c>
      <c r="H422" s="1095" t="s">
        <v>15</v>
      </c>
      <c r="I422" s="837"/>
      <c r="J422" s="735">
        <v>535.91999999999996</v>
      </c>
      <c r="K422" s="735">
        <f>'Ковровая плитка'!F23</f>
        <v>4070.6111249999999</v>
      </c>
      <c r="L422" s="735">
        <f t="shared" si="47"/>
        <v>535.91999999999996</v>
      </c>
      <c r="M422" s="1114">
        <f t="shared" si="48"/>
        <v>4070.61</v>
      </c>
      <c r="N422" s="735">
        <f>ROUND('Смета ЕР (общ) '!$I422*'Смета ЕР (общ) '!$L422,2)</f>
        <v>0</v>
      </c>
      <c r="O422" s="735">
        <f>ROUND('Смета ЕР (общ) '!$I422*'Смета ЕР (общ) '!$M422,2)</f>
        <v>0</v>
      </c>
      <c r="P422" s="1210" t="s">
        <v>6183</v>
      </c>
      <c r="Q422" s="1115" t="s">
        <v>6176</v>
      </c>
      <c r="R422" s="854"/>
      <c r="S422" s="619"/>
      <c r="T422" s="1168"/>
      <c r="U422" s="1168">
        <v>1</v>
      </c>
      <c r="V422" s="1168"/>
      <c r="W422" s="1168"/>
    </row>
    <row r="423" spans="1:23" ht="24" customHeight="1">
      <c r="A423" s="1097" t="s">
        <v>16</v>
      </c>
      <c r="B423" s="1066">
        <v>6</v>
      </c>
      <c r="C423" s="1066">
        <v>2</v>
      </c>
      <c r="D423" s="1066">
        <f t="shared" si="49"/>
        <v>29</v>
      </c>
      <c r="E423" s="1066" t="str">
        <f>CONCATENATE('Смета ЕР (общ) '!$A423,".",'Смета ЕР (общ) '!$B423,".",C423,".",'Смета ЕР (общ) '!$D423)</f>
        <v>Р3.6.2.29</v>
      </c>
      <c r="F423" s="1097">
        <f t="shared" si="50"/>
        <v>1</v>
      </c>
      <c r="G423" s="1115" t="s">
        <v>2266</v>
      </c>
      <c r="H423" s="1095" t="s">
        <v>15</v>
      </c>
      <c r="I423" s="837"/>
      <c r="J423" s="735">
        <v>535.91999999999996</v>
      </c>
      <c r="K423" s="735">
        <f>'Ковровая плитка'!F23</f>
        <v>4070.6111249999999</v>
      </c>
      <c r="L423" s="735">
        <f t="shared" si="47"/>
        <v>535.91999999999996</v>
      </c>
      <c r="M423" s="1114">
        <f t="shared" si="48"/>
        <v>4070.61</v>
      </c>
      <c r="N423" s="735">
        <f>ROUND('Смета ЕР (общ) '!$I423*'Смета ЕР (общ) '!$L423,2)</f>
        <v>0</v>
      </c>
      <c r="O423" s="735">
        <f>ROUND('Смета ЕР (общ) '!$I423*'Смета ЕР (общ) '!$M423,2)</f>
        <v>0</v>
      </c>
      <c r="P423" s="1210" t="s">
        <v>6183</v>
      </c>
      <c r="Q423" s="1115" t="s">
        <v>6176</v>
      </c>
      <c r="R423" s="854"/>
      <c r="S423" s="619"/>
      <c r="T423" s="1168"/>
      <c r="U423" s="1168">
        <v>1</v>
      </c>
      <c r="V423" s="1168"/>
      <c r="W423" s="1168"/>
    </row>
    <row r="424" spans="1:23" ht="24" customHeight="1">
      <c r="A424" s="1097" t="s">
        <v>16</v>
      </c>
      <c r="B424" s="1066">
        <v>6</v>
      </c>
      <c r="C424" s="1066">
        <v>2</v>
      </c>
      <c r="D424" s="1066">
        <f t="shared" si="49"/>
        <v>30</v>
      </c>
      <c r="E424" s="1066" t="str">
        <f>CONCATENATE('Смета ЕР (общ) '!$A424,".",'Смета ЕР (общ) '!$B424,".",C424,".",'Смета ЕР (общ) '!$D424)</f>
        <v>Р3.6.2.30</v>
      </c>
      <c r="F424" s="1097">
        <f t="shared" si="50"/>
        <v>1</v>
      </c>
      <c r="G424" s="1115" t="s">
        <v>2267</v>
      </c>
      <c r="H424" s="1095" t="s">
        <v>15</v>
      </c>
      <c r="I424" s="837"/>
      <c r="J424" s="735">
        <v>535.91999999999996</v>
      </c>
      <c r="K424" s="735">
        <f>'Ковровая плитка'!F32</f>
        <v>4070.6111249999999</v>
      </c>
      <c r="L424" s="735">
        <f t="shared" si="47"/>
        <v>535.91999999999996</v>
      </c>
      <c r="M424" s="1114">
        <f t="shared" si="48"/>
        <v>4070.61</v>
      </c>
      <c r="N424" s="735">
        <f>ROUND('Смета ЕР (общ) '!$I424*'Смета ЕР (общ) '!$L424,2)</f>
        <v>0</v>
      </c>
      <c r="O424" s="735">
        <f>ROUND('Смета ЕР (общ) '!$I424*'Смета ЕР (общ) '!$M424,2)</f>
        <v>0</v>
      </c>
      <c r="P424" s="1210" t="s">
        <v>6183</v>
      </c>
      <c r="Q424" s="1115" t="s">
        <v>6176</v>
      </c>
      <c r="R424" s="854"/>
      <c r="S424" s="619"/>
      <c r="T424" s="1168"/>
      <c r="U424" s="1168">
        <v>1</v>
      </c>
      <c r="V424" s="1168"/>
      <c r="W424" s="1168"/>
    </row>
    <row r="425" spans="1:23" ht="14.4" customHeight="1">
      <c r="A425" s="733" t="s">
        <v>16</v>
      </c>
      <c r="B425" s="733">
        <v>6</v>
      </c>
      <c r="C425" s="733">
        <v>2</v>
      </c>
      <c r="D425" s="733">
        <f t="shared" si="49"/>
        <v>31</v>
      </c>
      <c r="E425" s="733" t="str">
        <f>CONCATENATE('Смета ЕР (общ) '!$A425,".",'Смета ЕР (общ) '!$B425,".",C425,".",'Смета ЕР (общ) '!$D425)</f>
        <v>Р3.6.2.31</v>
      </c>
      <c r="F425" s="733">
        <f t="shared" si="50"/>
        <v>1</v>
      </c>
      <c r="G425" s="1106" t="s">
        <v>38</v>
      </c>
      <c r="H425" s="1107" t="s">
        <v>15</v>
      </c>
      <c r="I425" s="734"/>
      <c r="J425" s="923">
        <v>535.91999999999996</v>
      </c>
      <c r="K425" s="923">
        <v>3393</v>
      </c>
      <c r="L425" s="923">
        <f t="shared" si="47"/>
        <v>535.91999999999996</v>
      </c>
      <c r="M425" s="923">
        <f t="shared" si="48"/>
        <v>3393</v>
      </c>
      <c r="N425" s="923">
        <f>ROUND('Смета ЕР (общ) '!$I425*'Смета ЕР (общ) '!$L425,2)</f>
        <v>0</v>
      </c>
      <c r="O425" s="923">
        <f>ROUND('Смета ЕР (общ) '!$I425*'Смета ЕР (общ) '!$M425,2)</f>
        <v>0</v>
      </c>
      <c r="P425" s="1222"/>
      <c r="Q425" s="1106"/>
      <c r="S425" s="619"/>
      <c r="T425" s="1168"/>
      <c r="U425" s="1168"/>
      <c r="V425" s="1168"/>
      <c r="W425" s="1168"/>
    </row>
    <row r="426" spans="1:23" ht="24" customHeight="1">
      <c r="A426" s="733" t="s">
        <v>16</v>
      </c>
      <c r="B426" s="733">
        <v>6</v>
      </c>
      <c r="C426" s="733">
        <v>2</v>
      </c>
      <c r="D426" s="733">
        <f t="shared" si="49"/>
        <v>32</v>
      </c>
      <c r="E426" s="733" t="str">
        <f>CONCATENATE('Смета ЕР (общ) '!$A426,".",'Смета ЕР (общ) '!$B426,".",C426,".",'Смета ЕР (общ) '!$D426)</f>
        <v>Р3.6.2.32</v>
      </c>
      <c r="F426" s="733">
        <f t="shared" si="50"/>
        <v>1</v>
      </c>
      <c r="G426" s="1106" t="s">
        <v>665</v>
      </c>
      <c r="H426" s="1107" t="s">
        <v>15</v>
      </c>
      <c r="I426" s="734"/>
      <c r="J426" s="923">
        <v>535.91999999999996</v>
      </c>
      <c r="K426" s="923">
        <v>3377.4</v>
      </c>
      <c r="L426" s="923">
        <f t="shared" si="47"/>
        <v>535.91999999999996</v>
      </c>
      <c r="M426" s="923">
        <f t="shared" si="48"/>
        <v>3377.4</v>
      </c>
      <c r="N426" s="923">
        <f>ROUND('Смета ЕР (общ) '!$I426*'Смета ЕР (общ) '!$L426,2)</f>
        <v>0</v>
      </c>
      <c r="O426" s="923">
        <f>ROUND('Смета ЕР (общ) '!$I426*'Смета ЕР (общ) '!$M426,2)</f>
        <v>0</v>
      </c>
      <c r="P426" s="1222"/>
      <c r="Q426" s="1106" t="s">
        <v>6176</v>
      </c>
      <c r="S426" s="619"/>
      <c r="T426" s="1168"/>
      <c r="U426" s="1168"/>
      <c r="V426" s="1168"/>
      <c r="W426" s="1168"/>
    </row>
    <row r="427" spans="1:23" ht="14.4" customHeight="1">
      <c r="A427" s="733" t="s">
        <v>16</v>
      </c>
      <c r="B427" s="733">
        <v>6</v>
      </c>
      <c r="C427" s="733">
        <v>2</v>
      </c>
      <c r="D427" s="733">
        <f t="shared" si="49"/>
        <v>33</v>
      </c>
      <c r="E427" s="733" t="str">
        <f>CONCATENATE('Смета ЕР (общ) '!$A427,".",'Смета ЕР (общ) '!$B427,".",C427,".",'Смета ЕР (общ) '!$D427)</f>
        <v>Р3.6.2.33</v>
      </c>
      <c r="F427" s="733">
        <f t="shared" si="50"/>
        <v>1</v>
      </c>
      <c r="G427" s="1106" t="s">
        <v>666</v>
      </c>
      <c r="H427" s="1107" t="s">
        <v>15</v>
      </c>
      <c r="I427" s="734"/>
      <c r="J427" s="923">
        <v>535.91999999999996</v>
      </c>
      <c r="K427" s="923">
        <v>3377.4</v>
      </c>
      <c r="L427" s="923">
        <f t="shared" ref="L427:L453" si="51">ROUND(J427-J427*$Q$4,2)</f>
        <v>535.91999999999996</v>
      </c>
      <c r="M427" s="923">
        <f t="shared" ref="M427:M453" si="52">ROUND(K427-K427*$Q$4,2)</f>
        <v>3377.4</v>
      </c>
      <c r="N427" s="923">
        <f>ROUND('Смета ЕР (общ) '!$I427*'Смета ЕР (общ) '!$L427,2)</f>
        <v>0</v>
      </c>
      <c r="O427" s="923">
        <f>ROUND('Смета ЕР (общ) '!$I427*'Смета ЕР (общ) '!$M427,2)</f>
        <v>0</v>
      </c>
      <c r="P427" s="1222"/>
      <c r="Q427" s="1106" t="s">
        <v>6176</v>
      </c>
      <c r="S427" s="619"/>
      <c r="T427" s="1168"/>
      <c r="U427" s="1168"/>
      <c r="V427" s="1168"/>
      <c r="W427" s="1168"/>
    </row>
    <row r="428" spans="1:23" ht="14.4" customHeight="1">
      <c r="A428" s="1097" t="s">
        <v>16</v>
      </c>
      <c r="B428" s="1066">
        <v>6</v>
      </c>
      <c r="C428" s="1066">
        <v>2</v>
      </c>
      <c r="D428" s="1066">
        <f t="shared" ref="D428:D453" si="53">D427+1</f>
        <v>34</v>
      </c>
      <c r="E428" s="1066" t="str">
        <f>CONCATENATE('Смета ЕР (общ) '!$A428,".",'Смета ЕР (общ) '!$B428,".",C428,".",'Смета ЕР (общ) '!$D428)</f>
        <v>Р3.6.2.34</v>
      </c>
      <c r="F428" s="1097">
        <f t="shared" si="50"/>
        <v>1</v>
      </c>
      <c r="G428" s="1115" t="s">
        <v>1580</v>
      </c>
      <c r="H428" s="1116" t="s">
        <v>15</v>
      </c>
      <c r="I428" s="837"/>
      <c r="J428" s="735">
        <v>535.91999999999996</v>
      </c>
      <c r="K428" s="735">
        <v>2085.29</v>
      </c>
      <c r="L428" s="735">
        <f t="shared" si="51"/>
        <v>535.91999999999996</v>
      </c>
      <c r="M428" s="735">
        <f t="shared" si="52"/>
        <v>2085.29</v>
      </c>
      <c r="N428" s="735">
        <f>ROUND('Смета ЕР (общ) '!$I428*'Смета ЕР (общ) '!$L428,2)</f>
        <v>0</v>
      </c>
      <c r="O428" s="735">
        <f>ROUND('Смета ЕР (общ) '!$I428*'Смета ЕР (общ) '!$M428,2)</f>
        <v>0</v>
      </c>
      <c r="P428" s="1222"/>
      <c r="Q428" s="1115" t="s">
        <v>6176</v>
      </c>
      <c r="S428" s="619"/>
      <c r="T428" s="1168"/>
      <c r="U428" s="1168"/>
      <c r="V428" s="1168"/>
      <c r="W428" s="1168"/>
    </row>
    <row r="429" spans="1:23" ht="14.4" customHeight="1">
      <c r="A429" s="1097" t="s">
        <v>16</v>
      </c>
      <c r="B429" s="1066">
        <v>6</v>
      </c>
      <c r="C429" s="1066">
        <v>2</v>
      </c>
      <c r="D429" s="1066">
        <f t="shared" si="53"/>
        <v>35</v>
      </c>
      <c r="E429" s="1066" t="str">
        <f>CONCATENATE('Смета ЕР (общ) '!$A429,".",'Смета ЕР (общ) '!$B429,".",C429,".",'Смета ЕР (общ) '!$D429)</f>
        <v>Р3.6.2.35</v>
      </c>
      <c r="F429" s="1097">
        <f t="shared" si="50"/>
        <v>1</v>
      </c>
      <c r="G429" s="1115" t="s">
        <v>1581</v>
      </c>
      <c r="H429" s="1116" t="s">
        <v>15</v>
      </c>
      <c r="I429" s="837"/>
      <c r="J429" s="735">
        <v>535.91999999999996</v>
      </c>
      <c r="K429" s="735">
        <v>2085.29</v>
      </c>
      <c r="L429" s="735">
        <f t="shared" si="51"/>
        <v>535.91999999999996</v>
      </c>
      <c r="M429" s="735">
        <f t="shared" si="52"/>
        <v>2085.29</v>
      </c>
      <c r="N429" s="735">
        <f>ROUND('Смета ЕР (общ) '!$I429*'Смета ЕР (общ) '!$L429,2)</f>
        <v>0</v>
      </c>
      <c r="O429" s="735">
        <f>ROUND('Смета ЕР (общ) '!$I429*'Смета ЕР (общ) '!$M429,2)</f>
        <v>0</v>
      </c>
      <c r="P429" s="1222"/>
      <c r="Q429" s="1115" t="s">
        <v>6176</v>
      </c>
      <c r="S429" s="619"/>
      <c r="T429" s="1168"/>
      <c r="U429" s="1168"/>
      <c r="V429" s="1168"/>
      <c r="W429" s="1168"/>
    </row>
    <row r="430" spans="1:23" ht="24" customHeight="1">
      <c r="A430" s="1097" t="s">
        <v>16</v>
      </c>
      <c r="B430" s="1066">
        <v>6</v>
      </c>
      <c r="C430" s="1066">
        <v>2</v>
      </c>
      <c r="D430" s="1066">
        <f t="shared" si="53"/>
        <v>36</v>
      </c>
      <c r="E430" s="1066" t="str">
        <f>CONCATENATE('Смета ЕР (общ) '!$A430,".",'Смета ЕР (общ) '!$B430,".",C430,".",'Смета ЕР (общ) '!$D430)</f>
        <v>Р3.6.2.36</v>
      </c>
      <c r="F430" s="1097">
        <f t="shared" si="50"/>
        <v>1</v>
      </c>
      <c r="G430" s="1115" t="s">
        <v>1568</v>
      </c>
      <c r="H430" s="1116" t="s">
        <v>15</v>
      </c>
      <c r="I430" s="837"/>
      <c r="J430" s="735">
        <v>535.91999999999996</v>
      </c>
      <c r="K430" s="735">
        <v>3930</v>
      </c>
      <c r="L430" s="735">
        <f t="shared" si="51"/>
        <v>535.91999999999996</v>
      </c>
      <c r="M430" s="735">
        <f t="shared" si="52"/>
        <v>3930</v>
      </c>
      <c r="N430" s="735">
        <f>ROUND('Смета ЕР (общ) '!$I430*'Смета ЕР (общ) '!$L430,2)</f>
        <v>0</v>
      </c>
      <c r="O430" s="735">
        <f>ROUND('Смета ЕР (общ) '!$I430*'Смета ЕР (общ) '!$M430,2)</f>
        <v>0</v>
      </c>
      <c r="P430" s="1222"/>
      <c r="Q430" s="1115" t="s">
        <v>6176</v>
      </c>
      <c r="S430" s="619"/>
      <c r="T430" s="1168"/>
      <c r="U430" s="1168"/>
      <c r="V430" s="1168"/>
      <c r="W430" s="1168"/>
    </row>
    <row r="431" spans="1:23" ht="24" customHeight="1">
      <c r="A431" s="1097" t="s">
        <v>16</v>
      </c>
      <c r="B431" s="1066">
        <v>6</v>
      </c>
      <c r="C431" s="1066">
        <v>2</v>
      </c>
      <c r="D431" s="1066">
        <f t="shared" si="53"/>
        <v>37</v>
      </c>
      <c r="E431" s="1066" t="str">
        <f>CONCATENATE('Смета ЕР (общ) '!$A431,".",'Смета ЕР (общ) '!$B431,".",C431,".",'Смета ЕР (общ) '!$D431)</f>
        <v>Р3.6.2.37</v>
      </c>
      <c r="F431" s="1097">
        <f t="shared" si="50"/>
        <v>1</v>
      </c>
      <c r="G431" s="1115" t="s">
        <v>1569</v>
      </c>
      <c r="H431" s="1116" t="s">
        <v>15</v>
      </c>
      <c r="I431" s="837"/>
      <c r="J431" s="735">
        <v>535.91999999999996</v>
      </c>
      <c r="K431" s="735">
        <v>3930</v>
      </c>
      <c r="L431" s="735">
        <f t="shared" si="51"/>
        <v>535.91999999999996</v>
      </c>
      <c r="M431" s="735">
        <f t="shared" si="52"/>
        <v>3930</v>
      </c>
      <c r="N431" s="735">
        <f>ROUND('Смета ЕР (общ) '!$I431*'Смета ЕР (общ) '!$L431,2)</f>
        <v>0</v>
      </c>
      <c r="O431" s="735">
        <f>ROUND('Смета ЕР (общ) '!$I431*'Смета ЕР (общ) '!$M431,2)</f>
        <v>0</v>
      </c>
      <c r="P431" s="1222"/>
      <c r="Q431" s="1115" t="s">
        <v>6176</v>
      </c>
      <c r="S431" s="619"/>
      <c r="T431" s="1168"/>
      <c r="U431" s="1168"/>
      <c r="V431" s="1168"/>
      <c r="W431" s="1168"/>
    </row>
    <row r="432" spans="1:23" ht="14.4" customHeight="1">
      <c r="A432" s="1097" t="s">
        <v>16</v>
      </c>
      <c r="B432" s="1066">
        <v>6</v>
      </c>
      <c r="C432" s="1066">
        <v>2</v>
      </c>
      <c r="D432" s="1066">
        <f t="shared" si="53"/>
        <v>38</v>
      </c>
      <c r="E432" s="1066" t="str">
        <f>CONCATENATE('Смета ЕР (общ) '!$A432,".",'Смета ЕР (общ) '!$B432,".",C432,".",'Смета ЕР (общ) '!$D432)</f>
        <v>Р3.6.2.38</v>
      </c>
      <c r="F432" s="1097">
        <f t="shared" si="50"/>
        <v>1</v>
      </c>
      <c r="G432" s="1115" t="s">
        <v>1570</v>
      </c>
      <c r="H432" s="1116" t="s">
        <v>15</v>
      </c>
      <c r="I432" s="837"/>
      <c r="J432" s="735">
        <v>543.75</v>
      </c>
      <c r="K432" s="735">
        <v>5140</v>
      </c>
      <c r="L432" s="735">
        <f t="shared" si="51"/>
        <v>543.75</v>
      </c>
      <c r="M432" s="735">
        <f t="shared" si="52"/>
        <v>5140</v>
      </c>
      <c r="N432" s="735">
        <f>ROUND('Смета ЕР (общ) '!$I432*'Смета ЕР (общ) '!$L432,2)</f>
        <v>0</v>
      </c>
      <c r="O432" s="735">
        <f>ROUND('Смета ЕР (общ) '!$I432*'Смета ЕР (общ) '!$M432,2)</f>
        <v>0</v>
      </c>
      <c r="P432" s="1222"/>
      <c r="Q432" s="1115" t="s">
        <v>6176</v>
      </c>
      <c r="S432" s="619"/>
      <c r="T432" s="1168"/>
      <c r="U432" s="1168"/>
      <c r="V432" s="1168"/>
      <c r="W432" s="1168"/>
    </row>
    <row r="433" spans="1:23" ht="24" customHeight="1">
      <c r="A433" s="1097" t="s">
        <v>16</v>
      </c>
      <c r="B433" s="1066">
        <v>6</v>
      </c>
      <c r="C433" s="1066">
        <v>2</v>
      </c>
      <c r="D433" s="1066">
        <f t="shared" si="53"/>
        <v>39</v>
      </c>
      <c r="E433" s="1066" t="str">
        <f>CONCATENATE('Смета ЕР (общ) '!$A433,".",'Смета ЕР (общ) '!$B433,".",C433,".",'Смета ЕР (общ) '!$D433)</f>
        <v>Р3.6.2.39</v>
      </c>
      <c r="F433" s="1097">
        <f t="shared" si="50"/>
        <v>1</v>
      </c>
      <c r="G433" s="1115" t="s">
        <v>1571</v>
      </c>
      <c r="H433" s="1116" t="s">
        <v>15</v>
      </c>
      <c r="I433" s="837"/>
      <c r="J433" s="735">
        <v>543.75</v>
      </c>
      <c r="K433" s="735">
        <v>2670</v>
      </c>
      <c r="L433" s="735">
        <f t="shared" si="51"/>
        <v>543.75</v>
      </c>
      <c r="M433" s="735">
        <f t="shared" si="52"/>
        <v>2670</v>
      </c>
      <c r="N433" s="735">
        <f>ROUND('Смета ЕР (общ) '!$I433*'Смета ЕР (общ) '!$L433,2)</f>
        <v>0</v>
      </c>
      <c r="O433" s="735">
        <f>ROUND('Смета ЕР (общ) '!$I433*'Смета ЕР (общ) '!$M433,2)</f>
        <v>0</v>
      </c>
      <c r="P433" s="1218" t="s">
        <v>6184</v>
      </c>
      <c r="Q433" s="1115"/>
      <c r="S433" s="619"/>
      <c r="T433" s="1168"/>
      <c r="U433" s="1168"/>
      <c r="V433" s="1168"/>
      <c r="W433" s="1168"/>
    </row>
    <row r="434" spans="1:23" ht="14.4" customHeight="1">
      <c r="A434" s="733" t="s">
        <v>16</v>
      </c>
      <c r="B434" s="733">
        <v>6</v>
      </c>
      <c r="C434" s="733">
        <v>2</v>
      </c>
      <c r="D434" s="733">
        <f t="shared" si="53"/>
        <v>40</v>
      </c>
      <c r="E434" s="733" t="str">
        <f>CONCATENATE('Смета ЕР (общ) '!$A434,".",'Смета ЕР (общ) '!$B434,".",C434,".",'Смета ЕР (общ) '!$D434)</f>
        <v>Р3.6.2.40</v>
      </c>
      <c r="F434" s="733">
        <f t="shared" si="50"/>
        <v>1</v>
      </c>
      <c r="G434" s="1106" t="s">
        <v>379</v>
      </c>
      <c r="H434" s="1107" t="s">
        <v>15</v>
      </c>
      <c r="I434" s="734"/>
      <c r="J434" s="923">
        <v>535.91999999999996</v>
      </c>
      <c r="K434" s="923">
        <v>3393</v>
      </c>
      <c r="L434" s="923">
        <f t="shared" si="51"/>
        <v>535.91999999999996</v>
      </c>
      <c r="M434" s="923">
        <f t="shared" si="52"/>
        <v>3393</v>
      </c>
      <c r="N434" s="923">
        <f>ROUND('Смета ЕР (общ) '!$I434*'Смета ЕР (общ) '!$L434,2)</f>
        <v>0</v>
      </c>
      <c r="O434" s="923">
        <f>ROUND('Смета ЕР (общ) '!$I434*'Смета ЕР (общ) '!$M434,2)</f>
        <v>0</v>
      </c>
      <c r="P434" s="1222"/>
      <c r="Q434" s="1106" t="s">
        <v>6176</v>
      </c>
      <c r="S434" s="619"/>
      <c r="T434" s="1168"/>
      <c r="U434" s="1168"/>
      <c r="V434" s="1168"/>
      <c r="W434" s="1168"/>
    </row>
    <row r="435" spans="1:23" ht="14.4" customHeight="1">
      <c r="A435" s="733" t="s">
        <v>16</v>
      </c>
      <c r="B435" s="733">
        <v>6</v>
      </c>
      <c r="C435" s="733">
        <v>2</v>
      </c>
      <c r="D435" s="733">
        <f t="shared" si="53"/>
        <v>41</v>
      </c>
      <c r="E435" s="733" t="str">
        <f>CONCATENATE('Смета ЕР (общ) '!$A435,".",'Смета ЕР (общ) '!$B435,".",C435,".",'Смета ЕР (общ) '!$D435)</f>
        <v>Р3.6.2.41</v>
      </c>
      <c r="F435" s="733">
        <f t="shared" si="50"/>
        <v>1</v>
      </c>
      <c r="G435" s="1106" t="s">
        <v>969</v>
      </c>
      <c r="H435" s="1107" t="s">
        <v>15</v>
      </c>
      <c r="I435" s="734"/>
      <c r="J435" s="923">
        <v>535.91999999999996</v>
      </c>
      <c r="K435" s="923">
        <v>3041.71</v>
      </c>
      <c r="L435" s="923">
        <f t="shared" si="51"/>
        <v>535.91999999999996</v>
      </c>
      <c r="M435" s="923">
        <f t="shared" si="52"/>
        <v>3041.71</v>
      </c>
      <c r="N435" s="923">
        <f>ROUND('Смета ЕР (общ) '!$I435*'Смета ЕР (общ) '!$L435,2)</f>
        <v>0</v>
      </c>
      <c r="O435" s="923">
        <f>ROUND('Смета ЕР (общ) '!$I435*'Смета ЕР (общ) '!$M435,2)</f>
        <v>0</v>
      </c>
      <c r="P435" s="1222"/>
      <c r="Q435" s="1106"/>
      <c r="S435" s="619"/>
      <c r="T435" s="1168"/>
      <c r="U435" s="1168"/>
      <c r="V435" s="1168"/>
      <c r="W435" s="1168"/>
    </row>
    <row r="436" spans="1:23" ht="14.4" customHeight="1">
      <c r="A436" s="733" t="s">
        <v>16</v>
      </c>
      <c r="B436" s="733">
        <v>6</v>
      </c>
      <c r="C436" s="733">
        <v>2</v>
      </c>
      <c r="D436" s="733">
        <f t="shared" si="53"/>
        <v>42</v>
      </c>
      <c r="E436" s="733" t="str">
        <f>CONCATENATE('Смета ЕР (общ) '!$A436,".",'Смета ЕР (общ) '!$B436,".",C436,".",'Смета ЕР (общ) '!$D436)</f>
        <v>Р3.6.2.42</v>
      </c>
      <c r="F436" s="733">
        <f t="shared" si="50"/>
        <v>1</v>
      </c>
      <c r="G436" s="1106" t="s">
        <v>1124</v>
      </c>
      <c r="H436" s="1107" t="s">
        <v>15</v>
      </c>
      <c r="I436" s="734"/>
      <c r="J436" s="923">
        <v>535.91999999999996</v>
      </c>
      <c r="K436" s="923">
        <v>2818.33</v>
      </c>
      <c r="L436" s="923">
        <f t="shared" si="51"/>
        <v>535.91999999999996</v>
      </c>
      <c r="M436" s="923">
        <f t="shared" si="52"/>
        <v>2818.33</v>
      </c>
      <c r="N436" s="923">
        <f>ROUND('Смета ЕР (общ) '!$I436*'Смета ЕР (общ) '!$L436,2)</f>
        <v>0</v>
      </c>
      <c r="O436" s="923">
        <f>ROUND('Смета ЕР (общ) '!$I436*'Смета ЕР (общ) '!$M436,2)</f>
        <v>0</v>
      </c>
      <c r="P436" s="1222"/>
      <c r="Q436" s="1106"/>
      <c r="S436" s="619"/>
      <c r="T436" s="1168"/>
      <c r="U436" s="1168"/>
      <c r="V436" s="1168"/>
      <c r="W436" s="1168"/>
    </row>
    <row r="437" spans="1:23" ht="24" customHeight="1">
      <c r="A437" s="1097" t="s">
        <v>16</v>
      </c>
      <c r="B437" s="1066">
        <v>6</v>
      </c>
      <c r="C437" s="1066">
        <v>2</v>
      </c>
      <c r="D437" s="1066">
        <f t="shared" si="53"/>
        <v>43</v>
      </c>
      <c r="E437" s="1066" t="str">
        <f>CONCATENATE('Смета ЕР (общ) '!$A437,".",'Смета ЕР (общ) '!$B437,".",C437,".",'Смета ЕР (общ) '!$D437)</f>
        <v>Р3.6.2.43</v>
      </c>
      <c r="F437" s="1097">
        <f t="shared" si="50"/>
        <v>1</v>
      </c>
      <c r="G437" s="1115" t="s">
        <v>2532</v>
      </c>
      <c r="H437" s="1095" t="s">
        <v>15</v>
      </c>
      <c r="I437" s="837"/>
      <c r="J437" s="735">
        <v>535.91999999999996</v>
      </c>
      <c r="K437" s="735">
        <f>'ПВХ (юань)'!F19</f>
        <v>3175.6567500000001</v>
      </c>
      <c r="L437" s="735">
        <f t="shared" si="51"/>
        <v>535.91999999999996</v>
      </c>
      <c r="M437" s="1114">
        <f t="shared" si="52"/>
        <v>3175.66</v>
      </c>
      <c r="N437" s="735">
        <f>ROUND('Смета ЕР (общ) '!$I437*'Смета ЕР (общ) '!$L437,2)</f>
        <v>0</v>
      </c>
      <c r="O437" s="735">
        <f>ROUND('Смета ЕР (общ) '!$I437*'Смета ЕР (общ) '!$M437,2)</f>
        <v>0</v>
      </c>
      <c r="P437" s="1218" t="s">
        <v>6219</v>
      </c>
      <c r="Q437" s="1115" t="s">
        <v>6176</v>
      </c>
      <c r="R437" s="854"/>
      <c r="S437" s="619"/>
      <c r="T437" s="1168"/>
      <c r="U437" s="1168">
        <v>1</v>
      </c>
      <c r="V437" s="1168"/>
      <c r="W437" s="1168"/>
    </row>
    <row r="438" spans="1:23" ht="24" customHeight="1">
      <c r="A438" s="1117" t="s">
        <v>16</v>
      </c>
      <c r="B438" s="1117">
        <v>6</v>
      </c>
      <c r="C438" s="1117">
        <v>2</v>
      </c>
      <c r="D438" s="1117">
        <f t="shared" si="53"/>
        <v>44</v>
      </c>
      <c r="E438" s="1117" t="str">
        <f>CONCATENATE('Смета ЕР (общ) '!$A438,".",'Смета ЕР (общ) '!$B438,".",C438,".",'Смета ЕР (общ) '!$D438)</f>
        <v>Р3.6.2.44</v>
      </c>
      <c r="F438" s="1117">
        <f t="shared" si="50"/>
        <v>1</v>
      </c>
      <c r="G438" s="1118" t="s">
        <v>503</v>
      </c>
      <c r="H438" s="1119" t="s">
        <v>15</v>
      </c>
      <c r="I438" s="1183"/>
      <c r="J438" s="923">
        <v>406.29</v>
      </c>
      <c r="K438" s="923">
        <v>942.17</v>
      </c>
      <c r="L438" s="923">
        <f t="shared" si="51"/>
        <v>406.29</v>
      </c>
      <c r="M438" s="923">
        <f t="shared" si="52"/>
        <v>942.17</v>
      </c>
      <c r="N438" s="923">
        <f>ROUND('Смета ЕР (общ) '!$I438*'Смета ЕР (общ) '!$L438,2)</f>
        <v>0</v>
      </c>
      <c r="O438" s="923">
        <f>ROUND('Смета ЕР (общ) '!$I438*'Смета ЕР (общ) '!$M438,2)</f>
        <v>0</v>
      </c>
      <c r="P438" s="1118"/>
      <c r="Q438" s="1118"/>
      <c r="S438" s="619"/>
      <c r="T438" s="1168"/>
      <c r="U438" s="1168"/>
      <c r="V438" s="1168"/>
      <c r="W438" s="1168"/>
    </row>
    <row r="439" spans="1:23" ht="24" customHeight="1">
      <c r="A439" s="733" t="s">
        <v>16</v>
      </c>
      <c r="B439" s="733">
        <v>6</v>
      </c>
      <c r="C439" s="733">
        <v>2</v>
      </c>
      <c r="D439" s="733">
        <f t="shared" si="53"/>
        <v>45</v>
      </c>
      <c r="E439" s="733" t="str">
        <f>CONCATENATE('Смета ЕР (общ) '!$A439,".",'Смета ЕР (общ) '!$B439,".",C439,".",'Смета ЕР (общ) '!$D439)</f>
        <v>Р3.6.2.45</v>
      </c>
      <c r="F439" s="733">
        <f t="shared" si="50"/>
        <v>1</v>
      </c>
      <c r="G439" s="1065" t="s">
        <v>42</v>
      </c>
      <c r="H439" s="1098" t="s">
        <v>15</v>
      </c>
      <c r="I439" s="734"/>
      <c r="J439" s="923">
        <v>3262.5</v>
      </c>
      <c r="K439" s="923">
        <v>2257.54</v>
      </c>
      <c r="L439" s="923">
        <f t="shared" si="51"/>
        <v>3262.5</v>
      </c>
      <c r="M439" s="923">
        <f t="shared" si="52"/>
        <v>2257.54</v>
      </c>
      <c r="N439" s="923">
        <f>ROUND('Смета ЕР (общ) '!$I439*'Смета ЕР (общ) '!$L439,2)</f>
        <v>0</v>
      </c>
      <c r="O439" s="923">
        <f>ROUND('Смета ЕР (общ) '!$I439*'Смета ЕР (общ) '!$M439,2)</f>
        <v>0</v>
      </c>
      <c r="P439" s="1222"/>
      <c r="Q439" s="1065"/>
      <c r="S439" s="619"/>
      <c r="T439" s="1168"/>
      <c r="U439" s="1168">
        <v>2.16</v>
      </c>
      <c r="V439" s="1168"/>
      <c r="W439" s="1168"/>
    </row>
    <row r="440" spans="1:23" ht="14.4" customHeight="1">
      <c r="A440" s="733" t="s">
        <v>16</v>
      </c>
      <c r="B440" s="733">
        <v>6</v>
      </c>
      <c r="C440" s="733">
        <v>2</v>
      </c>
      <c r="D440" s="733">
        <f t="shared" si="53"/>
        <v>46</v>
      </c>
      <c r="E440" s="733" t="str">
        <f>CONCATENATE('Смета ЕР (общ) '!$A440,".",'Смета ЕР (общ) '!$B440,".",C440,".",'Смета ЕР (общ) '!$D440)</f>
        <v>Р3.6.2.46</v>
      </c>
      <c r="F440" s="733">
        <f t="shared" si="50"/>
        <v>1</v>
      </c>
      <c r="G440" s="1065" t="s">
        <v>41</v>
      </c>
      <c r="H440" s="1098" t="s">
        <v>27</v>
      </c>
      <c r="I440" s="734"/>
      <c r="J440" s="923">
        <v>297.58</v>
      </c>
      <c r="K440" s="923">
        <v>1029.52</v>
      </c>
      <c r="L440" s="923">
        <f t="shared" si="51"/>
        <v>297.58</v>
      </c>
      <c r="M440" s="923">
        <f t="shared" si="52"/>
        <v>1029.52</v>
      </c>
      <c r="N440" s="923">
        <f>ROUND('Смета ЕР (общ) '!$I440*'Смета ЕР (общ) '!$L440,2)</f>
        <v>0</v>
      </c>
      <c r="O440" s="923">
        <f>ROUND('Смета ЕР (общ) '!$I440*'Смета ЕР (общ) '!$M440,2)</f>
        <v>0</v>
      </c>
      <c r="P440" s="1222"/>
      <c r="Q440" s="1065"/>
      <c r="S440" s="619"/>
      <c r="T440" s="1168"/>
      <c r="U440" s="1168"/>
      <c r="V440" s="1168"/>
      <c r="W440" s="1168"/>
    </row>
    <row r="441" spans="1:23" ht="14.4" customHeight="1">
      <c r="A441" s="733" t="s">
        <v>16</v>
      </c>
      <c r="B441" s="733">
        <v>6</v>
      </c>
      <c r="C441" s="733">
        <v>2</v>
      </c>
      <c r="D441" s="733">
        <f t="shared" si="53"/>
        <v>47</v>
      </c>
      <c r="E441" s="733" t="str">
        <f>CONCATENATE('Смета ЕР (общ) '!$A441,".",'Смета ЕР (общ) '!$B441,".",C441,".",'Смета ЕР (общ) '!$D441)</f>
        <v>Р3.6.2.47</v>
      </c>
      <c r="F441" s="733">
        <f t="shared" si="50"/>
        <v>1</v>
      </c>
      <c r="G441" s="1106" t="s">
        <v>43</v>
      </c>
      <c r="H441" s="1098" t="s">
        <v>27</v>
      </c>
      <c r="I441" s="734"/>
      <c r="J441" s="923">
        <v>393.59</v>
      </c>
      <c r="K441" s="923">
        <v>437.5</v>
      </c>
      <c r="L441" s="923">
        <f t="shared" si="51"/>
        <v>393.59</v>
      </c>
      <c r="M441" s="923">
        <f t="shared" si="52"/>
        <v>437.5</v>
      </c>
      <c r="N441" s="923">
        <f>ROUND('Смета ЕР (общ) '!$I441*'Смета ЕР (общ) '!$L441,2)</f>
        <v>0</v>
      </c>
      <c r="O441" s="923">
        <f>ROUND('Смета ЕР (общ) '!$I441*'Смета ЕР (общ) '!$M441,2)</f>
        <v>0</v>
      </c>
      <c r="P441" s="1106"/>
      <c r="Q441" s="1106"/>
      <c r="S441" s="619"/>
      <c r="T441" s="1168"/>
      <c r="U441" s="1168"/>
      <c r="V441" s="1168"/>
      <c r="W441" s="1168"/>
    </row>
    <row r="442" spans="1:23" ht="24" customHeight="1">
      <c r="A442" s="733" t="s">
        <v>16</v>
      </c>
      <c r="B442" s="733">
        <v>6</v>
      </c>
      <c r="C442" s="733">
        <v>2</v>
      </c>
      <c r="D442" s="733">
        <f t="shared" si="53"/>
        <v>48</v>
      </c>
      <c r="E442" s="733" t="str">
        <f>CONCATENATE('Смета ЕР (общ) '!$A442,".",'Смета ЕР (общ) '!$B442,".",C442,".",'Смета ЕР (общ) '!$D442)</f>
        <v>Р3.6.2.48</v>
      </c>
      <c r="F442" s="733">
        <f t="shared" si="50"/>
        <v>1</v>
      </c>
      <c r="G442" s="1065" t="s">
        <v>168</v>
      </c>
      <c r="H442" s="1098" t="s">
        <v>15</v>
      </c>
      <c r="I442" s="734"/>
      <c r="J442" s="923">
        <v>221.85</v>
      </c>
      <c r="K442" s="923">
        <v>71.17</v>
      </c>
      <c r="L442" s="923">
        <f t="shared" si="51"/>
        <v>221.85</v>
      </c>
      <c r="M442" s="923">
        <f t="shared" si="52"/>
        <v>71.17</v>
      </c>
      <c r="N442" s="923">
        <f>ROUND('Смета ЕР (общ) '!$I442*'Смета ЕР (общ) '!$L442,2)</f>
        <v>0</v>
      </c>
      <c r="O442" s="923">
        <f>ROUND('Смета ЕР (общ) '!$I442*'Смета ЕР (общ) '!$M442,2)</f>
        <v>0</v>
      </c>
      <c r="P442" s="1065" t="s">
        <v>963</v>
      </c>
      <c r="Q442" s="1065"/>
      <c r="S442" s="619"/>
      <c r="T442" s="1168"/>
      <c r="U442" s="1168"/>
      <c r="V442" s="1168"/>
      <c r="W442" s="1168"/>
    </row>
    <row r="443" spans="1:23" ht="24" customHeight="1">
      <c r="A443" s="733" t="s">
        <v>16</v>
      </c>
      <c r="B443" s="733">
        <v>6</v>
      </c>
      <c r="C443" s="733">
        <v>2</v>
      </c>
      <c r="D443" s="733">
        <f t="shared" si="53"/>
        <v>49</v>
      </c>
      <c r="E443" s="733" t="str">
        <f>CONCATENATE('Смета ЕР (общ) '!$A443,".",'Смета ЕР (общ) '!$B443,".",C443,".",'Смета ЕР (общ) '!$D443)</f>
        <v>Р3.6.2.49</v>
      </c>
      <c r="F443" s="733">
        <f t="shared" si="50"/>
        <v>1</v>
      </c>
      <c r="G443" s="1065" t="s">
        <v>1186</v>
      </c>
      <c r="H443" s="1098" t="s">
        <v>27</v>
      </c>
      <c r="I443" s="734"/>
      <c r="J443" s="923">
        <v>297.58</v>
      </c>
      <c r="K443" s="923">
        <v>722.82</v>
      </c>
      <c r="L443" s="923">
        <f t="shared" si="51"/>
        <v>297.58</v>
      </c>
      <c r="M443" s="923">
        <f t="shared" si="52"/>
        <v>722.82</v>
      </c>
      <c r="N443" s="923">
        <f>ROUND('Смета ЕР (общ) '!$I443*'Смета ЕР (общ) '!$L443,2)</f>
        <v>0</v>
      </c>
      <c r="O443" s="923">
        <f>ROUND('Смета ЕР (общ) '!$I443*'Смета ЕР (общ) '!$M443,2)</f>
        <v>0</v>
      </c>
      <c r="P443" s="1065"/>
      <c r="Q443" s="1065"/>
      <c r="S443" s="619"/>
      <c r="T443" s="1168"/>
      <c r="U443" s="1168"/>
      <c r="V443" s="1168"/>
      <c r="W443" s="1168"/>
    </row>
    <row r="444" spans="1:23" ht="24" customHeight="1">
      <c r="A444" s="1097" t="s">
        <v>16</v>
      </c>
      <c r="B444" s="1066">
        <v>6</v>
      </c>
      <c r="C444" s="1066">
        <v>2</v>
      </c>
      <c r="D444" s="1066">
        <f t="shared" si="53"/>
        <v>50</v>
      </c>
      <c r="E444" s="1066" t="str">
        <f>CONCATENATE('Смета ЕР (общ) '!$A444,".",'Смета ЕР (общ) '!$B444,".",C444,".",'Смета ЕР (общ) '!$D444)</f>
        <v>Р3.6.2.50</v>
      </c>
      <c r="F444" s="1097">
        <f t="shared" si="50"/>
        <v>1</v>
      </c>
      <c r="G444" s="1115" t="s">
        <v>1573</v>
      </c>
      <c r="H444" s="1095" t="s">
        <v>27</v>
      </c>
      <c r="I444" s="837"/>
      <c r="J444" s="735">
        <v>330.6</v>
      </c>
      <c r="K444" s="735">
        <v>345.95</v>
      </c>
      <c r="L444" s="735">
        <f t="shared" si="51"/>
        <v>330.6</v>
      </c>
      <c r="M444" s="735">
        <f t="shared" si="52"/>
        <v>345.95</v>
      </c>
      <c r="N444" s="735">
        <f>ROUND('Смета ЕР (общ) '!$I444*'Смета ЕР (общ) '!$L444,2)</f>
        <v>0</v>
      </c>
      <c r="O444" s="735">
        <f>ROUND('Смета ЕР (общ) '!$I444*'Смета ЕР (общ) '!$M444,2)</f>
        <v>0</v>
      </c>
      <c r="P444" s="1222"/>
      <c r="Q444" s="1115"/>
      <c r="S444" s="619"/>
      <c r="T444" s="1168"/>
      <c r="U444" s="1168"/>
      <c r="V444" s="1168"/>
      <c r="W444" s="1168"/>
    </row>
    <row r="445" spans="1:23" ht="24" customHeight="1">
      <c r="A445" s="733" t="s">
        <v>16</v>
      </c>
      <c r="B445" s="733">
        <v>6</v>
      </c>
      <c r="C445" s="733">
        <v>2</v>
      </c>
      <c r="D445" s="733">
        <f t="shared" si="53"/>
        <v>51</v>
      </c>
      <c r="E445" s="733" t="str">
        <f>CONCATENATE('Смета ЕР (общ) '!$A445,".",'Смета ЕР (общ) '!$B445,".",C445,".",'Смета ЕР (общ) '!$D445)</f>
        <v>Р3.6.2.51</v>
      </c>
      <c r="F445" s="733">
        <f t="shared" si="50"/>
        <v>1</v>
      </c>
      <c r="G445" s="1106" t="s">
        <v>637</v>
      </c>
      <c r="H445" s="1098" t="s">
        <v>27</v>
      </c>
      <c r="I445" s="734"/>
      <c r="J445" s="923">
        <v>387.15</v>
      </c>
      <c r="K445" s="923">
        <v>345.95</v>
      </c>
      <c r="L445" s="923">
        <f t="shared" si="51"/>
        <v>387.15</v>
      </c>
      <c r="M445" s="923">
        <f t="shared" si="52"/>
        <v>345.95</v>
      </c>
      <c r="N445" s="923">
        <f>ROUND('Смета ЕР (общ) '!$I445*'Смета ЕР (общ) '!$L445,2)</f>
        <v>0</v>
      </c>
      <c r="O445" s="923">
        <f>ROUND('Смета ЕР (общ) '!$I445*'Смета ЕР (общ) '!$M445,2)</f>
        <v>0</v>
      </c>
      <c r="P445" s="1222"/>
      <c r="Q445" s="1106"/>
      <c r="S445" s="619"/>
      <c r="T445" s="1168"/>
      <c r="U445" s="1168"/>
      <c r="V445" s="1168"/>
      <c r="W445" s="1168"/>
    </row>
    <row r="446" spans="1:23" ht="14.4" customHeight="1">
      <c r="A446" s="733" t="s">
        <v>16</v>
      </c>
      <c r="B446" s="733">
        <v>6</v>
      </c>
      <c r="C446" s="733">
        <v>2</v>
      </c>
      <c r="D446" s="733">
        <f t="shared" si="53"/>
        <v>52</v>
      </c>
      <c r="E446" s="733" t="str">
        <f>CONCATENATE('Смета ЕР (общ) '!$A446,".",'Смета ЕР (общ) '!$B446,".",C446,".",'Смета ЕР (общ) '!$D446)</f>
        <v>Р3.6.2.52</v>
      </c>
      <c r="F446" s="733">
        <f t="shared" si="50"/>
        <v>1</v>
      </c>
      <c r="G446" s="1106" t="s">
        <v>389</v>
      </c>
      <c r="H446" s="1098" t="s">
        <v>27</v>
      </c>
      <c r="I446" s="734"/>
      <c r="J446" s="923">
        <v>339.3</v>
      </c>
      <c r="K446" s="923">
        <v>530.5</v>
      </c>
      <c r="L446" s="923">
        <f t="shared" si="51"/>
        <v>339.3</v>
      </c>
      <c r="M446" s="923">
        <f t="shared" si="52"/>
        <v>530.5</v>
      </c>
      <c r="N446" s="923">
        <f>ROUND('Смета ЕР (общ) '!$I446*'Смета ЕР (общ) '!$L446,2)</f>
        <v>0</v>
      </c>
      <c r="O446" s="923">
        <f>ROUND('Смета ЕР (общ) '!$I446*'Смета ЕР (общ) '!$M446,2)</f>
        <v>0</v>
      </c>
      <c r="P446" s="1106"/>
      <c r="Q446" s="1106"/>
      <c r="S446" s="619"/>
      <c r="T446" s="1168"/>
      <c r="U446" s="1168"/>
      <c r="V446" s="1168"/>
      <c r="W446" s="1168"/>
    </row>
    <row r="447" spans="1:23" ht="14.4" customHeight="1">
      <c r="A447" s="733" t="s">
        <v>16</v>
      </c>
      <c r="B447" s="733">
        <v>6</v>
      </c>
      <c r="C447" s="733">
        <v>2</v>
      </c>
      <c r="D447" s="733">
        <f t="shared" si="53"/>
        <v>53</v>
      </c>
      <c r="E447" s="733" t="str">
        <f>CONCATENATE('Смета ЕР (общ) '!$A447,".",'Смета ЕР (общ) '!$B447,".",C447,".",'Смета ЕР (общ) '!$D447)</f>
        <v>Р3.6.2.53</v>
      </c>
      <c r="F447" s="733">
        <f t="shared" si="50"/>
        <v>1</v>
      </c>
      <c r="G447" s="1106" t="s">
        <v>39</v>
      </c>
      <c r="H447" s="1098" t="s">
        <v>27</v>
      </c>
      <c r="I447" s="734"/>
      <c r="J447" s="923">
        <v>380.02</v>
      </c>
      <c r="K447" s="923">
        <v>538.36</v>
      </c>
      <c r="L447" s="923">
        <f t="shared" si="51"/>
        <v>380.02</v>
      </c>
      <c r="M447" s="923">
        <f t="shared" si="52"/>
        <v>538.36</v>
      </c>
      <c r="N447" s="923">
        <f>ROUND('Смета ЕР (общ) '!$I447*'Смета ЕР (общ) '!$L447,2)</f>
        <v>0</v>
      </c>
      <c r="O447" s="923">
        <f>ROUND('Смета ЕР (общ) '!$I447*'Смета ЕР (общ) '!$M447,2)</f>
        <v>0</v>
      </c>
      <c r="P447" s="1106"/>
      <c r="Q447" s="1106"/>
      <c r="S447" s="619"/>
      <c r="T447" s="1168"/>
      <c r="U447" s="1168"/>
      <c r="V447" s="1168"/>
      <c r="W447" s="1168"/>
    </row>
    <row r="448" spans="1:23" ht="14.4" customHeight="1">
      <c r="A448" s="733" t="s">
        <v>16</v>
      </c>
      <c r="B448" s="733">
        <v>6</v>
      </c>
      <c r="C448" s="733">
        <v>2</v>
      </c>
      <c r="D448" s="733">
        <f t="shared" si="53"/>
        <v>54</v>
      </c>
      <c r="E448" s="733" t="str">
        <f>CONCATENATE('Смета ЕР (общ) '!$A448,".",'Смета ЕР (общ) '!$B448,".",C448,".",'Смета ЕР (общ) '!$D448)</f>
        <v>Р3.6.2.54</v>
      </c>
      <c r="F448" s="733">
        <f t="shared" si="50"/>
        <v>1</v>
      </c>
      <c r="G448" s="1106" t="s">
        <v>638</v>
      </c>
      <c r="H448" s="1098" t="s">
        <v>27</v>
      </c>
      <c r="I448" s="734"/>
      <c r="J448" s="923">
        <v>297.58</v>
      </c>
      <c r="K448" s="923">
        <v>293.41000000000003</v>
      </c>
      <c r="L448" s="923">
        <f t="shared" si="51"/>
        <v>297.58</v>
      </c>
      <c r="M448" s="923">
        <f t="shared" si="52"/>
        <v>293.41000000000003</v>
      </c>
      <c r="N448" s="923">
        <f>ROUND('Смета ЕР (общ) '!$I448*'Смета ЕР (общ) '!$L448,2)</f>
        <v>0</v>
      </c>
      <c r="O448" s="923">
        <f>ROUND('Смета ЕР (общ) '!$I448*'Смета ЕР (общ) '!$M448,2)</f>
        <v>0</v>
      </c>
      <c r="P448" s="1106"/>
      <c r="Q448" s="1106"/>
      <c r="S448" s="619"/>
      <c r="T448" s="1168"/>
      <c r="U448" s="1168"/>
      <c r="V448" s="1168"/>
      <c r="W448" s="1168"/>
    </row>
    <row r="449" spans="1:23" ht="24" customHeight="1">
      <c r="A449" s="1097" t="s">
        <v>16</v>
      </c>
      <c r="B449" s="1066">
        <v>6</v>
      </c>
      <c r="C449" s="1066">
        <v>2</v>
      </c>
      <c r="D449" s="1066">
        <f t="shared" si="53"/>
        <v>55</v>
      </c>
      <c r="E449" s="1066" t="str">
        <f>CONCATENATE('Смета ЕР (общ) '!$A449,".",'Смета ЕР (общ) '!$B449,".",C449,".",'Смета ЕР (общ) '!$D449)</f>
        <v>Р3.6.2.55</v>
      </c>
      <c r="F449" s="1097">
        <f t="shared" si="50"/>
        <v>1</v>
      </c>
      <c r="G449" s="1067" t="s">
        <v>1572</v>
      </c>
      <c r="H449" s="1095" t="s">
        <v>27</v>
      </c>
      <c r="I449" s="837"/>
      <c r="J449" s="735">
        <v>317.55</v>
      </c>
      <c r="K449" s="735">
        <v>1034.6099999999999</v>
      </c>
      <c r="L449" s="735">
        <f t="shared" si="51"/>
        <v>317.55</v>
      </c>
      <c r="M449" s="735">
        <f t="shared" si="52"/>
        <v>1034.6099999999999</v>
      </c>
      <c r="N449" s="735">
        <f>ROUND('Смета ЕР (общ) '!$I449*'Смета ЕР (общ) '!$L449,2)</f>
        <v>0</v>
      </c>
      <c r="O449" s="735">
        <f>ROUND('Смета ЕР (общ) '!$I449*'Смета ЕР (общ) '!$M449,2)</f>
        <v>0</v>
      </c>
      <c r="P449" s="1067"/>
      <c r="Q449" s="1067" t="s">
        <v>6176</v>
      </c>
      <c r="S449" s="619"/>
      <c r="T449" s="1168"/>
      <c r="U449" s="1168"/>
      <c r="V449" s="1168"/>
      <c r="W449" s="1168"/>
    </row>
    <row r="450" spans="1:23" ht="24" customHeight="1">
      <c r="A450" s="1097" t="s">
        <v>16</v>
      </c>
      <c r="B450" s="1097">
        <v>6</v>
      </c>
      <c r="C450" s="1097">
        <v>2</v>
      </c>
      <c r="D450" s="1097">
        <f t="shared" si="53"/>
        <v>56</v>
      </c>
      <c r="E450" s="1097" t="str">
        <f>CONCATENATE('Смета ЕР (общ) '!$A450,".",'Смета ЕР (общ) '!$B450,".",C450,".",'Смета ЕР (общ) '!$D450)</f>
        <v>Р3.6.2.56</v>
      </c>
      <c r="F450" s="1097">
        <f t="shared" si="50"/>
        <v>1</v>
      </c>
      <c r="G450" s="1115" t="s">
        <v>1815</v>
      </c>
      <c r="H450" s="1095" t="s">
        <v>27</v>
      </c>
      <c r="I450" s="837"/>
      <c r="J450" s="735">
        <v>434.3</v>
      </c>
      <c r="K450" s="735">
        <v>832.95</v>
      </c>
      <c r="L450" s="735">
        <f t="shared" si="51"/>
        <v>434.3</v>
      </c>
      <c r="M450" s="735">
        <f t="shared" si="52"/>
        <v>832.95</v>
      </c>
      <c r="N450" s="735">
        <f>ROUND('Смета ЕР (общ) '!$I450*'Смета ЕР (общ) '!$L450,2)</f>
        <v>0</v>
      </c>
      <c r="O450" s="735">
        <f>ROUND('Смета ЕР (общ) '!$I450*'Смета ЕР (общ) '!$M450,2)</f>
        <v>0</v>
      </c>
      <c r="P450" s="1115" t="s">
        <v>1891</v>
      </c>
      <c r="Q450" s="1115" t="s">
        <v>846</v>
      </c>
      <c r="S450" s="619"/>
      <c r="T450" s="1168"/>
      <c r="U450" s="1168">
        <v>85</v>
      </c>
      <c r="V450" s="1168"/>
      <c r="W450" s="1168"/>
    </row>
    <row r="451" spans="1:23" ht="14.4" customHeight="1">
      <c r="A451" s="733" t="s">
        <v>16</v>
      </c>
      <c r="B451" s="733">
        <v>6</v>
      </c>
      <c r="C451" s="733">
        <v>2</v>
      </c>
      <c r="D451" s="733">
        <f t="shared" si="53"/>
        <v>57</v>
      </c>
      <c r="E451" s="733" t="str">
        <f>CONCATENATE('Смета ЕР (общ) '!$A451,".",'Смета ЕР (общ) '!$B451,".",C451,".",'Смета ЕР (общ) '!$D451)</f>
        <v>Р3.6.2.57</v>
      </c>
      <c r="F451" s="733">
        <f t="shared" si="50"/>
        <v>1</v>
      </c>
      <c r="G451" s="1065" t="s">
        <v>1195</v>
      </c>
      <c r="H451" s="1098" t="s">
        <v>15</v>
      </c>
      <c r="I451" s="734"/>
      <c r="J451" s="923">
        <v>1746.09</v>
      </c>
      <c r="K451" s="735">
        <v>19162.2</v>
      </c>
      <c r="L451" s="735">
        <f t="shared" si="51"/>
        <v>1746.09</v>
      </c>
      <c r="M451" s="735">
        <f t="shared" si="52"/>
        <v>19162.2</v>
      </c>
      <c r="N451" s="923">
        <f>ROUND('Смета ЕР (общ) '!$I451*'Смета ЕР (общ) '!$L451,2)</f>
        <v>0</v>
      </c>
      <c r="O451" s="923">
        <f>ROUND('Смета ЕР (общ) '!$I451*'Смета ЕР (общ) '!$M451,2)</f>
        <v>0</v>
      </c>
      <c r="P451" s="1065"/>
      <c r="Q451" s="1065" t="s">
        <v>846</v>
      </c>
      <c r="S451" s="619"/>
      <c r="T451" s="1168"/>
      <c r="U451" s="1168">
        <v>2.16</v>
      </c>
      <c r="V451" s="1168"/>
      <c r="W451" s="1168"/>
    </row>
    <row r="452" spans="1:23" ht="14.4" customHeight="1">
      <c r="A452" s="733" t="s">
        <v>16</v>
      </c>
      <c r="B452" s="733">
        <v>6</v>
      </c>
      <c r="C452" s="733">
        <v>2</v>
      </c>
      <c r="D452" s="733">
        <f t="shared" si="53"/>
        <v>58</v>
      </c>
      <c r="E452" s="733" t="str">
        <f>CONCATENATE('Смета ЕР (общ) '!$A452,".",'Смета ЕР (общ) '!$B452,".",C452,".",'Смета ЕР (общ) '!$D452)</f>
        <v>Р3.6.2.58</v>
      </c>
      <c r="F452" s="733">
        <f t="shared" si="50"/>
        <v>1</v>
      </c>
      <c r="G452" s="1106" t="s">
        <v>169</v>
      </c>
      <c r="H452" s="1098" t="s">
        <v>15</v>
      </c>
      <c r="I452" s="734"/>
      <c r="J452" s="923">
        <v>95.7</v>
      </c>
      <c r="K452" s="735">
        <v>98.47</v>
      </c>
      <c r="L452" s="735">
        <f t="shared" si="51"/>
        <v>95.7</v>
      </c>
      <c r="M452" s="735">
        <f t="shared" si="52"/>
        <v>98.47</v>
      </c>
      <c r="N452" s="923">
        <f>ROUND('Смета ЕР (общ) '!$I452*'Смета ЕР (общ) '!$L452,2)</f>
        <v>0</v>
      </c>
      <c r="O452" s="923">
        <f>ROUND('Смета ЕР (общ) '!$I452*'Смета ЕР (общ) '!$M452,2)</f>
        <v>0</v>
      </c>
      <c r="P452" s="1106"/>
      <c r="Q452" s="1106"/>
      <c r="S452" s="619"/>
      <c r="T452" s="1168"/>
      <c r="U452" s="1168">
        <v>214</v>
      </c>
      <c r="V452" s="1168"/>
      <c r="W452" s="1168"/>
    </row>
    <row r="453" spans="1:23" ht="24" customHeight="1">
      <c r="A453" s="733" t="s">
        <v>16</v>
      </c>
      <c r="B453" s="733">
        <v>6</v>
      </c>
      <c r="C453" s="733">
        <v>2</v>
      </c>
      <c r="D453" s="733">
        <f t="shared" si="53"/>
        <v>59</v>
      </c>
      <c r="E453" s="733" t="str">
        <f>CONCATENATE('Смета ЕР (общ) '!$A453,".",'Смета ЕР (общ) '!$B453,".",C453,".",'Смета ЕР (общ) '!$D453)</f>
        <v>Р3.6.2.59</v>
      </c>
      <c r="F453" s="733">
        <f t="shared" si="50"/>
        <v>1</v>
      </c>
      <c r="G453" s="1106" t="s">
        <v>1594</v>
      </c>
      <c r="H453" s="1098" t="s">
        <v>15</v>
      </c>
      <c r="I453" s="734"/>
      <c r="J453" s="923">
        <v>67.86</v>
      </c>
      <c r="K453" s="735">
        <v>55.18</v>
      </c>
      <c r="L453" s="735">
        <f t="shared" si="51"/>
        <v>67.86</v>
      </c>
      <c r="M453" s="735">
        <f t="shared" si="52"/>
        <v>55.18</v>
      </c>
      <c r="N453" s="923">
        <f>ROUND('Смета ЕР (общ) '!$I453*'Смета ЕР (общ) '!$L453,2)</f>
        <v>0</v>
      </c>
      <c r="O453" s="923">
        <f>ROUND('Смета ЕР (общ) '!$I453*'Смета ЕР (общ) '!$M453,2)</f>
        <v>0</v>
      </c>
      <c r="P453" s="1106"/>
      <c r="Q453" s="1106"/>
      <c r="S453" s="619"/>
      <c r="T453" s="1168"/>
      <c r="U453" s="1168">
        <v>214</v>
      </c>
      <c r="V453" s="1168"/>
      <c r="W453" s="1168"/>
    </row>
    <row r="454" spans="1:23" ht="14.4" customHeight="1">
      <c r="A454" s="1102" t="s">
        <v>16</v>
      </c>
      <c r="B454" s="1102">
        <v>4</v>
      </c>
      <c r="C454" s="1102">
        <v>0</v>
      </c>
      <c r="D454" s="1102">
        <v>0</v>
      </c>
      <c r="E454" s="1102" t="str">
        <f>CONCATENATE('Смета ЕР (общ) '!$A454,".",'Смета ЕР (общ) '!$B454,".",C454,".",'Смета ЕР (общ) '!$D454)</f>
        <v>Р3.4.0.0</v>
      </c>
      <c r="F454" s="1102">
        <f t="shared" si="50"/>
        <v>1</v>
      </c>
      <c r="G454" s="1103" t="s">
        <v>2609</v>
      </c>
      <c r="H454" s="1091"/>
      <c r="I454" s="1092">
        <f>N454</f>
        <v>0</v>
      </c>
      <c r="J454" s="1101"/>
      <c r="K454" s="1101"/>
      <c r="L454" s="1094"/>
      <c r="M454" s="1094"/>
      <c r="N454" s="1094">
        <f>ROUND(N455+N460+N465+N469+N475+N486+N499,2)</f>
        <v>0</v>
      </c>
      <c r="O454" s="1094">
        <f>ROUND(O455+O460+O465+O469+O475+O486+O499,2)</f>
        <v>0</v>
      </c>
      <c r="P454" s="1103"/>
      <c r="Q454" s="1103"/>
      <c r="S454" s="619"/>
      <c r="T454" s="1168"/>
      <c r="U454" s="1168">
        <v>551184.55000000005</v>
      </c>
      <c r="V454" s="1168"/>
      <c r="W454" s="1168"/>
    </row>
    <row r="455" spans="1:23" ht="14.4" customHeight="1">
      <c r="A455" s="1129" t="s">
        <v>16</v>
      </c>
      <c r="B455" s="1129">
        <v>4</v>
      </c>
      <c r="C455" s="1129">
        <v>1</v>
      </c>
      <c r="D455" s="1129">
        <v>0</v>
      </c>
      <c r="E455" s="1129" t="str">
        <f>CONCATENATE('Смета ЕР (общ) '!$A455,".",'Смета ЕР (общ) '!$B455,".",C455,".",'Смета ЕР (общ) '!$D455)</f>
        <v>Р3.4.1.0</v>
      </c>
      <c r="F455" s="1129">
        <f t="shared" si="50"/>
        <v>1</v>
      </c>
      <c r="G455" s="1133" t="s">
        <v>2610</v>
      </c>
      <c r="H455" s="1131"/>
      <c r="I455" s="1124">
        <f>N455</f>
        <v>0</v>
      </c>
      <c r="J455" s="1125"/>
      <c r="K455" s="1125"/>
      <c r="L455" s="1132"/>
      <c r="M455" s="1132"/>
      <c r="N455" s="1132">
        <f>SUM(N456:N459)</f>
        <v>0</v>
      </c>
      <c r="O455" s="1132">
        <f>SUM(O456:O459)</f>
        <v>0</v>
      </c>
      <c r="P455" s="1133"/>
      <c r="Q455" s="1133"/>
      <c r="S455" s="619"/>
      <c r="T455" s="1168"/>
      <c r="U455" s="1168">
        <v>20905.800000000003</v>
      </c>
      <c r="V455" s="1168"/>
      <c r="W455" s="1168"/>
    </row>
    <row r="456" spans="1:23" ht="72" customHeight="1">
      <c r="A456" s="733" t="s">
        <v>16</v>
      </c>
      <c r="B456" s="733">
        <v>4</v>
      </c>
      <c r="C456" s="733">
        <v>1</v>
      </c>
      <c r="D456" s="733">
        <v>1</v>
      </c>
      <c r="E456" s="733" t="str">
        <f>CONCATENATE('Смета ЕР (общ) '!$A456,".",'Смета ЕР (общ) '!$B456,".",C456,".",'Смета ЕР (общ) '!$D456)</f>
        <v>Р3.4.1.1</v>
      </c>
      <c r="F456" s="733">
        <f t="shared" si="50"/>
        <v>1</v>
      </c>
      <c r="G456" s="1065" t="s">
        <v>1876</v>
      </c>
      <c r="H456" s="1098" t="s">
        <v>336</v>
      </c>
      <c r="I456" s="734"/>
      <c r="J456" s="923">
        <v>5781.74</v>
      </c>
      <c r="K456" s="735">
        <f>'Стекл двери в алюм. (2)'!D6</f>
        <v>51219</v>
      </c>
      <c r="L456" s="923">
        <f t="shared" ref="L456:M459" si="54">ROUND(J456-J456*$Q$4,2)</f>
        <v>5781.74</v>
      </c>
      <c r="M456" s="1114">
        <f t="shared" si="54"/>
        <v>51219</v>
      </c>
      <c r="N456" s="923">
        <f>ROUND('Смета ЕР (общ) '!$I456*'Смета ЕР (общ) '!$L456,2)</f>
        <v>0</v>
      </c>
      <c r="O456" s="923">
        <f>ROUND('Смета ЕР (общ) '!$I456*'Смета ЕР (общ) '!$M456,2)</f>
        <v>0</v>
      </c>
      <c r="P456" s="1218" t="s">
        <v>6207</v>
      </c>
      <c r="Q456" s="1065"/>
      <c r="R456" s="854"/>
      <c r="S456" s="619"/>
      <c r="T456" s="1168"/>
      <c r="U456" s="1168"/>
      <c r="V456" s="1168"/>
      <c r="W456" s="1168"/>
    </row>
    <row r="457" spans="1:23" ht="72" customHeight="1">
      <c r="A457" s="733" t="s">
        <v>16</v>
      </c>
      <c r="B457" s="733">
        <v>4</v>
      </c>
      <c r="C457" s="733">
        <v>1</v>
      </c>
      <c r="D457" s="733">
        <v>2</v>
      </c>
      <c r="E457" s="733" t="str">
        <f>CONCATENATE('Смета ЕР (общ) '!$A457,".",'Смета ЕР (общ) '!$B457,".",C457,".",'Смета ЕР (общ) '!$D457)</f>
        <v>Р3.4.1.2</v>
      </c>
      <c r="F457" s="733">
        <f t="shared" si="50"/>
        <v>1</v>
      </c>
      <c r="G457" s="1106" t="s">
        <v>1877</v>
      </c>
      <c r="H457" s="1098" t="s">
        <v>336</v>
      </c>
      <c r="I457" s="734"/>
      <c r="J457" s="923">
        <v>7892.64</v>
      </c>
      <c r="K457" s="735">
        <f>'Стекл двери в алюм. (2)'!D7</f>
        <v>73572.45</v>
      </c>
      <c r="L457" s="923">
        <f t="shared" si="54"/>
        <v>7892.64</v>
      </c>
      <c r="M457" s="1114">
        <f t="shared" si="54"/>
        <v>73572.45</v>
      </c>
      <c r="N457" s="923">
        <f>ROUND('Смета ЕР (общ) '!$I457*'Смета ЕР (общ) '!$L457,2)</f>
        <v>0</v>
      </c>
      <c r="O457" s="923">
        <f>ROUND('Смета ЕР (общ) '!$I457*'Смета ЕР (общ) '!$M457,2)</f>
        <v>0</v>
      </c>
      <c r="P457" s="1209" t="s">
        <v>6207</v>
      </c>
      <c r="Q457" s="1106"/>
      <c r="R457" s="854"/>
      <c r="S457" s="619"/>
      <c r="T457" s="1168"/>
      <c r="U457" s="1168">
        <v>2</v>
      </c>
      <c r="V457" s="1168"/>
      <c r="W457" s="1168"/>
    </row>
    <row r="458" spans="1:23" ht="72" customHeight="1">
      <c r="A458" s="733" t="s">
        <v>16</v>
      </c>
      <c r="B458" s="733">
        <v>4</v>
      </c>
      <c r="C458" s="733">
        <v>1</v>
      </c>
      <c r="D458" s="733">
        <v>3</v>
      </c>
      <c r="E458" s="733" t="str">
        <f>CONCATENATE('Смета ЕР (общ) '!$A458,".",'Смета ЕР (общ) '!$B458,".",C458,".",'Смета ЕР (общ) '!$D458)</f>
        <v>Р3.4.1.3</v>
      </c>
      <c r="F458" s="733">
        <f t="shared" si="50"/>
        <v>1</v>
      </c>
      <c r="G458" s="1106" t="s">
        <v>1878</v>
      </c>
      <c r="H458" s="1098" t="s">
        <v>336</v>
      </c>
      <c r="I458" s="734"/>
      <c r="J458" s="923">
        <v>9900</v>
      </c>
      <c r="K458" s="735">
        <f>'Стекл двери в алюм. (2)'!D8</f>
        <v>89201.7</v>
      </c>
      <c r="L458" s="923">
        <f t="shared" si="54"/>
        <v>9900</v>
      </c>
      <c r="M458" s="1114">
        <f t="shared" si="54"/>
        <v>89201.7</v>
      </c>
      <c r="N458" s="923">
        <f>ROUND('Смета ЕР (общ) '!$I458*'Смета ЕР (общ) '!$L458,2)</f>
        <v>0</v>
      </c>
      <c r="O458" s="923">
        <f>ROUND('Смета ЕР (общ) '!$I458*'Смета ЕР (общ) '!$M458,2)</f>
        <v>0</v>
      </c>
      <c r="P458" s="1209" t="s">
        <v>6207</v>
      </c>
      <c r="Q458" s="1106"/>
      <c r="R458" s="854"/>
      <c r="S458" s="619"/>
      <c r="T458" s="1168"/>
      <c r="U458" s="1168"/>
      <c r="V458" s="1168"/>
      <c r="W458" s="1168"/>
    </row>
    <row r="459" spans="1:23" ht="14.4" customHeight="1">
      <c r="A459" s="733" t="s">
        <v>16</v>
      </c>
      <c r="B459" s="733">
        <v>4</v>
      </c>
      <c r="C459" s="733">
        <v>1</v>
      </c>
      <c r="D459" s="733">
        <v>4</v>
      </c>
      <c r="E459" s="733" t="str">
        <f>CONCATENATE('Смета ЕР (общ) '!$A459,".",'Смета ЕР (общ) '!$B459,".",C459,".",'Смета ЕР (общ) '!$D459)</f>
        <v>Р3.4.1.4</v>
      </c>
      <c r="F459" s="733">
        <f t="shared" si="50"/>
        <v>1</v>
      </c>
      <c r="G459" s="1065" t="s">
        <v>30</v>
      </c>
      <c r="H459" s="1098" t="s">
        <v>336</v>
      </c>
      <c r="I459" s="734"/>
      <c r="J459" s="923">
        <v>1280.1300000000001</v>
      </c>
      <c r="K459" s="923">
        <f>'Стекл двери в алюм. (2)'!C9</f>
        <v>5500</v>
      </c>
      <c r="L459" s="923">
        <f t="shared" si="54"/>
        <v>1280.1300000000001</v>
      </c>
      <c r="M459" s="923">
        <f t="shared" si="54"/>
        <v>5500</v>
      </c>
      <c r="N459" s="923">
        <f>ROUND('Смета ЕР (общ) '!$I459*'Смета ЕР (общ) '!$L459,2)</f>
        <v>0</v>
      </c>
      <c r="O459" s="923">
        <f>ROUND('Смета ЕР (общ) '!$I459*'Смета ЕР (общ) '!$M459,2)</f>
        <v>0</v>
      </c>
      <c r="P459" s="1065"/>
      <c r="Q459" s="1065"/>
      <c r="S459" s="619"/>
      <c r="T459" s="1168"/>
      <c r="U459" s="1168">
        <v>4</v>
      </c>
      <c r="V459" s="1168"/>
      <c r="W459" s="1168"/>
    </row>
    <row r="460" spans="1:23" ht="14.4" customHeight="1">
      <c r="A460" s="1121" t="s">
        <v>16</v>
      </c>
      <c r="B460" s="1121">
        <v>4</v>
      </c>
      <c r="C460" s="1121">
        <v>2</v>
      </c>
      <c r="D460" s="1121">
        <v>0</v>
      </c>
      <c r="E460" s="1121" t="str">
        <f>CONCATENATE('Смета ЕР (общ) '!$A460,".",'Смета ЕР (общ) '!$B460,".",C460,".",'Смета ЕР (общ) '!$D460)</f>
        <v>Р3.4.2.0</v>
      </c>
      <c r="F460" s="1121">
        <f t="shared" si="50"/>
        <v>1</v>
      </c>
      <c r="G460" s="1134" t="s">
        <v>2611</v>
      </c>
      <c r="H460" s="1135"/>
      <c r="I460" s="1124">
        <f>N460</f>
        <v>0</v>
      </c>
      <c r="J460" s="1125"/>
      <c r="K460" s="1125"/>
      <c r="L460" s="1126"/>
      <c r="M460" s="1126"/>
      <c r="N460" s="1126">
        <f>SUM(N461:N464)</f>
        <v>0</v>
      </c>
      <c r="O460" s="1126">
        <f>SUM(O461:O464)</f>
        <v>0</v>
      </c>
      <c r="P460" s="1134"/>
      <c r="Q460" s="1134"/>
      <c r="S460" s="619"/>
      <c r="T460" s="1168"/>
      <c r="U460" s="1168">
        <v>0</v>
      </c>
      <c r="V460" s="1168"/>
      <c r="W460" s="1168"/>
    </row>
    <row r="461" spans="1:23" ht="36" customHeight="1">
      <c r="A461" s="733" t="s">
        <v>16</v>
      </c>
      <c r="B461" s="733">
        <v>4</v>
      </c>
      <c r="C461" s="733">
        <v>2</v>
      </c>
      <c r="D461" s="733">
        <v>1</v>
      </c>
      <c r="E461" s="733" t="str">
        <f>CONCATENATE('Смета ЕР (общ) '!$A461,".",'Смета ЕР (общ) '!$B461,".",C461,".",'Смета ЕР (общ) '!$D461)</f>
        <v>Р3.4.2.1</v>
      </c>
      <c r="F461" s="733">
        <f t="shared" si="50"/>
        <v>1</v>
      </c>
      <c r="G461" s="1065" t="s">
        <v>306</v>
      </c>
      <c r="H461" s="1098" t="s">
        <v>336</v>
      </c>
      <c r="I461" s="734"/>
      <c r="J461" s="923">
        <v>10648.8</v>
      </c>
      <c r="K461" s="923">
        <v>72163.73</v>
      </c>
      <c r="L461" s="923">
        <f t="shared" ref="L461:M464" si="55">ROUND(J461-J461*$Q$4,2)</f>
        <v>10648.8</v>
      </c>
      <c r="M461" s="923">
        <f t="shared" si="55"/>
        <v>72163.73</v>
      </c>
      <c r="N461" s="923">
        <f>ROUND('Смета ЕР (общ) '!$I461*'Смета ЕР (общ) '!$L461,2)</f>
        <v>0</v>
      </c>
      <c r="O461" s="923">
        <f>ROUND('Смета ЕР (общ) '!$I461*'Смета ЕР (общ) '!$M461,2)</f>
        <v>0</v>
      </c>
      <c r="P461" s="1065"/>
      <c r="Q461" s="1065"/>
      <c r="S461" s="619"/>
      <c r="T461" s="1168"/>
      <c r="U461" s="1168"/>
      <c r="V461" s="1168"/>
      <c r="W461" s="1168"/>
    </row>
    <row r="462" spans="1:23" ht="96" customHeight="1">
      <c r="A462" s="1097" t="s">
        <v>16</v>
      </c>
      <c r="B462" s="1097">
        <v>4</v>
      </c>
      <c r="C462" s="1097">
        <v>2</v>
      </c>
      <c r="D462" s="1097">
        <v>2</v>
      </c>
      <c r="E462" s="1097" t="str">
        <f>CONCATENATE('Смета ЕР (общ) '!$A462,".",'Смета ЕР (общ) '!$B462,".",C462,".",'Смета ЕР (общ) '!$D462)</f>
        <v>Р3.4.2.2</v>
      </c>
      <c r="F462" s="1097">
        <f t="shared" si="50"/>
        <v>1</v>
      </c>
      <c r="G462" s="1067" t="s">
        <v>1812</v>
      </c>
      <c r="H462" s="1098" t="s">
        <v>336</v>
      </c>
      <c r="I462" s="837"/>
      <c r="J462" s="735">
        <v>13154.4</v>
      </c>
      <c r="K462" s="735">
        <f>Броня!F30</f>
        <v>110250</v>
      </c>
      <c r="L462" s="735">
        <f t="shared" si="55"/>
        <v>13154.4</v>
      </c>
      <c r="M462" s="1114">
        <f t="shared" si="55"/>
        <v>110250</v>
      </c>
      <c r="N462" s="735">
        <f>ROUND('Смета ЕР (общ) '!$I462*'Смета ЕР (общ) '!$L462,2)</f>
        <v>0</v>
      </c>
      <c r="O462" s="735">
        <f>ROUND('Смета ЕР (общ) '!$I462*'Смета ЕР (общ) '!$M462,2)</f>
        <v>0</v>
      </c>
      <c r="P462" s="1218" t="s">
        <v>6208</v>
      </c>
      <c r="Q462" s="1067"/>
      <c r="R462" s="854"/>
      <c r="S462" s="619"/>
      <c r="T462" s="1168"/>
      <c r="U462" s="1168"/>
      <c r="V462" s="1168"/>
      <c r="W462" s="1168"/>
    </row>
    <row r="463" spans="1:23" ht="24" customHeight="1">
      <c r="A463" s="1097" t="s">
        <v>16</v>
      </c>
      <c r="B463" s="1097">
        <v>4</v>
      </c>
      <c r="C463" s="1097">
        <v>2</v>
      </c>
      <c r="D463" s="1097">
        <v>3</v>
      </c>
      <c r="E463" s="1097" t="str">
        <f>CONCATENATE('Смета ЕР (общ) '!$A463,".",'Смета ЕР (общ) '!$B463,".",C463,".",'Смета ЕР (общ) '!$D463)</f>
        <v>Р3.4.2.3</v>
      </c>
      <c r="F463" s="1097">
        <f t="shared" si="50"/>
        <v>1</v>
      </c>
      <c r="G463" s="1067" t="s">
        <v>1860</v>
      </c>
      <c r="H463" s="1098" t="s">
        <v>336</v>
      </c>
      <c r="I463" s="837"/>
      <c r="J463" s="735">
        <v>1315.44</v>
      </c>
      <c r="K463" s="735">
        <f>Броня!F31</f>
        <v>8400</v>
      </c>
      <c r="L463" s="735">
        <f t="shared" si="55"/>
        <v>1315.44</v>
      </c>
      <c r="M463" s="1114">
        <f t="shared" si="55"/>
        <v>8400</v>
      </c>
      <c r="N463" s="735">
        <f>ROUND('Смета ЕР (общ) '!$I463*'Смета ЕР (общ) '!$L463,2)</f>
        <v>0</v>
      </c>
      <c r="O463" s="735">
        <f>ROUND('Смета ЕР (общ) '!$I463*'Смета ЕР (общ) '!$M463,2)</f>
        <v>0</v>
      </c>
      <c r="P463" s="1218" t="s">
        <v>6208</v>
      </c>
      <c r="Q463" s="1067"/>
      <c r="R463" s="854"/>
      <c r="S463" s="619"/>
      <c r="T463" s="1168"/>
      <c r="U463" s="1168"/>
      <c r="V463" s="1168"/>
      <c r="W463" s="1168"/>
    </row>
    <row r="464" spans="1:23" ht="24" customHeight="1">
      <c r="A464" s="733" t="s">
        <v>16</v>
      </c>
      <c r="B464" s="733">
        <v>4</v>
      </c>
      <c r="C464" s="733">
        <v>2</v>
      </c>
      <c r="D464" s="733">
        <v>4</v>
      </c>
      <c r="E464" s="733" t="str">
        <f>CONCATENATE('Смета ЕР (общ) '!$A464,".",'Смета ЕР (общ) '!$B464,".",C464,".",'Смета ЕР (общ) '!$D464)</f>
        <v>Р3.4.2.4</v>
      </c>
      <c r="F464" s="733">
        <f t="shared" ref="F464:F527" si="56">IF(I464&gt;0,F463+1,F463)</f>
        <v>1</v>
      </c>
      <c r="G464" s="1065" t="s">
        <v>307</v>
      </c>
      <c r="H464" s="1098" t="s">
        <v>336</v>
      </c>
      <c r="I464" s="734"/>
      <c r="J464" s="923">
        <v>11901.6</v>
      </c>
      <c r="K464" s="923">
        <v>63832.07</v>
      </c>
      <c r="L464" s="923">
        <f t="shared" si="55"/>
        <v>11901.6</v>
      </c>
      <c r="M464" s="923">
        <f t="shared" si="55"/>
        <v>63832.07</v>
      </c>
      <c r="N464" s="923">
        <f>ROUND('Смета ЕР (общ) '!$I464*'Смета ЕР (общ) '!$L464,2)</f>
        <v>0</v>
      </c>
      <c r="O464" s="923">
        <f>ROUND('Смета ЕР (общ) '!$I464*'Смета ЕР (общ) '!$M464,2)</f>
        <v>0</v>
      </c>
      <c r="P464" s="1065"/>
      <c r="Q464" s="1065"/>
      <c r="S464" s="619"/>
      <c r="T464" s="1168"/>
      <c r="U464" s="1168"/>
      <c r="V464" s="1168"/>
      <c r="W464" s="1168"/>
    </row>
    <row r="465" spans="1:23" ht="14.4" customHeight="1">
      <c r="A465" s="1129" t="s">
        <v>16</v>
      </c>
      <c r="B465" s="1129">
        <v>4</v>
      </c>
      <c r="C465" s="1129">
        <v>3</v>
      </c>
      <c r="D465" s="1129">
        <v>0</v>
      </c>
      <c r="E465" s="1129" t="str">
        <f>CONCATENATE('Смета ЕР (общ) '!$A465,".",'Смета ЕР (общ) '!$B465,".",C465,".",'Смета ЕР (общ) '!$D465)</f>
        <v>Р3.4.3.0</v>
      </c>
      <c r="F465" s="1129">
        <f t="shared" si="56"/>
        <v>1</v>
      </c>
      <c r="G465" s="1133" t="s">
        <v>2612</v>
      </c>
      <c r="H465" s="1131"/>
      <c r="I465" s="1124">
        <f>N465</f>
        <v>0</v>
      </c>
      <c r="J465" s="1125"/>
      <c r="K465" s="1125"/>
      <c r="L465" s="1132"/>
      <c r="M465" s="1132"/>
      <c r="N465" s="1132">
        <f>SUM(N466:N468)</f>
        <v>0</v>
      </c>
      <c r="O465" s="1132">
        <f>SUM(O466:O468)</f>
        <v>0</v>
      </c>
      <c r="P465" s="1133"/>
      <c r="Q465" s="1133"/>
      <c r="S465" s="619"/>
      <c r="T465" s="1168"/>
      <c r="U465" s="1168">
        <v>74800</v>
      </c>
      <c r="V465" s="1168"/>
      <c r="W465" s="1168"/>
    </row>
    <row r="466" spans="1:23" ht="84" customHeight="1">
      <c r="A466" s="733" t="s">
        <v>16</v>
      </c>
      <c r="B466" s="733">
        <v>4</v>
      </c>
      <c r="C466" s="733">
        <v>3</v>
      </c>
      <c r="D466" s="733">
        <v>1</v>
      </c>
      <c r="E466" s="733" t="str">
        <f>CONCATENATE('Смета ЕР (общ) '!$A466,".",'Смета ЕР (общ) '!$B466,".",C466,".",'Смета ЕР (общ) '!$D466)</f>
        <v>Р3.4.3.1</v>
      </c>
      <c r="F466" s="733">
        <f t="shared" si="56"/>
        <v>1</v>
      </c>
      <c r="G466" s="1065" t="s">
        <v>2234</v>
      </c>
      <c r="H466" s="1098" t="s">
        <v>336</v>
      </c>
      <c r="I466" s="837"/>
      <c r="J466" s="923">
        <v>9350</v>
      </c>
      <c r="K466" s="735">
        <f>'Бескаркасные двери и перегородк'!E6</f>
        <v>46510.8</v>
      </c>
      <c r="L466" s="923">
        <f t="shared" ref="L466:M468" si="57">ROUND(J466-J466*$Q$4,2)</f>
        <v>9350</v>
      </c>
      <c r="M466" s="1114">
        <f t="shared" si="57"/>
        <v>46510.8</v>
      </c>
      <c r="N466" s="923">
        <f>ROUND('Смета ЕР (общ) '!$I466*'Смета ЕР (общ) '!$L466,2)</f>
        <v>0</v>
      </c>
      <c r="O466" s="923">
        <f>ROUND('Смета ЕР (общ) '!$I466*'Смета ЕР (общ) '!$M466,2)</f>
        <v>0</v>
      </c>
      <c r="P466" s="1218" t="s">
        <v>6180</v>
      </c>
      <c r="Q466" s="1065" t="s">
        <v>6176</v>
      </c>
      <c r="R466" s="854"/>
      <c r="S466" s="619"/>
      <c r="T466" s="1168"/>
      <c r="U466" s="1168">
        <v>8</v>
      </c>
      <c r="V466" s="1168"/>
      <c r="W466" s="1168"/>
    </row>
    <row r="467" spans="1:23" ht="84" customHeight="1">
      <c r="A467" s="733" t="s">
        <v>16</v>
      </c>
      <c r="B467" s="733">
        <v>4</v>
      </c>
      <c r="C467" s="733">
        <v>3</v>
      </c>
      <c r="D467" s="733">
        <v>2</v>
      </c>
      <c r="E467" s="733" t="str">
        <f>CONCATENATE('Смета ЕР (общ) '!$A467,".",'Смета ЕР (общ) '!$B467,".",C467,".",'Смета ЕР (общ) '!$D467)</f>
        <v>Р3.4.3.2</v>
      </c>
      <c r="F467" s="733">
        <f t="shared" si="56"/>
        <v>1</v>
      </c>
      <c r="G467" s="1065" t="s">
        <v>2235</v>
      </c>
      <c r="H467" s="1098" t="s">
        <v>336</v>
      </c>
      <c r="I467" s="734"/>
      <c r="J467" s="923">
        <v>9350</v>
      </c>
      <c r="K467" s="735">
        <f>'Бескаркасные двери и перегородк'!E7</f>
        <v>72350.25</v>
      </c>
      <c r="L467" s="923">
        <f t="shared" si="57"/>
        <v>9350</v>
      </c>
      <c r="M467" s="1114">
        <f t="shared" si="57"/>
        <v>72350.25</v>
      </c>
      <c r="N467" s="923">
        <f>ROUND('Смета ЕР (общ) '!$I467*'Смета ЕР (общ) '!$L467,2)</f>
        <v>0</v>
      </c>
      <c r="O467" s="923">
        <f>ROUND('Смета ЕР (общ) '!$I467*'Смета ЕР (общ) '!$M467,2)</f>
        <v>0</v>
      </c>
      <c r="P467" s="1211" t="s">
        <v>6180</v>
      </c>
      <c r="Q467" s="1065" t="s">
        <v>6176</v>
      </c>
      <c r="R467" s="854"/>
      <c r="S467" s="619"/>
      <c r="T467" s="1168"/>
      <c r="U467" s="1168"/>
      <c r="V467" s="1168"/>
      <c r="W467" s="1168"/>
    </row>
    <row r="468" spans="1:23" ht="84" customHeight="1">
      <c r="A468" s="733" t="s">
        <v>16</v>
      </c>
      <c r="B468" s="733">
        <v>4</v>
      </c>
      <c r="C468" s="733">
        <v>3</v>
      </c>
      <c r="D468" s="733">
        <v>3</v>
      </c>
      <c r="E468" s="733" t="str">
        <f>CONCATENATE('Смета ЕР (общ) '!$A468,".",'Смета ЕР (общ) '!$B468,".",C468,".",'Смета ЕР (общ) '!$D468)</f>
        <v>Р3.4.3.3</v>
      </c>
      <c r="F468" s="733">
        <f t="shared" si="56"/>
        <v>1</v>
      </c>
      <c r="G468" s="1065" t="s">
        <v>2236</v>
      </c>
      <c r="H468" s="1098" t="s">
        <v>336</v>
      </c>
      <c r="I468" s="734"/>
      <c r="J468" s="923">
        <v>12069.75</v>
      </c>
      <c r="K468" s="735">
        <f>'Бескаркасные двери и перегородк'!E8</f>
        <v>106310.39999999999</v>
      </c>
      <c r="L468" s="923">
        <f t="shared" si="57"/>
        <v>12069.75</v>
      </c>
      <c r="M468" s="1114">
        <f t="shared" si="57"/>
        <v>106310.39999999999</v>
      </c>
      <c r="N468" s="923">
        <f>ROUND('Смета ЕР (общ) '!$I468*'Смета ЕР (общ) '!$L468,2)</f>
        <v>0</v>
      </c>
      <c r="O468" s="923">
        <f>ROUND('Смета ЕР (общ) '!$I468*'Смета ЕР (общ) '!$M468,2)</f>
        <v>0</v>
      </c>
      <c r="P468" s="1211" t="s">
        <v>6180</v>
      </c>
      <c r="Q468" s="1065" t="s">
        <v>6176</v>
      </c>
      <c r="R468" s="854"/>
      <c r="S468" s="619"/>
      <c r="T468" s="1168"/>
      <c r="U468" s="1168"/>
      <c r="V468" s="1168"/>
      <c r="W468" s="1168"/>
    </row>
    <row r="469" spans="1:23" ht="14.4" customHeight="1">
      <c r="A469" s="1121" t="s">
        <v>16</v>
      </c>
      <c r="B469" s="1121">
        <v>4</v>
      </c>
      <c r="C469" s="1121">
        <v>4</v>
      </c>
      <c r="D469" s="1121">
        <v>0</v>
      </c>
      <c r="E469" s="1121" t="str">
        <f>CONCATENATE('Смета ЕР (общ) '!$A469,".",'Смета ЕР (общ) '!$B469,".",C469,".",'Смета ЕР (общ) '!$D469)</f>
        <v>Р3.4.4.0</v>
      </c>
      <c r="F469" s="1121">
        <f t="shared" si="56"/>
        <v>1</v>
      </c>
      <c r="G469" s="1122" t="s">
        <v>2613</v>
      </c>
      <c r="H469" s="1135"/>
      <c r="I469" s="1124">
        <f>N469</f>
        <v>0</v>
      </c>
      <c r="J469" s="1125"/>
      <c r="K469" s="1125"/>
      <c r="L469" s="1126"/>
      <c r="M469" s="1126"/>
      <c r="N469" s="1126">
        <f>SUM(N470:N474)</f>
        <v>0</v>
      </c>
      <c r="O469" s="1126">
        <f>SUM(O470:O474)</f>
        <v>0</v>
      </c>
      <c r="P469" s="1122"/>
      <c r="Q469" s="1122"/>
      <c r="S469" s="619"/>
      <c r="T469" s="1168"/>
      <c r="U469" s="1168">
        <v>18700</v>
      </c>
      <c r="V469" s="1168"/>
      <c r="W469" s="1168"/>
    </row>
    <row r="470" spans="1:23" ht="60" customHeight="1">
      <c r="A470" s="733" t="s">
        <v>16</v>
      </c>
      <c r="B470" s="733">
        <v>4</v>
      </c>
      <c r="C470" s="733">
        <v>4</v>
      </c>
      <c r="D470" s="733">
        <v>1</v>
      </c>
      <c r="E470" s="733" t="str">
        <f>CONCATENATE('Смета ЕР (общ) '!$A470,".",'Смета ЕР (общ) '!$B470,".",C470,".",'Смета ЕР (общ) '!$D470)</f>
        <v>Р3.4.4.1</v>
      </c>
      <c r="F470" s="733">
        <f t="shared" si="56"/>
        <v>1</v>
      </c>
      <c r="G470" s="1065" t="s">
        <v>2028</v>
      </c>
      <c r="H470" s="1098" t="s">
        <v>336</v>
      </c>
      <c r="I470" s="734"/>
      <c r="J470" s="923">
        <v>9350</v>
      </c>
      <c r="K470" s="735">
        <f>'Стекл двери в алюм. (2)'!D11</f>
        <v>43806</v>
      </c>
      <c r="L470" s="923">
        <f t="shared" ref="L470:M474" si="58">ROUND(J470-J470*$Q$4,2)</f>
        <v>9350</v>
      </c>
      <c r="M470" s="1114">
        <f t="shared" si="58"/>
        <v>43806</v>
      </c>
      <c r="N470" s="923">
        <f>ROUND('Смета ЕР (общ) '!$I470*'Смета ЕР (общ) '!$L470,2)</f>
        <v>0</v>
      </c>
      <c r="O470" s="923">
        <f>ROUND('Смета ЕР (общ) '!$I470*'Смета ЕР (общ) '!$M470,2)</f>
        <v>0</v>
      </c>
      <c r="P470" s="1218" t="s">
        <v>6207</v>
      </c>
      <c r="Q470" s="1065"/>
      <c r="R470" s="854"/>
      <c r="S470" s="619"/>
      <c r="T470" s="1168"/>
      <c r="U470" s="1168"/>
      <c r="V470" s="1168"/>
      <c r="W470" s="1168"/>
    </row>
    <row r="471" spans="1:23" ht="60" customHeight="1">
      <c r="A471" s="733" t="s">
        <v>16</v>
      </c>
      <c r="B471" s="733">
        <v>4</v>
      </c>
      <c r="C471" s="733">
        <v>4</v>
      </c>
      <c r="D471" s="733">
        <v>2</v>
      </c>
      <c r="E471" s="733" t="str">
        <f>CONCATENATE('Смета ЕР (общ) '!$A471,".",'Смета ЕР (общ) '!$B471,".",C471,".",'Смета ЕР (общ) '!$D471)</f>
        <v>Р3.4.4.2</v>
      </c>
      <c r="F471" s="733">
        <f t="shared" si="56"/>
        <v>1</v>
      </c>
      <c r="G471" s="1065" t="s">
        <v>2029</v>
      </c>
      <c r="H471" s="1098" t="s">
        <v>336</v>
      </c>
      <c r="I471" s="734"/>
      <c r="J471" s="923">
        <v>9350</v>
      </c>
      <c r="K471" s="735">
        <f>'Стекл двери в алюм. (2)'!D12</f>
        <v>63349.65</v>
      </c>
      <c r="L471" s="923">
        <f t="shared" si="58"/>
        <v>9350</v>
      </c>
      <c r="M471" s="1114">
        <f t="shared" si="58"/>
        <v>63349.65</v>
      </c>
      <c r="N471" s="923">
        <f>ROUND('Смета ЕР (общ) '!$I471*'Смета ЕР (общ) '!$L471,2)</f>
        <v>0</v>
      </c>
      <c r="O471" s="923">
        <f>ROUND('Смета ЕР (общ) '!$I471*'Смета ЕР (общ) '!$M471,2)</f>
        <v>0</v>
      </c>
      <c r="P471" s="1211" t="s">
        <v>6207</v>
      </c>
      <c r="Q471" s="1065"/>
      <c r="R471" s="854"/>
      <c r="S471" s="619"/>
      <c r="T471" s="1168"/>
      <c r="U471" s="1168"/>
      <c r="V471" s="1168"/>
      <c r="W471" s="1168"/>
    </row>
    <row r="472" spans="1:23" ht="60" customHeight="1">
      <c r="A472" s="733" t="s">
        <v>16</v>
      </c>
      <c r="B472" s="733">
        <v>4</v>
      </c>
      <c r="C472" s="733">
        <v>4</v>
      </c>
      <c r="D472" s="733">
        <v>3</v>
      </c>
      <c r="E472" s="733" t="str">
        <f>CONCATENATE('Смета ЕР (общ) '!$A472,".",'Смета ЕР (общ) '!$B472,".",C472,".",'Смета ЕР (общ) '!$D472)</f>
        <v>Р3.4.4.3</v>
      </c>
      <c r="F472" s="733">
        <f t="shared" si="56"/>
        <v>1</v>
      </c>
      <c r="G472" s="1065" t="s">
        <v>2030</v>
      </c>
      <c r="H472" s="1098" t="s">
        <v>336</v>
      </c>
      <c r="I472" s="734"/>
      <c r="J472" s="923">
        <v>11000</v>
      </c>
      <c r="K472" s="735">
        <f>'Стекл двери в алюм. (2)'!D13</f>
        <v>76440</v>
      </c>
      <c r="L472" s="923">
        <f t="shared" si="58"/>
        <v>11000</v>
      </c>
      <c r="M472" s="1114">
        <f t="shared" si="58"/>
        <v>76440</v>
      </c>
      <c r="N472" s="923">
        <f>ROUND('Смета ЕР (общ) '!$I472*'Смета ЕР (общ) '!$L472,2)</f>
        <v>0</v>
      </c>
      <c r="O472" s="923">
        <f>ROUND('Смета ЕР (общ) '!$I472*'Смета ЕР (общ) '!$M472,2)</f>
        <v>0</v>
      </c>
      <c r="P472" s="1211" t="s">
        <v>6207</v>
      </c>
      <c r="Q472" s="1065"/>
      <c r="R472" s="854"/>
      <c r="S472" s="619"/>
      <c r="T472" s="1168"/>
      <c r="U472" s="1168"/>
      <c r="V472" s="1168"/>
      <c r="W472" s="1168"/>
    </row>
    <row r="473" spans="1:23" ht="96" customHeight="1">
      <c r="A473" s="1097" t="s">
        <v>16</v>
      </c>
      <c r="B473" s="1066">
        <v>4</v>
      </c>
      <c r="C473" s="1066">
        <v>4</v>
      </c>
      <c r="D473" s="1066">
        <v>4</v>
      </c>
      <c r="E473" s="1066" t="str">
        <f>CONCATENATE('Смета ЕР (общ) '!$A473,".",'Смета ЕР (общ) '!$B473,".",C473,".",'Смета ЕР (общ) '!$D473)</f>
        <v>Р3.4.4.4</v>
      </c>
      <c r="F473" s="1097">
        <f t="shared" si="56"/>
        <v>1</v>
      </c>
      <c r="G473" s="1067" t="s">
        <v>2247</v>
      </c>
      <c r="H473" s="1095" t="s">
        <v>336</v>
      </c>
      <c r="I473" s="837"/>
      <c r="J473" s="735">
        <v>9350</v>
      </c>
      <c r="K473" s="735">
        <f>'Стекл. двери один в перегородку'!G8*1.05</f>
        <v>100747.5</v>
      </c>
      <c r="L473" s="735">
        <f t="shared" si="58"/>
        <v>9350</v>
      </c>
      <c r="M473" s="1114">
        <f t="shared" si="58"/>
        <v>100747.5</v>
      </c>
      <c r="N473" s="735">
        <f>ROUND('Смета ЕР (общ) '!$I473*'Смета ЕР (общ) '!$L473,2)</f>
        <v>0</v>
      </c>
      <c r="O473" s="735">
        <f>ROUND('Смета ЕР (общ) '!$I473*'Смета ЕР (общ) '!$M473,2)</f>
        <v>0</v>
      </c>
      <c r="P473" s="1218" t="s">
        <v>6209</v>
      </c>
      <c r="Q473" s="1067" t="s">
        <v>6176</v>
      </c>
      <c r="R473" s="854"/>
      <c r="S473" s="619"/>
      <c r="T473" s="1168"/>
      <c r="U473" s="1168">
        <v>1</v>
      </c>
      <c r="V473" s="1168"/>
      <c r="W473" s="1168"/>
    </row>
    <row r="474" spans="1:23" ht="132" customHeight="1">
      <c r="A474" s="1097" t="s">
        <v>16</v>
      </c>
      <c r="B474" s="1066">
        <v>4</v>
      </c>
      <c r="C474" s="1066">
        <v>4</v>
      </c>
      <c r="D474" s="1066">
        <v>5</v>
      </c>
      <c r="E474" s="1066" t="str">
        <f>CONCATENATE('Смета ЕР (общ) '!$A474,".",'Смета ЕР (общ) '!$B474,".",C474,".",'Смета ЕР (общ) '!$D474)</f>
        <v>Р3.4.4.5</v>
      </c>
      <c r="F474" s="1097">
        <f t="shared" si="56"/>
        <v>1</v>
      </c>
      <c r="G474" s="1067" t="s">
        <v>2248</v>
      </c>
      <c r="H474" s="1095" t="s">
        <v>336</v>
      </c>
      <c r="I474" s="837"/>
      <c r="J474" s="837">
        <f>J471</f>
        <v>9350</v>
      </c>
      <c r="K474" s="735">
        <f>'Стекл. дв. полут в проем'!G8*1.05</f>
        <v>169417.5</v>
      </c>
      <c r="L474" s="735">
        <f t="shared" si="58"/>
        <v>9350</v>
      </c>
      <c r="M474" s="1114">
        <f t="shared" si="58"/>
        <v>169417.5</v>
      </c>
      <c r="N474" s="735">
        <f>ROUND('Смета ЕР (общ) '!$I474*'Смета ЕР (общ) '!$L474,2)</f>
        <v>0</v>
      </c>
      <c r="O474" s="735">
        <f>ROUND('Смета ЕР (общ) '!$I474*'Смета ЕР (общ) '!$M474,2)</f>
        <v>0</v>
      </c>
      <c r="P474" s="1218" t="s">
        <v>6220</v>
      </c>
      <c r="Q474" s="1067" t="s">
        <v>6178</v>
      </c>
      <c r="R474" s="854"/>
      <c r="S474" s="619"/>
      <c r="T474" s="1168"/>
      <c r="U474" s="1168">
        <v>1</v>
      </c>
      <c r="V474" s="1168"/>
      <c r="W474" s="1168"/>
    </row>
    <row r="475" spans="1:23" ht="14.4" customHeight="1">
      <c r="A475" s="1129" t="s">
        <v>16</v>
      </c>
      <c r="B475" s="1129">
        <v>4</v>
      </c>
      <c r="C475" s="1129">
        <v>5</v>
      </c>
      <c r="D475" s="1129">
        <v>0</v>
      </c>
      <c r="E475" s="1129" t="str">
        <f>CONCATENATE('Смета ЕР (общ) '!$A475,".",'Смета ЕР (общ) '!$B475,".",C475,".",'Смета ЕР (общ) '!$D475)</f>
        <v>Р3.4.5.0</v>
      </c>
      <c r="F475" s="1129">
        <f t="shared" si="56"/>
        <v>1</v>
      </c>
      <c r="G475" s="1133" t="s">
        <v>2614</v>
      </c>
      <c r="H475" s="1131"/>
      <c r="I475" s="1124">
        <f>N475</f>
        <v>0</v>
      </c>
      <c r="J475" s="1125"/>
      <c r="K475" s="1125"/>
      <c r="L475" s="1132"/>
      <c r="M475" s="1132"/>
      <c r="N475" s="1132">
        <f>SUM(N476:N485)</f>
        <v>0</v>
      </c>
      <c r="O475" s="1132">
        <f>SUM(O476:O485)</f>
        <v>0</v>
      </c>
      <c r="P475" s="1133"/>
      <c r="Q475" s="1133"/>
      <c r="S475" s="619"/>
      <c r="T475" s="1168"/>
      <c r="U475" s="1168">
        <v>41350.39</v>
      </c>
      <c r="V475" s="1168"/>
      <c r="W475" s="1168"/>
    </row>
    <row r="476" spans="1:23" ht="24" customHeight="1">
      <c r="A476" s="733" t="s">
        <v>16</v>
      </c>
      <c r="B476" s="733">
        <v>4</v>
      </c>
      <c r="C476" s="733">
        <v>5</v>
      </c>
      <c r="D476" s="733">
        <v>1</v>
      </c>
      <c r="E476" s="733" t="str">
        <f>CONCATENATE('Смета ЕР (общ) '!$A476,".",'Смета ЕР (общ) '!$B476,".",C476,".",'Смета ЕР (общ) '!$D476)</f>
        <v>Р3.4.5.1</v>
      </c>
      <c r="F476" s="733">
        <f t="shared" si="56"/>
        <v>1</v>
      </c>
      <c r="G476" s="1065" t="s">
        <v>1674</v>
      </c>
      <c r="H476" s="1098" t="s">
        <v>336</v>
      </c>
      <c r="I476" s="734"/>
      <c r="J476" s="923">
        <v>11880</v>
      </c>
      <c r="K476" s="735">
        <v>38150</v>
      </c>
      <c r="L476" s="735">
        <f t="shared" ref="L476:L485" si="59">ROUND(J476-J476*$Q$4,2)</f>
        <v>11880</v>
      </c>
      <c r="M476" s="923">
        <f t="shared" ref="M476:M485" si="60">ROUND(K476-K476*$Q$4,2)</f>
        <v>38150</v>
      </c>
      <c r="N476" s="923">
        <f>ROUND('Смета ЕР (общ) '!$I476*'Смета ЕР (общ) '!$L476,2)</f>
        <v>0</v>
      </c>
      <c r="O476" s="923">
        <f>ROUND('Смета ЕР (общ) '!$I476*'Смета ЕР (общ) '!$M476,2)</f>
        <v>0</v>
      </c>
      <c r="P476" s="1065"/>
      <c r="Q476" s="1065"/>
      <c r="S476" s="619"/>
      <c r="T476" s="1168"/>
      <c r="U476" s="1168">
        <v>1</v>
      </c>
      <c r="V476" s="1168"/>
      <c r="W476" s="1168"/>
    </row>
    <row r="477" spans="1:23" ht="24" customHeight="1">
      <c r="A477" s="733" t="s">
        <v>16</v>
      </c>
      <c r="B477" s="733">
        <v>4</v>
      </c>
      <c r="C477" s="733">
        <v>5</v>
      </c>
      <c r="D477" s="733">
        <v>2</v>
      </c>
      <c r="E477" s="733" t="str">
        <f>CONCATENATE('Смета ЕР (общ) '!$A477,".",'Смета ЕР (общ) '!$B477,".",C477,".",'Смета ЕР (общ) '!$D477)</f>
        <v>Р3.4.5.2</v>
      </c>
      <c r="F477" s="733">
        <f t="shared" si="56"/>
        <v>1</v>
      </c>
      <c r="G477" s="1065" t="s">
        <v>1102</v>
      </c>
      <c r="H477" s="1098" t="s">
        <v>336</v>
      </c>
      <c r="I477" s="734"/>
      <c r="J477" s="923">
        <v>11880</v>
      </c>
      <c r="K477" s="923">
        <v>45780</v>
      </c>
      <c r="L477" s="923">
        <f t="shared" si="59"/>
        <v>11880</v>
      </c>
      <c r="M477" s="923">
        <f t="shared" si="60"/>
        <v>45780</v>
      </c>
      <c r="N477" s="923">
        <f>ROUND('Смета ЕР (общ) '!$I477*'Смета ЕР (общ) '!$L477,2)</f>
        <v>0</v>
      </c>
      <c r="O477" s="923">
        <f>ROUND('Смета ЕР (общ) '!$I477*'Смета ЕР (общ) '!$M477,2)</f>
        <v>0</v>
      </c>
      <c r="P477" s="1065"/>
      <c r="Q477" s="1065"/>
      <c r="S477" s="619"/>
      <c r="T477" s="1168"/>
      <c r="U477" s="1168"/>
      <c r="V477" s="1168"/>
      <c r="W477" s="1168"/>
    </row>
    <row r="478" spans="1:23" ht="24" customHeight="1">
      <c r="A478" s="1117" t="s">
        <v>16</v>
      </c>
      <c r="B478" s="1117">
        <v>4</v>
      </c>
      <c r="C478" s="1117">
        <v>5</v>
      </c>
      <c r="D478" s="1117">
        <v>3</v>
      </c>
      <c r="E478" s="1117" t="str">
        <f>CONCATENATE('Смета ЕР (общ) '!$A478,".",'Смета ЕР (общ) '!$B478,".",C478,".",'Смета ЕР (общ) '!$D478)</f>
        <v>Р3.4.5.3</v>
      </c>
      <c r="F478" s="1117">
        <f t="shared" si="56"/>
        <v>1</v>
      </c>
      <c r="G478" s="1118" t="s">
        <v>1103</v>
      </c>
      <c r="H478" s="1098" t="s">
        <v>336</v>
      </c>
      <c r="I478" s="734"/>
      <c r="J478" s="923">
        <v>11880</v>
      </c>
      <c r="K478" s="923">
        <v>49595</v>
      </c>
      <c r="L478" s="923">
        <f t="shared" si="59"/>
        <v>11880</v>
      </c>
      <c r="M478" s="923">
        <f t="shared" si="60"/>
        <v>49595</v>
      </c>
      <c r="N478" s="923">
        <f>ROUND('Смета ЕР (общ) '!$I478*'Смета ЕР (общ) '!$L478,2)</f>
        <v>0</v>
      </c>
      <c r="O478" s="923">
        <f>ROUND('Смета ЕР (общ) '!$I478*'Смета ЕР (общ) '!$M478,2)</f>
        <v>0</v>
      </c>
      <c r="P478" s="1118"/>
      <c r="Q478" s="1118"/>
      <c r="S478" s="619"/>
      <c r="T478" s="1168"/>
      <c r="U478" s="1168">
        <v>1</v>
      </c>
      <c r="V478" s="1168"/>
      <c r="W478" s="1168"/>
    </row>
    <row r="479" spans="1:23" ht="24" customHeight="1">
      <c r="A479" s="1117" t="s">
        <v>16</v>
      </c>
      <c r="B479" s="1117">
        <v>4</v>
      </c>
      <c r="C479" s="1117">
        <v>5</v>
      </c>
      <c r="D479" s="1117">
        <v>8</v>
      </c>
      <c r="E479" s="1117" t="str">
        <f>CONCATENATE('Смета ЕР (общ) '!$A479,".",'Смета ЕР (общ) '!$B479,".",C479,".",'Смета ЕР (общ) '!$D479)</f>
        <v>Р3.4.5.8</v>
      </c>
      <c r="F479" s="1117">
        <f t="shared" si="56"/>
        <v>1</v>
      </c>
      <c r="G479" s="1118" t="s">
        <v>1542</v>
      </c>
      <c r="H479" s="1098" t="s">
        <v>336</v>
      </c>
      <c r="I479" s="734"/>
      <c r="J479" s="923">
        <v>13750</v>
      </c>
      <c r="K479" s="923">
        <v>68670</v>
      </c>
      <c r="L479" s="923">
        <f t="shared" si="59"/>
        <v>13750</v>
      </c>
      <c r="M479" s="923">
        <f t="shared" si="60"/>
        <v>68670</v>
      </c>
      <c r="N479" s="923">
        <f>ROUND('Смета ЕР (общ) '!$I479*'Смета ЕР (общ) '!$L479,2)</f>
        <v>0</v>
      </c>
      <c r="O479" s="923">
        <f>ROUND('Смета ЕР (общ) '!$I479*'Смета ЕР (общ) '!$M479,2)</f>
        <v>0</v>
      </c>
      <c r="P479" s="1219"/>
      <c r="Q479" s="1118"/>
      <c r="S479" s="619"/>
      <c r="T479" s="1168"/>
      <c r="U479" s="1168"/>
      <c r="V479" s="1168"/>
      <c r="W479" s="1168"/>
    </row>
    <row r="480" spans="1:23" ht="24" customHeight="1">
      <c r="A480" s="1117" t="s">
        <v>16</v>
      </c>
      <c r="B480" s="1117">
        <v>4</v>
      </c>
      <c r="C480" s="1117">
        <v>5</v>
      </c>
      <c r="D480" s="1117">
        <v>9</v>
      </c>
      <c r="E480" s="1117" t="str">
        <f>CONCATENATE('Смета ЕР (общ) '!$A480,".",'Смета ЕР (общ) '!$B480,".",C480,".",'Смета ЕР (общ) '!$D480)</f>
        <v>Р3.4.5.9</v>
      </c>
      <c r="F480" s="1117">
        <f t="shared" si="56"/>
        <v>1</v>
      </c>
      <c r="G480" s="1118" t="s">
        <v>1556</v>
      </c>
      <c r="H480" s="1098" t="s">
        <v>336</v>
      </c>
      <c r="I480" s="837"/>
      <c r="J480" s="923">
        <v>13750</v>
      </c>
      <c r="K480" s="735">
        <v>59850</v>
      </c>
      <c r="L480" s="735">
        <f t="shared" si="59"/>
        <v>13750</v>
      </c>
      <c r="M480" s="735">
        <f t="shared" si="60"/>
        <v>59850</v>
      </c>
      <c r="N480" s="735">
        <f>ROUND('Смета ЕР (общ) '!$I480*'Смета ЕР (общ) '!$L480,2)</f>
        <v>0</v>
      </c>
      <c r="O480" s="735">
        <f>ROUND('Смета ЕР (общ) '!$I480*'Смета ЕР (общ) '!$M480,2)</f>
        <v>0</v>
      </c>
      <c r="P480" s="1219"/>
      <c r="Q480" s="1118"/>
      <c r="S480" s="619"/>
      <c r="T480" s="1168"/>
      <c r="U480" s="1168">
        <v>1</v>
      </c>
      <c r="V480" s="1168"/>
      <c r="W480" s="1168"/>
    </row>
    <row r="481" spans="1:23" ht="14.4" customHeight="1">
      <c r="A481" s="1117" t="s">
        <v>16</v>
      </c>
      <c r="B481" s="1117">
        <v>4</v>
      </c>
      <c r="C481" s="1117">
        <v>5</v>
      </c>
      <c r="D481" s="1117">
        <v>4</v>
      </c>
      <c r="E481" s="1117" t="str">
        <f>CONCATENATE('Смета ЕР (общ) '!$A481,".",'Смета ЕР (общ) '!$B481,".",C481,".",'Смета ЕР (общ) '!$D481)</f>
        <v>Р3.4.5.4</v>
      </c>
      <c r="F481" s="1117">
        <f t="shared" si="56"/>
        <v>1</v>
      </c>
      <c r="G481" s="1118" t="s">
        <v>502</v>
      </c>
      <c r="H481" s="1098" t="s">
        <v>336</v>
      </c>
      <c r="I481" s="734"/>
      <c r="J481" s="923">
        <v>1280.1300000000001</v>
      </c>
      <c r="K481" s="923">
        <v>3815</v>
      </c>
      <c r="L481" s="923">
        <f t="shared" si="59"/>
        <v>1280.1300000000001</v>
      </c>
      <c r="M481" s="923">
        <f t="shared" si="60"/>
        <v>3815</v>
      </c>
      <c r="N481" s="923">
        <f>ROUND('Смета ЕР (общ) '!$I481*'Смета ЕР (общ) '!$L481,2)</f>
        <v>0</v>
      </c>
      <c r="O481" s="923">
        <f>ROUND('Смета ЕР (общ) '!$I481*'Смета ЕР (общ) '!$M481,2)</f>
        <v>0</v>
      </c>
      <c r="P481" s="1219"/>
      <c r="Q481" s="1118"/>
      <c r="S481" s="619"/>
      <c r="T481" s="1168"/>
      <c r="U481" s="1168">
        <v>3</v>
      </c>
      <c r="V481" s="1168"/>
      <c r="W481" s="1168"/>
    </row>
    <row r="482" spans="1:23" ht="36" customHeight="1">
      <c r="A482" s="733" t="s">
        <v>16</v>
      </c>
      <c r="B482" s="733">
        <v>4</v>
      </c>
      <c r="C482" s="733">
        <v>5</v>
      </c>
      <c r="D482" s="733">
        <v>5</v>
      </c>
      <c r="E482" s="733" t="str">
        <f>CONCATENATE('Смета ЕР (общ) '!$A482,".",'Смета ЕР (общ) '!$B482,".",C482,".",'Смета ЕР (общ) '!$D482)</f>
        <v>Р3.4.5.5</v>
      </c>
      <c r="F482" s="733">
        <f t="shared" si="56"/>
        <v>1</v>
      </c>
      <c r="G482" s="1065" t="s">
        <v>1229</v>
      </c>
      <c r="H482" s="1098" t="s">
        <v>336</v>
      </c>
      <c r="I482" s="734"/>
      <c r="J482" s="923">
        <v>1503.36</v>
      </c>
      <c r="K482" s="923">
        <v>206.06</v>
      </c>
      <c r="L482" s="923">
        <f t="shared" si="59"/>
        <v>1503.36</v>
      </c>
      <c r="M482" s="923">
        <f t="shared" si="60"/>
        <v>206.06</v>
      </c>
      <c r="N482" s="923">
        <f>ROUND('Смета ЕР (общ) '!$I482*'Смета ЕР (общ) '!$L482,2)</f>
        <v>0</v>
      </c>
      <c r="O482" s="923">
        <f>ROUND('Смета ЕР (общ) '!$I482*'Смета ЕР (общ) '!$M482,2)</f>
        <v>0</v>
      </c>
      <c r="P482" s="1065"/>
      <c r="Q482" s="1065"/>
      <c r="S482" s="619"/>
      <c r="T482" s="1168"/>
      <c r="U482" s="1168"/>
      <c r="V482" s="1168"/>
      <c r="W482" s="1168"/>
    </row>
    <row r="483" spans="1:23" ht="24" customHeight="1">
      <c r="A483" s="1117" t="s">
        <v>16</v>
      </c>
      <c r="B483" s="1117">
        <v>4</v>
      </c>
      <c r="C483" s="1117">
        <v>5</v>
      </c>
      <c r="D483" s="1117">
        <v>6</v>
      </c>
      <c r="E483" s="1117" t="str">
        <f>CONCATENATE('Смета ЕР (общ) '!$A483,".",'Смета ЕР (общ) '!$B483,".",C483,".",'Смета ЕР (общ) '!$D483)</f>
        <v>Р3.4.5.6</v>
      </c>
      <c r="F483" s="1117">
        <f t="shared" si="56"/>
        <v>1</v>
      </c>
      <c r="G483" s="1118" t="s">
        <v>1228</v>
      </c>
      <c r="H483" s="1098" t="s">
        <v>336</v>
      </c>
      <c r="I483" s="734"/>
      <c r="J483" s="923">
        <v>2192.4</v>
      </c>
      <c r="K483" s="923">
        <v>37425.71</v>
      </c>
      <c r="L483" s="923">
        <f t="shared" si="59"/>
        <v>2192.4</v>
      </c>
      <c r="M483" s="923">
        <f t="shared" si="60"/>
        <v>37425.71</v>
      </c>
      <c r="N483" s="923">
        <f>ROUND('Смета ЕР (общ) '!$I483*'Смета ЕР (общ) '!$L483,2)</f>
        <v>0</v>
      </c>
      <c r="O483" s="923">
        <f>ROUND('Смета ЕР (общ) '!$I483*'Смета ЕР (общ) '!$M483,2)</f>
        <v>0</v>
      </c>
      <c r="P483" s="1118"/>
      <c r="Q483" s="1118"/>
      <c r="S483" s="619"/>
      <c r="T483" s="1168"/>
      <c r="U483" s="1168"/>
      <c r="V483" s="1168"/>
      <c r="W483" s="1168"/>
    </row>
    <row r="484" spans="1:23" ht="60" customHeight="1">
      <c r="A484" s="733" t="s">
        <v>16</v>
      </c>
      <c r="B484" s="733">
        <v>4</v>
      </c>
      <c r="C484" s="733">
        <v>5</v>
      </c>
      <c r="D484" s="733">
        <v>30</v>
      </c>
      <c r="E484" s="733" t="str">
        <f>CONCATENATE('Смета ЕР (общ) '!$A484,".",'Смета ЕР (общ) '!$B484,".",C484,".",'Смета ЕР (общ) '!$D484)</f>
        <v>Р3.4.5.30</v>
      </c>
      <c r="F484" s="1117">
        <f t="shared" si="56"/>
        <v>1</v>
      </c>
      <c r="G484" s="1106" t="s">
        <v>660</v>
      </c>
      <c r="H484" s="1098" t="s">
        <v>336</v>
      </c>
      <c r="I484" s="734"/>
      <c r="J484" s="923">
        <v>10648.8</v>
      </c>
      <c r="K484" s="923">
        <v>137025</v>
      </c>
      <c r="L484" s="923">
        <f t="shared" si="59"/>
        <v>10648.8</v>
      </c>
      <c r="M484" s="923">
        <f t="shared" si="60"/>
        <v>137025</v>
      </c>
      <c r="N484" s="923">
        <f>ROUND('Смета ЕР (общ) '!$I484*'Смета ЕР (общ) '!$L484,2)</f>
        <v>0</v>
      </c>
      <c r="O484" s="923">
        <f>ROUND('Смета ЕР (общ) '!$I484*'Смета ЕР (общ) '!$M484,2)</f>
        <v>0</v>
      </c>
      <c r="P484" s="1220"/>
      <c r="Q484" s="1106"/>
      <c r="S484" s="619"/>
      <c r="T484" s="1168"/>
      <c r="U484" s="1168"/>
      <c r="V484" s="1168"/>
      <c r="W484" s="1168"/>
    </row>
    <row r="485" spans="1:23" ht="60" customHeight="1">
      <c r="A485" s="733" t="s">
        <v>16</v>
      </c>
      <c r="B485" s="733">
        <v>4</v>
      </c>
      <c r="C485" s="733">
        <v>5</v>
      </c>
      <c r="D485" s="733">
        <v>31</v>
      </c>
      <c r="E485" s="733" t="str">
        <f>CONCATENATE('Смета ЕР (общ) '!$A485,".",'Смета ЕР (общ) '!$B485,".",C485,".",'Смета ЕР (общ) '!$D485)</f>
        <v>Р3.4.5.31</v>
      </c>
      <c r="F485" s="733">
        <f t="shared" si="56"/>
        <v>1</v>
      </c>
      <c r="G485" s="1106" t="s">
        <v>661</v>
      </c>
      <c r="H485" s="1098" t="s">
        <v>336</v>
      </c>
      <c r="I485" s="734"/>
      <c r="J485" s="923">
        <v>10648.8</v>
      </c>
      <c r="K485" s="735">
        <v>164430</v>
      </c>
      <c r="L485" s="923">
        <f t="shared" si="59"/>
        <v>10648.8</v>
      </c>
      <c r="M485" s="923">
        <f t="shared" si="60"/>
        <v>164430</v>
      </c>
      <c r="N485" s="923">
        <f>ROUND('Смета ЕР (общ) '!$I485*'Смета ЕР (общ) '!$L485,2)</f>
        <v>0</v>
      </c>
      <c r="O485" s="923">
        <f>ROUND('Смета ЕР (общ) '!$I485*'Смета ЕР (общ) '!$M485,2)</f>
        <v>0</v>
      </c>
      <c r="P485" s="1220"/>
      <c r="Q485" s="1106"/>
      <c r="S485" s="619"/>
      <c r="T485" s="1168"/>
      <c r="U485" s="1168"/>
      <c r="V485" s="1168"/>
      <c r="W485" s="1168"/>
    </row>
    <row r="486" spans="1:23" ht="14.4" customHeight="1">
      <c r="A486" s="1121" t="s">
        <v>16</v>
      </c>
      <c r="B486" s="1121">
        <v>4</v>
      </c>
      <c r="C486" s="1121">
        <v>6</v>
      </c>
      <c r="D486" s="1121">
        <v>0</v>
      </c>
      <c r="E486" s="1121" t="str">
        <f>CONCATENATE('Смета ЕР (общ) '!$A486,".",'Смета ЕР (общ) '!$B486,".",C486,".",'Смета ЕР (общ) '!$D486)</f>
        <v>Р3.4.6.0</v>
      </c>
      <c r="F486" s="1121">
        <f t="shared" si="56"/>
        <v>1</v>
      </c>
      <c r="G486" s="1134" t="s">
        <v>2615</v>
      </c>
      <c r="H486" s="1123"/>
      <c r="I486" s="1124">
        <f>N486</f>
        <v>0</v>
      </c>
      <c r="J486" s="1125"/>
      <c r="K486" s="1125"/>
      <c r="L486" s="1126"/>
      <c r="M486" s="1126"/>
      <c r="N486" s="1126">
        <f>SUM(N487:N498)</f>
        <v>0</v>
      </c>
      <c r="O486" s="1126">
        <f>SUM(O487:O498)</f>
        <v>0</v>
      </c>
      <c r="P486" s="1134"/>
      <c r="Q486" s="1134"/>
      <c r="S486" s="619"/>
      <c r="T486" s="1168"/>
      <c r="U486" s="1168">
        <v>32199.42</v>
      </c>
      <c r="V486" s="1168"/>
      <c r="W486" s="1168"/>
    </row>
    <row r="487" spans="1:23" ht="24" customHeight="1">
      <c r="A487" s="733" t="s">
        <v>16</v>
      </c>
      <c r="B487" s="733">
        <v>4</v>
      </c>
      <c r="C487" s="733">
        <v>6</v>
      </c>
      <c r="D487" s="733">
        <v>1</v>
      </c>
      <c r="E487" s="733" t="str">
        <f>CONCATENATE('Смета ЕР (общ) '!$A487,".",'Смета ЕР (общ) '!$B487,".",C487,".",'Смета ЕР (общ) '!$D487)</f>
        <v>Р3.4.6.1</v>
      </c>
      <c r="F487" s="733">
        <f t="shared" si="56"/>
        <v>1</v>
      </c>
      <c r="G487" s="1065" t="s">
        <v>659</v>
      </c>
      <c r="H487" s="1098" t="s">
        <v>336</v>
      </c>
      <c r="I487" s="734"/>
      <c r="J487" s="923">
        <v>7297.56</v>
      </c>
      <c r="K487" s="923">
        <v>21591.77</v>
      </c>
      <c r="L487" s="923">
        <f t="shared" ref="L487:L498" si="61">ROUND(J487-J487*$Q$4,2)</f>
        <v>7297.56</v>
      </c>
      <c r="M487" s="923">
        <f t="shared" ref="M487:M498" si="62">ROUND(K487-K487*$Q$4,2)</f>
        <v>21591.77</v>
      </c>
      <c r="N487" s="923">
        <f>ROUND('Смета ЕР (общ) '!$I487*'Смета ЕР (общ) '!$L487,2)</f>
        <v>0</v>
      </c>
      <c r="O487" s="923">
        <f>ROUND('Смета ЕР (общ) '!$I487*'Смета ЕР (общ) '!$M487,2)</f>
        <v>0</v>
      </c>
      <c r="P487" s="1218" t="s">
        <v>6185</v>
      </c>
      <c r="Q487" s="1065"/>
      <c r="S487" s="619"/>
      <c r="T487" s="1168"/>
      <c r="U487" s="1168"/>
      <c r="V487" s="1168"/>
      <c r="W487" s="1168"/>
    </row>
    <row r="488" spans="1:23" ht="24" customHeight="1">
      <c r="A488" s="733" t="s">
        <v>16</v>
      </c>
      <c r="B488" s="733">
        <v>4</v>
      </c>
      <c r="C488" s="733">
        <v>6</v>
      </c>
      <c r="D488" s="733">
        <v>2</v>
      </c>
      <c r="E488" s="733" t="str">
        <f>CONCATENATE('Смета ЕР (общ) '!$A488,".",'Смета ЕР (общ) '!$B488,".",C488,".",'Смета ЕР (общ) '!$D488)</f>
        <v>Р3.4.6.2</v>
      </c>
      <c r="F488" s="733">
        <f t="shared" si="56"/>
        <v>1</v>
      </c>
      <c r="G488" s="1106" t="s">
        <v>697</v>
      </c>
      <c r="H488" s="1098" t="s">
        <v>336</v>
      </c>
      <c r="I488" s="734"/>
      <c r="J488" s="923">
        <v>7297.56</v>
      </c>
      <c r="K488" s="923">
        <v>35597.46</v>
      </c>
      <c r="L488" s="923">
        <f t="shared" si="61"/>
        <v>7297.56</v>
      </c>
      <c r="M488" s="923">
        <f t="shared" si="62"/>
        <v>35597.46</v>
      </c>
      <c r="N488" s="923">
        <f>ROUND('Смета ЕР (общ) '!$I488*'Смета ЕР (общ) '!$L488,2)</f>
        <v>0</v>
      </c>
      <c r="O488" s="923">
        <f>ROUND('Смета ЕР (общ) '!$I488*'Смета ЕР (общ) '!$M488,2)</f>
        <v>0</v>
      </c>
      <c r="P488" s="1218" t="s">
        <v>6185</v>
      </c>
      <c r="Q488" s="1106"/>
      <c r="S488" s="619"/>
      <c r="T488" s="1168"/>
      <c r="U488" s="1168"/>
      <c r="V488" s="1168"/>
      <c r="W488" s="1168"/>
    </row>
    <row r="489" spans="1:23" ht="36" customHeight="1">
      <c r="A489" s="733" t="s">
        <v>16</v>
      </c>
      <c r="B489" s="733">
        <v>4</v>
      </c>
      <c r="C489" s="733">
        <v>6</v>
      </c>
      <c r="D489" s="733">
        <v>3</v>
      </c>
      <c r="E489" s="733" t="str">
        <f>CONCATENATE('Смета ЕР (общ) '!$A489,".",'Смета ЕР (общ) '!$B489,".",C489,".",'Смета ЕР (общ) '!$D489)</f>
        <v>Р3.4.6.3</v>
      </c>
      <c r="F489" s="733">
        <f t="shared" si="56"/>
        <v>1</v>
      </c>
      <c r="G489" s="1106" t="s">
        <v>308</v>
      </c>
      <c r="H489" s="1098" t="s">
        <v>336</v>
      </c>
      <c r="I489" s="734"/>
      <c r="J489" s="923">
        <v>7297.56</v>
      </c>
      <c r="K489" s="923">
        <v>40865.360000000001</v>
      </c>
      <c r="L489" s="923">
        <f t="shared" si="61"/>
        <v>7297.56</v>
      </c>
      <c r="M489" s="923">
        <f t="shared" si="62"/>
        <v>40865.360000000001</v>
      </c>
      <c r="N489" s="923">
        <f>ROUND('Смета ЕР (общ) '!$I489*'Смета ЕР (общ) '!$L489,2)</f>
        <v>0</v>
      </c>
      <c r="O489" s="923">
        <f>ROUND('Смета ЕР (общ) '!$I489*'Смета ЕР (общ) '!$M489,2)</f>
        <v>0</v>
      </c>
      <c r="P489" s="1218" t="s">
        <v>6185</v>
      </c>
      <c r="Q489" s="1106"/>
      <c r="S489" s="619"/>
      <c r="T489" s="1168"/>
      <c r="U489" s="1168"/>
      <c r="V489" s="1168"/>
      <c r="W489" s="1168"/>
    </row>
    <row r="490" spans="1:23" ht="24" customHeight="1">
      <c r="A490" s="733" t="s">
        <v>16</v>
      </c>
      <c r="B490" s="733">
        <v>4</v>
      </c>
      <c r="C490" s="733">
        <v>6</v>
      </c>
      <c r="D490" s="733">
        <v>4</v>
      </c>
      <c r="E490" s="733" t="str">
        <f>CONCATENATE('Смета ЕР (общ) '!$A490,".",'Смета ЕР (общ) '!$B490,".",C490,".",'Смета ЕР (общ) '!$D490)</f>
        <v>Р3.4.6.4</v>
      </c>
      <c r="F490" s="733">
        <f t="shared" si="56"/>
        <v>1</v>
      </c>
      <c r="G490" s="1106" t="s">
        <v>241</v>
      </c>
      <c r="H490" s="1098" t="s">
        <v>336</v>
      </c>
      <c r="I490" s="734"/>
      <c r="J490" s="923">
        <v>7297.56</v>
      </c>
      <c r="K490" s="923">
        <v>37337.31</v>
      </c>
      <c r="L490" s="923">
        <f t="shared" si="61"/>
        <v>7297.56</v>
      </c>
      <c r="M490" s="923">
        <f t="shared" si="62"/>
        <v>37337.31</v>
      </c>
      <c r="N490" s="923">
        <f>ROUND('Смета ЕР (общ) '!$I490*'Смета ЕР (общ) '!$L490,2)</f>
        <v>0</v>
      </c>
      <c r="O490" s="923">
        <f>ROUND('Смета ЕР (общ) '!$I490*'Смета ЕР (общ) '!$M490,2)</f>
        <v>0</v>
      </c>
      <c r="P490" s="1218" t="s">
        <v>6185</v>
      </c>
      <c r="Q490" s="1106"/>
      <c r="S490" s="619"/>
      <c r="T490" s="1168"/>
      <c r="U490" s="1168"/>
      <c r="V490" s="1168"/>
      <c r="W490" s="1168"/>
    </row>
    <row r="491" spans="1:23" ht="132" customHeight="1">
      <c r="A491" s="733" t="s">
        <v>16</v>
      </c>
      <c r="B491" s="733">
        <v>4</v>
      </c>
      <c r="C491" s="733">
        <v>6</v>
      </c>
      <c r="D491" s="733">
        <v>5</v>
      </c>
      <c r="E491" s="733" t="str">
        <f>CONCATENATE('Смета ЕР (общ) '!$A491,".",'Смета ЕР (общ) '!$B491,".",C491,".",'Смета ЕР (общ) '!$D491)</f>
        <v>Р3.4.6.5</v>
      </c>
      <c r="F491" s="733">
        <f t="shared" si="56"/>
        <v>1</v>
      </c>
      <c r="G491" s="1106" t="s">
        <v>2250</v>
      </c>
      <c r="H491" s="1098" t="s">
        <v>336</v>
      </c>
      <c r="I491" s="734"/>
      <c r="J491" s="923">
        <v>7297.56</v>
      </c>
      <c r="K491" s="837">
        <f>'Дерев. гл. скр. двери в проем'!G8*1.05</f>
        <v>92715</v>
      </c>
      <c r="L491" s="923">
        <f t="shared" si="61"/>
        <v>7297.56</v>
      </c>
      <c r="M491" s="1114">
        <f t="shared" si="62"/>
        <v>92715</v>
      </c>
      <c r="N491" s="923">
        <f>ROUND('Смета ЕР (общ) '!$I491*'Смета ЕР (общ) '!$L491,2)</f>
        <v>0</v>
      </c>
      <c r="O491" s="923">
        <f>ROUND('Смета ЕР (общ) '!$I491*'Смета ЕР (общ) '!$M491,2)</f>
        <v>0</v>
      </c>
      <c r="P491" s="1218" t="s">
        <v>6210</v>
      </c>
      <c r="Q491" s="1106" t="s">
        <v>6176</v>
      </c>
      <c r="R491" s="854"/>
      <c r="S491" s="619"/>
      <c r="T491" s="1168"/>
      <c r="U491" s="1168">
        <v>1</v>
      </c>
      <c r="V491" s="1168"/>
      <c r="W491" s="1168"/>
    </row>
    <row r="492" spans="1:23" ht="108" customHeight="1">
      <c r="A492" s="733" t="s">
        <v>16</v>
      </c>
      <c r="B492" s="733">
        <v>4</v>
      </c>
      <c r="C492" s="733">
        <v>6</v>
      </c>
      <c r="D492" s="733">
        <v>6</v>
      </c>
      <c r="E492" s="733" t="str">
        <f>CONCATENATE('Смета ЕР (общ) '!$A492,".",'Смета ЕР (общ) '!$B492,".",C492,".",'Смета ЕР (общ) '!$D492)</f>
        <v>Р3.4.6.6</v>
      </c>
      <c r="F492" s="733">
        <f t="shared" si="56"/>
        <v>1</v>
      </c>
      <c r="G492" s="1106" t="s">
        <v>2252</v>
      </c>
      <c r="H492" s="1098" t="s">
        <v>336</v>
      </c>
      <c r="I492" s="734"/>
      <c r="J492" s="923">
        <v>7297.56</v>
      </c>
      <c r="K492" s="837">
        <f>'Дерев. гл. двери в проем'!G8*1.05</f>
        <v>98017.5</v>
      </c>
      <c r="L492" s="923">
        <f t="shared" si="61"/>
        <v>7297.56</v>
      </c>
      <c r="M492" s="1114">
        <f t="shared" si="62"/>
        <v>98017.5</v>
      </c>
      <c r="N492" s="923">
        <f>ROUND('Смета ЕР (общ) '!$I492*'Смета ЕР (общ) '!$L492,2)</f>
        <v>0</v>
      </c>
      <c r="O492" s="923">
        <f>ROUND('Смета ЕР (общ) '!$I492*'Смета ЕР (общ) '!$M492,2)</f>
        <v>0</v>
      </c>
      <c r="P492" s="1218" t="s">
        <v>6211</v>
      </c>
      <c r="Q492" s="1106" t="s">
        <v>6176</v>
      </c>
      <c r="R492" s="854"/>
      <c r="S492" s="619"/>
      <c r="T492" s="1168"/>
      <c r="U492" s="1168">
        <v>1</v>
      </c>
      <c r="V492" s="1168"/>
      <c r="W492" s="1168"/>
    </row>
    <row r="493" spans="1:23" ht="24" customHeight="1">
      <c r="A493" s="733" t="s">
        <v>16</v>
      </c>
      <c r="B493" s="733">
        <v>4</v>
      </c>
      <c r="C493" s="733">
        <v>6</v>
      </c>
      <c r="D493" s="733">
        <v>7</v>
      </c>
      <c r="E493" s="733" t="str">
        <f>CONCATENATE('Смета ЕР (общ) '!$A493,".",'Смета ЕР (общ) '!$B493,".",C493,".",'Смета ЕР (общ) '!$D493)</f>
        <v>Р3.4.6.7</v>
      </c>
      <c r="F493" s="733">
        <f t="shared" si="56"/>
        <v>1</v>
      </c>
      <c r="G493" s="1106" t="s">
        <v>698</v>
      </c>
      <c r="H493" s="1098" t="s">
        <v>336</v>
      </c>
      <c r="I493" s="734"/>
      <c r="J493" s="923">
        <v>7297.56</v>
      </c>
      <c r="K493" s="923">
        <v>18584.89</v>
      </c>
      <c r="L493" s="923">
        <f t="shared" si="61"/>
        <v>7297.56</v>
      </c>
      <c r="M493" s="923">
        <f t="shared" si="62"/>
        <v>18584.89</v>
      </c>
      <c r="N493" s="923">
        <f>ROUND('Смета ЕР (общ) '!$I493*'Смета ЕР (общ) '!$L493,2)</f>
        <v>0</v>
      </c>
      <c r="O493" s="923">
        <f>ROUND('Смета ЕР (общ) '!$I493*'Смета ЕР (общ) '!$M493,2)</f>
        <v>0</v>
      </c>
      <c r="P493" s="1218" t="s">
        <v>6185</v>
      </c>
      <c r="Q493" s="1106"/>
      <c r="S493" s="619"/>
      <c r="T493" s="1168"/>
      <c r="U493" s="1168"/>
      <c r="V493" s="1168"/>
      <c r="W493" s="1168"/>
    </row>
    <row r="494" spans="1:23" ht="36" customHeight="1">
      <c r="A494" s="1097" t="s">
        <v>16</v>
      </c>
      <c r="B494" s="1097">
        <v>4</v>
      </c>
      <c r="C494" s="1097">
        <v>6</v>
      </c>
      <c r="D494" s="1097">
        <v>8</v>
      </c>
      <c r="E494" s="1097" t="str">
        <f>CONCATENATE('Смета ЕР (общ) '!$A494,".",'Смета ЕР (общ) '!$B494,".",C494,".",'Смета ЕР (общ) '!$D494)</f>
        <v>Р3.4.6.8</v>
      </c>
      <c r="F494" s="1097">
        <f t="shared" si="56"/>
        <v>1</v>
      </c>
      <c r="G494" s="1115" t="s">
        <v>2212</v>
      </c>
      <c r="H494" s="1098" t="s">
        <v>336</v>
      </c>
      <c r="I494" s="837"/>
      <c r="J494" s="735">
        <v>7297.56</v>
      </c>
      <c r="K494" s="735">
        <f>'Двери Kapelli'!E12</f>
        <v>19441.8</v>
      </c>
      <c r="L494" s="735">
        <f t="shared" si="61"/>
        <v>7297.56</v>
      </c>
      <c r="M494" s="1114">
        <f t="shared" si="62"/>
        <v>19441.8</v>
      </c>
      <c r="N494" s="735">
        <f>ROUND('Смета ЕР (общ) '!$I494*'Смета ЕР (общ) '!$L494,2)</f>
        <v>0</v>
      </c>
      <c r="O494" s="735">
        <f>ROUND('Смета ЕР (общ) '!$I494*'Смета ЕР (общ) '!$M494,2)</f>
        <v>0</v>
      </c>
      <c r="P494" s="1218" t="s">
        <v>6185</v>
      </c>
      <c r="Q494" s="1115" t="s">
        <v>846</v>
      </c>
      <c r="R494" s="854"/>
      <c r="S494" s="619"/>
      <c r="T494" s="1168"/>
      <c r="U494" s="1168">
        <v>2</v>
      </c>
      <c r="V494" s="1168"/>
      <c r="W494" s="1168"/>
    </row>
    <row r="495" spans="1:23" ht="14.4" customHeight="1">
      <c r="A495" s="1097" t="s">
        <v>16</v>
      </c>
      <c r="B495" s="1097">
        <v>4</v>
      </c>
      <c r="C495" s="1097">
        <v>6</v>
      </c>
      <c r="D495" s="1097">
        <v>9</v>
      </c>
      <c r="E495" s="1097" t="str">
        <f>CONCATENATE('Смета ЕР (общ) '!$A495,".",'Смета ЕР (общ) '!$B495,".",C495,".",'Смета ЕР (общ) '!$D495)</f>
        <v>Р3.4.6.9</v>
      </c>
      <c r="F495" s="1097">
        <f t="shared" si="56"/>
        <v>1</v>
      </c>
      <c r="G495" s="1067" t="s">
        <v>29</v>
      </c>
      <c r="H495" s="1098" t="s">
        <v>336</v>
      </c>
      <c r="I495" s="837"/>
      <c r="J495" s="735">
        <v>1280.1300000000001</v>
      </c>
      <c r="K495" s="735">
        <v>4843.88</v>
      </c>
      <c r="L495" s="735">
        <f t="shared" si="61"/>
        <v>1280.1300000000001</v>
      </c>
      <c r="M495" s="735">
        <f t="shared" si="62"/>
        <v>4843.88</v>
      </c>
      <c r="N495" s="735">
        <f>ROUND('Смета ЕР (общ) '!$I495*'Смета ЕР (общ) '!$L495,2)</f>
        <v>0</v>
      </c>
      <c r="O495" s="735">
        <f>ROUND('Смета ЕР (общ) '!$I495*'Смета ЕР (общ) '!$M495,2)</f>
        <v>0</v>
      </c>
      <c r="P495" s="1067"/>
      <c r="Q495" s="1067"/>
      <c r="S495" s="619"/>
      <c r="T495" s="1168"/>
      <c r="U495" s="1168"/>
      <c r="V495" s="1168"/>
      <c r="W495" s="1168"/>
    </row>
    <row r="496" spans="1:23" ht="14.4" customHeight="1">
      <c r="A496" s="1127" t="s">
        <v>16</v>
      </c>
      <c r="B496" s="1127">
        <v>4</v>
      </c>
      <c r="C496" s="1127">
        <v>6</v>
      </c>
      <c r="D496" s="1127">
        <v>10</v>
      </c>
      <c r="E496" s="1127" t="str">
        <f>CONCATENATE('Смета ЕР (общ) '!$A496,".",'Смета ЕР (общ) '!$B496,".",C496,".",'Смета ЕР (общ) '!$D496)</f>
        <v>Р3.4.6.10</v>
      </c>
      <c r="F496" s="1127">
        <f t="shared" si="56"/>
        <v>1</v>
      </c>
      <c r="G496" s="1128" t="s">
        <v>1182</v>
      </c>
      <c r="H496" s="1098" t="s">
        <v>336</v>
      </c>
      <c r="I496" s="837"/>
      <c r="J496" s="735">
        <v>1280.1300000000001</v>
      </c>
      <c r="K496" s="735">
        <v>24572.5</v>
      </c>
      <c r="L496" s="735">
        <f t="shared" si="61"/>
        <v>1280.1300000000001</v>
      </c>
      <c r="M496" s="735">
        <f t="shared" si="62"/>
        <v>24572.5</v>
      </c>
      <c r="N496" s="735">
        <f>ROUND('Смета ЕР (общ) '!$I496*'Смета ЕР (общ) '!$L496,2)</f>
        <v>0</v>
      </c>
      <c r="O496" s="735">
        <f>ROUND('Смета ЕР (общ) '!$I496*'Смета ЕР (общ) '!$M496,2)</f>
        <v>0</v>
      </c>
      <c r="P496" s="1128" t="s">
        <v>1183</v>
      </c>
      <c r="Q496" s="1128" t="s">
        <v>846</v>
      </c>
      <c r="S496" s="619"/>
      <c r="T496" s="1168"/>
      <c r="U496" s="1168">
        <v>2</v>
      </c>
      <c r="V496" s="1168"/>
      <c r="W496" s="1168"/>
    </row>
    <row r="497" spans="1:23" ht="12" customHeight="1">
      <c r="A497" s="1127" t="s">
        <v>16</v>
      </c>
      <c r="B497" s="1127">
        <v>4</v>
      </c>
      <c r="C497" s="1127">
        <v>6</v>
      </c>
      <c r="D497" s="1127">
        <v>11</v>
      </c>
      <c r="E497" s="1127" t="str">
        <f>CONCATENATE('Смета ЕР (общ) '!$A497,".",'Смета ЕР (общ) '!$B497,".",C497,".",'Смета ЕР (общ) '!$D497)</f>
        <v>Р3.4.6.11</v>
      </c>
      <c r="F497" s="1127">
        <f t="shared" si="56"/>
        <v>1</v>
      </c>
      <c r="G497" s="1128" t="s">
        <v>1194</v>
      </c>
      <c r="H497" s="1098" t="s">
        <v>336</v>
      </c>
      <c r="I497" s="837"/>
      <c r="J497" s="735">
        <v>224.46</v>
      </c>
      <c r="K497" s="735">
        <v>286.32</v>
      </c>
      <c r="L497" s="735">
        <f t="shared" si="61"/>
        <v>224.46</v>
      </c>
      <c r="M497" s="735">
        <f t="shared" si="62"/>
        <v>286.32</v>
      </c>
      <c r="N497" s="735">
        <f>ROUND('Смета ЕР (общ) '!$I497*'Смета ЕР (общ) '!$L497,2)</f>
        <v>0</v>
      </c>
      <c r="O497" s="735">
        <f>ROUND('Смета ЕР (общ) '!$I497*'Смета ЕР (общ) '!$M497,2)</f>
        <v>0</v>
      </c>
      <c r="P497" s="1128" t="s">
        <v>1183</v>
      </c>
      <c r="Q497" s="1128"/>
      <c r="S497" s="619"/>
      <c r="T497" s="1168"/>
      <c r="U497" s="1168">
        <v>2</v>
      </c>
      <c r="V497" s="1168"/>
      <c r="W497" s="1168"/>
    </row>
    <row r="498" spans="1:23" ht="14.4" customHeight="1">
      <c r="A498" s="733" t="s">
        <v>16</v>
      </c>
      <c r="B498" s="733">
        <v>4</v>
      </c>
      <c r="C498" s="733">
        <v>6</v>
      </c>
      <c r="D498" s="733">
        <v>12</v>
      </c>
      <c r="E498" s="733" t="str">
        <f>CONCATENATE('Смета ЕР (общ) '!$A498,".",'Смета ЕР (общ) '!$B498,".",C498,".",'Смета ЕР (общ) '!$D498)</f>
        <v>Р3.4.6.12</v>
      </c>
      <c r="F498" s="733">
        <f t="shared" si="56"/>
        <v>1</v>
      </c>
      <c r="G498" s="1065" t="s">
        <v>31</v>
      </c>
      <c r="H498" s="1098" t="s">
        <v>336</v>
      </c>
      <c r="I498" s="734"/>
      <c r="J498" s="923">
        <v>224.46</v>
      </c>
      <c r="K498" s="923">
        <v>329.48</v>
      </c>
      <c r="L498" s="923">
        <f t="shared" si="61"/>
        <v>224.46</v>
      </c>
      <c r="M498" s="923">
        <f t="shared" si="62"/>
        <v>329.48</v>
      </c>
      <c r="N498" s="923">
        <f>ROUND('Смета ЕР (общ) '!$I498*'Смета ЕР (общ) '!$L498,2)</f>
        <v>0</v>
      </c>
      <c r="O498" s="923">
        <f>ROUND('Смета ЕР (общ) '!$I498*'Смета ЕР (общ) '!$M498,2)</f>
        <v>0</v>
      </c>
      <c r="P498" s="1065"/>
      <c r="Q498" s="1065"/>
      <c r="S498" s="619"/>
      <c r="T498" s="1168"/>
      <c r="U498" s="1168"/>
      <c r="V498" s="1168"/>
      <c r="W498" s="1168"/>
    </row>
    <row r="499" spans="1:23" ht="14.4" customHeight="1">
      <c r="A499" s="1129" t="s">
        <v>16</v>
      </c>
      <c r="B499" s="1129">
        <v>4</v>
      </c>
      <c r="C499" s="1129">
        <v>7</v>
      </c>
      <c r="D499" s="1129">
        <v>0</v>
      </c>
      <c r="E499" s="1129" t="str">
        <f>CONCATENATE('Смета ЕР (общ) '!$A499,".",'Смета ЕР (общ) '!$B499,".",C499,".",'Смета ЕР (общ) '!$D499)</f>
        <v>Р3.4.7.0</v>
      </c>
      <c r="F499" s="1129">
        <f t="shared" si="56"/>
        <v>1</v>
      </c>
      <c r="G499" s="1133" t="s">
        <v>2617</v>
      </c>
      <c r="H499" s="1131"/>
      <c r="I499" s="1124">
        <f>N499</f>
        <v>0</v>
      </c>
      <c r="J499" s="1125"/>
      <c r="K499" s="1125"/>
      <c r="L499" s="1132"/>
      <c r="M499" s="1132"/>
      <c r="N499" s="1132">
        <f>SUM(N500:N518)</f>
        <v>0</v>
      </c>
      <c r="O499" s="1132">
        <f>SUM(O500:O518)</f>
        <v>0</v>
      </c>
      <c r="P499" s="1133"/>
      <c r="Q499" s="1133"/>
      <c r="S499" s="619"/>
      <c r="T499" s="1168"/>
      <c r="U499" s="1168">
        <v>363228.94</v>
      </c>
      <c r="V499" s="1168"/>
      <c r="W499" s="1168"/>
    </row>
    <row r="500" spans="1:23" ht="24" customHeight="1">
      <c r="A500" s="733" t="s">
        <v>16</v>
      </c>
      <c r="B500" s="733">
        <v>4</v>
      </c>
      <c r="C500" s="733">
        <v>7</v>
      </c>
      <c r="D500" s="733">
        <v>17</v>
      </c>
      <c r="E500" s="733" t="str">
        <f>CONCATENATE('Смета ЕР (общ) '!$A500,".",'Смета ЕР (общ) '!$B500,".",C500,".",'Смета ЕР (общ) '!$D500)</f>
        <v>Р3.4.7.17</v>
      </c>
      <c r="F500" s="733">
        <f t="shared" si="56"/>
        <v>1</v>
      </c>
      <c r="G500" s="1065" t="s">
        <v>997</v>
      </c>
      <c r="H500" s="1098" t="s">
        <v>15</v>
      </c>
      <c r="I500" s="734"/>
      <c r="J500" s="923">
        <v>4384.8</v>
      </c>
      <c r="K500" s="923">
        <v>34098.629999999997</v>
      </c>
      <c r="L500" s="923">
        <f t="shared" ref="L500:L518" si="63">ROUND(J500-J500*$Q$4,2)</f>
        <v>4384.8</v>
      </c>
      <c r="M500" s="923">
        <f t="shared" ref="M500:M518" si="64">ROUND(K500-K500*$Q$4,2)</f>
        <v>34098.629999999997</v>
      </c>
      <c r="N500" s="923">
        <f>ROUND('Смета ЕР (общ) '!$I500*'Смета ЕР (общ) '!$L500,2)</f>
        <v>0</v>
      </c>
      <c r="O500" s="923">
        <f>ROUND('Смета ЕР (общ) '!$I500*'Смета ЕР (общ) '!$M500,2)</f>
        <v>0</v>
      </c>
      <c r="P500" s="1065"/>
      <c r="Q500" s="1065"/>
      <c r="S500" s="619"/>
      <c r="T500" s="1168"/>
      <c r="U500" s="1168">
        <v>40.32</v>
      </c>
      <c r="V500" s="1168"/>
      <c r="W500" s="1168"/>
    </row>
    <row r="501" spans="1:23" ht="24" customHeight="1">
      <c r="A501" s="733" t="s">
        <v>16</v>
      </c>
      <c r="B501" s="733">
        <v>4</v>
      </c>
      <c r="C501" s="733">
        <v>7</v>
      </c>
      <c r="D501" s="733">
        <v>18</v>
      </c>
      <c r="E501" s="733" t="str">
        <f>CONCATENATE('Смета ЕР (общ) '!$A501,".",'Смета ЕР (общ) '!$B501,".",C501,".",'Смета ЕР (общ) '!$D501)</f>
        <v>Р3.4.7.18</v>
      </c>
      <c r="F501" s="733">
        <f t="shared" si="56"/>
        <v>1</v>
      </c>
      <c r="G501" s="1065" t="s">
        <v>996</v>
      </c>
      <c r="H501" s="1098" t="s">
        <v>15</v>
      </c>
      <c r="I501" s="734"/>
      <c r="J501" s="923">
        <v>4384.8</v>
      </c>
      <c r="K501" s="923">
        <v>35151.47</v>
      </c>
      <c r="L501" s="923">
        <f t="shared" si="63"/>
        <v>4384.8</v>
      </c>
      <c r="M501" s="923">
        <f t="shared" si="64"/>
        <v>35151.47</v>
      </c>
      <c r="N501" s="923">
        <f>ROUND('Смета ЕР (общ) '!$I501*'Смета ЕР (общ) '!$L501,2)</f>
        <v>0</v>
      </c>
      <c r="O501" s="923">
        <f>ROUND('Смета ЕР (общ) '!$I501*'Смета ЕР (общ) '!$M501,2)</f>
        <v>0</v>
      </c>
      <c r="P501" s="1065"/>
      <c r="Q501" s="1065"/>
      <c r="S501" s="619"/>
      <c r="T501" s="1168"/>
      <c r="U501" s="1168"/>
      <c r="V501" s="1168"/>
      <c r="W501" s="1168"/>
    </row>
    <row r="502" spans="1:23" ht="24" customHeight="1">
      <c r="A502" s="733" t="s">
        <v>16</v>
      </c>
      <c r="B502" s="733">
        <v>4</v>
      </c>
      <c r="C502" s="733">
        <v>7</v>
      </c>
      <c r="D502" s="733">
        <v>1</v>
      </c>
      <c r="E502" s="733" t="str">
        <f>CONCATENATE('Смета ЕР (общ) '!$A502,".",'Смета ЕР (общ) '!$B502,".",C502,".",'Смета ЕР (общ) '!$D502)</f>
        <v>Р3.4.7.1</v>
      </c>
      <c r="F502" s="733">
        <f t="shared" si="56"/>
        <v>1</v>
      </c>
      <c r="G502" s="1065" t="s">
        <v>32</v>
      </c>
      <c r="H502" s="1107" t="s">
        <v>15</v>
      </c>
      <c r="I502" s="734"/>
      <c r="J502" s="923">
        <v>2750</v>
      </c>
      <c r="K502" s="923">
        <v>16842.29</v>
      </c>
      <c r="L502" s="923">
        <f t="shared" si="63"/>
        <v>2750</v>
      </c>
      <c r="M502" s="923">
        <f t="shared" si="64"/>
        <v>16842.29</v>
      </c>
      <c r="N502" s="923">
        <f>ROUND('Смета ЕР (общ) '!$I502*'Смета ЕР (общ) '!$L502,2)</f>
        <v>0</v>
      </c>
      <c r="O502" s="923">
        <f>ROUND('Смета ЕР (общ) '!$I502*'Смета ЕР (общ) '!$M502,2)</f>
        <v>0</v>
      </c>
      <c r="P502" s="1065"/>
      <c r="Q502" s="1065"/>
      <c r="S502" s="619"/>
      <c r="T502" s="1168"/>
      <c r="U502" s="1168"/>
      <c r="V502" s="1168"/>
      <c r="W502" s="1168"/>
    </row>
    <row r="503" spans="1:23" ht="14.4" customHeight="1">
      <c r="A503" s="1097" t="s">
        <v>16</v>
      </c>
      <c r="B503" s="733">
        <v>4</v>
      </c>
      <c r="C503" s="733">
        <v>7</v>
      </c>
      <c r="D503" s="733">
        <v>2</v>
      </c>
      <c r="E503" s="733" t="str">
        <f>CONCATENATE('Смета ЕР (общ) '!$A503,".",'Смета ЕР (общ) '!$B503,".",C503,".",'Смета ЕР (общ) '!$D503)</f>
        <v>Р3.4.7.2</v>
      </c>
      <c r="F503" s="733">
        <f t="shared" si="56"/>
        <v>1</v>
      </c>
      <c r="G503" s="1065" t="s">
        <v>248</v>
      </c>
      <c r="H503" s="1098" t="s">
        <v>15</v>
      </c>
      <c r="I503" s="734"/>
      <c r="J503" s="923">
        <v>2750</v>
      </c>
      <c r="K503" s="923">
        <v>15912.06</v>
      </c>
      <c r="L503" s="923">
        <f t="shared" si="63"/>
        <v>2750</v>
      </c>
      <c r="M503" s="923">
        <f t="shared" si="64"/>
        <v>15912.06</v>
      </c>
      <c r="N503" s="923">
        <f>ROUND('Смета ЕР (общ) '!$I503*'Смета ЕР (общ) '!$L503,2)</f>
        <v>0</v>
      </c>
      <c r="O503" s="923">
        <f>ROUND('Смета ЕР (общ) '!$I503*'Смета ЕР (общ) '!$M503,2)</f>
        <v>0</v>
      </c>
      <c r="P503" s="1065"/>
      <c r="Q503" s="1065"/>
      <c r="S503" s="619"/>
      <c r="T503" s="1168"/>
      <c r="U503" s="1168"/>
      <c r="V503" s="1168"/>
      <c r="W503" s="1168"/>
    </row>
    <row r="504" spans="1:23" ht="24" customHeight="1">
      <c r="A504" s="733" t="s">
        <v>16</v>
      </c>
      <c r="B504" s="733">
        <v>4</v>
      </c>
      <c r="C504" s="733">
        <v>7</v>
      </c>
      <c r="D504" s="733">
        <v>3</v>
      </c>
      <c r="E504" s="733" t="str">
        <f>CONCATENATE('Смета ЕР (общ) '!$A504,".",'Смета ЕР (общ) '!$B504,".",C504,".",'Смета ЕР (общ) '!$D504)</f>
        <v>Р3.4.7.3</v>
      </c>
      <c r="F504" s="733">
        <f t="shared" si="56"/>
        <v>1</v>
      </c>
      <c r="G504" s="1065" t="s">
        <v>33</v>
      </c>
      <c r="H504" s="1098" t="s">
        <v>15</v>
      </c>
      <c r="I504" s="734"/>
      <c r="J504" s="923">
        <v>1252.8</v>
      </c>
      <c r="K504" s="923">
        <v>2151.83</v>
      </c>
      <c r="L504" s="923">
        <f t="shared" si="63"/>
        <v>1252.8</v>
      </c>
      <c r="M504" s="923">
        <f t="shared" si="64"/>
        <v>2151.83</v>
      </c>
      <c r="N504" s="923">
        <f>ROUND('Смета ЕР (общ) '!$I504*'Смета ЕР (общ) '!$L504,2)</f>
        <v>0</v>
      </c>
      <c r="O504" s="923">
        <f>ROUND('Смета ЕР (общ) '!$I504*'Смета ЕР (общ) '!$M504,2)</f>
        <v>0</v>
      </c>
      <c r="P504" s="1065"/>
      <c r="Q504" s="1065"/>
      <c r="S504" s="619"/>
      <c r="T504" s="1168"/>
      <c r="U504" s="1168"/>
      <c r="V504" s="1168"/>
      <c r="W504" s="1168"/>
    </row>
    <row r="505" spans="1:23" ht="14.4" customHeight="1">
      <c r="A505" s="733" t="s">
        <v>16</v>
      </c>
      <c r="B505" s="733">
        <v>4</v>
      </c>
      <c r="C505" s="733">
        <v>7</v>
      </c>
      <c r="D505" s="733">
        <v>6</v>
      </c>
      <c r="E505" s="733" t="str">
        <f>CONCATENATE('Смета ЕР (общ) '!$A505,".",'Смета ЕР (общ) '!$B505,".",C505,".",'Смета ЕР (общ) '!$D505)</f>
        <v>Р3.4.7.6</v>
      </c>
      <c r="F505" s="733">
        <f t="shared" si="56"/>
        <v>1</v>
      </c>
      <c r="G505" s="1065" t="s">
        <v>1104</v>
      </c>
      <c r="H505" s="1098" t="s">
        <v>27</v>
      </c>
      <c r="I505" s="734"/>
      <c r="J505" s="923">
        <v>888.25</v>
      </c>
      <c r="K505" s="923">
        <v>3845.89</v>
      </c>
      <c r="L505" s="923">
        <f t="shared" si="63"/>
        <v>888.25</v>
      </c>
      <c r="M505" s="923">
        <f t="shared" si="64"/>
        <v>3845.89</v>
      </c>
      <c r="N505" s="923">
        <f>ROUND('Смета ЕР (общ) '!$I505*'Смета ЕР (общ) '!$L505,2)</f>
        <v>0</v>
      </c>
      <c r="O505" s="923">
        <f>ROUND('Смета ЕР (общ) '!$I505*'Смета ЕР (общ) '!$M505,2)</f>
        <v>0</v>
      </c>
      <c r="P505" s="1065"/>
      <c r="Q505" s="1065"/>
      <c r="S505" s="619"/>
      <c r="T505" s="1168"/>
      <c r="U505" s="1168"/>
      <c r="V505" s="1168"/>
      <c r="W505" s="1168"/>
    </row>
    <row r="506" spans="1:23" ht="14.4" customHeight="1">
      <c r="A506" s="733" t="s">
        <v>16</v>
      </c>
      <c r="B506" s="733">
        <v>4</v>
      </c>
      <c r="C506" s="733">
        <v>7</v>
      </c>
      <c r="D506" s="733">
        <v>7</v>
      </c>
      <c r="E506" s="733" t="str">
        <f>CONCATENATE('Смета ЕР (общ) '!$A506,".",'Смета ЕР (общ) '!$B506,".",C506,".",'Смета ЕР (общ) '!$D506)</f>
        <v>Р3.4.7.7</v>
      </c>
      <c r="F506" s="733">
        <f t="shared" si="56"/>
        <v>1</v>
      </c>
      <c r="G506" s="1065" t="s">
        <v>1110</v>
      </c>
      <c r="H506" s="1098" t="s">
        <v>27</v>
      </c>
      <c r="I506" s="734"/>
      <c r="J506" s="923">
        <v>888.25</v>
      </c>
      <c r="K506" s="923">
        <v>4762.53</v>
      </c>
      <c r="L506" s="923">
        <f t="shared" si="63"/>
        <v>888.25</v>
      </c>
      <c r="M506" s="923">
        <f t="shared" si="64"/>
        <v>4762.53</v>
      </c>
      <c r="N506" s="923">
        <f>ROUND('Смета ЕР (общ) '!$I506*'Смета ЕР (общ) '!$L506,2)</f>
        <v>0</v>
      </c>
      <c r="O506" s="923">
        <f>ROUND('Смета ЕР (общ) '!$I506*'Смета ЕР (общ) '!$M506,2)</f>
        <v>0</v>
      </c>
      <c r="P506" s="1065"/>
      <c r="Q506" s="1065"/>
      <c r="S506" s="619"/>
      <c r="T506" s="1168"/>
      <c r="U506" s="1168">
        <v>20.8</v>
      </c>
      <c r="V506" s="1168"/>
      <c r="W506" s="1168"/>
    </row>
    <row r="507" spans="1:23" ht="14.4" customHeight="1">
      <c r="A507" s="733" t="s">
        <v>16</v>
      </c>
      <c r="B507" s="733">
        <v>4</v>
      </c>
      <c r="C507" s="733">
        <v>7</v>
      </c>
      <c r="D507" s="733">
        <v>8</v>
      </c>
      <c r="E507" s="733" t="str">
        <f>CONCATENATE('Смета ЕР (общ) '!$A507,".",'Смета ЕР (общ) '!$B507,".",C507,".",'Смета ЕР (общ) '!$D507)</f>
        <v>Р3.4.7.8</v>
      </c>
      <c r="F507" s="733">
        <f t="shared" si="56"/>
        <v>1</v>
      </c>
      <c r="G507" s="1065" t="s">
        <v>240</v>
      </c>
      <c r="H507" s="1098" t="s">
        <v>336</v>
      </c>
      <c r="I507" s="734"/>
      <c r="J507" s="923">
        <v>888.25</v>
      </c>
      <c r="K507" s="923">
        <v>1395.79</v>
      </c>
      <c r="L507" s="923">
        <f t="shared" si="63"/>
        <v>888.25</v>
      </c>
      <c r="M507" s="923">
        <f t="shared" si="64"/>
        <v>1395.79</v>
      </c>
      <c r="N507" s="923">
        <f>ROUND('Смета ЕР (общ) '!$I507*'Смета ЕР (общ) '!$L507,2)</f>
        <v>0</v>
      </c>
      <c r="O507" s="923">
        <f>ROUND('Смета ЕР (общ) '!$I507*'Смета ЕР (общ) '!$M507,2)</f>
        <v>0</v>
      </c>
      <c r="P507" s="1065"/>
      <c r="Q507" s="1065"/>
      <c r="S507" s="619"/>
      <c r="T507" s="1168"/>
      <c r="U507" s="1168"/>
      <c r="V507" s="1168"/>
      <c r="W507" s="1168"/>
    </row>
    <row r="508" spans="1:23" ht="14.4" customHeight="1">
      <c r="A508" s="733" t="s">
        <v>16</v>
      </c>
      <c r="B508" s="733">
        <v>4</v>
      </c>
      <c r="C508" s="733">
        <v>7</v>
      </c>
      <c r="D508" s="733">
        <v>9</v>
      </c>
      <c r="E508" s="733" t="str">
        <f>CONCATENATE('Смета ЕР (общ) '!$A508,".",'Смета ЕР (общ) '!$B508,".",C508,".",'Смета ЕР (общ) '!$D508)</f>
        <v>Р3.4.7.9</v>
      </c>
      <c r="F508" s="733">
        <f t="shared" si="56"/>
        <v>1</v>
      </c>
      <c r="G508" s="1065" t="s">
        <v>487</v>
      </c>
      <c r="H508" s="1098" t="s">
        <v>27</v>
      </c>
      <c r="I508" s="734"/>
      <c r="J508" s="923">
        <v>599.39</v>
      </c>
      <c r="K508" s="923">
        <v>363.69</v>
      </c>
      <c r="L508" s="923">
        <f t="shared" si="63"/>
        <v>599.39</v>
      </c>
      <c r="M508" s="923">
        <f t="shared" si="64"/>
        <v>363.69</v>
      </c>
      <c r="N508" s="923">
        <f>ROUND('Смета ЕР (общ) '!$I508*'Смета ЕР (общ) '!$L508,2)</f>
        <v>0</v>
      </c>
      <c r="O508" s="923">
        <f>ROUND('Смета ЕР (общ) '!$I508*'Смета ЕР (общ) '!$M508,2)</f>
        <v>0</v>
      </c>
      <c r="P508" s="1065"/>
      <c r="Q508" s="1065"/>
      <c r="S508" s="619"/>
      <c r="T508" s="1168"/>
      <c r="U508" s="1168"/>
      <c r="V508" s="1168"/>
      <c r="W508" s="1168"/>
    </row>
    <row r="509" spans="1:23" ht="24" customHeight="1">
      <c r="A509" s="733" t="s">
        <v>16</v>
      </c>
      <c r="B509" s="733">
        <v>4</v>
      </c>
      <c r="C509" s="733">
        <v>7</v>
      </c>
      <c r="D509" s="733">
        <v>19</v>
      </c>
      <c r="E509" s="733" t="str">
        <f>CONCATENATE('Смета ЕР (общ) '!$A509,".",'Смета ЕР (общ) '!$B509,".",C509,".",'Смета ЕР (общ) '!$D509)</f>
        <v>Р3.4.7.19</v>
      </c>
      <c r="F509" s="733">
        <f t="shared" si="56"/>
        <v>1</v>
      </c>
      <c r="G509" s="1065" t="s">
        <v>1813</v>
      </c>
      <c r="H509" s="1098" t="s">
        <v>336</v>
      </c>
      <c r="I509" s="734"/>
      <c r="J509" s="923">
        <v>3758.4</v>
      </c>
      <c r="K509" s="923">
        <v>21828.5</v>
      </c>
      <c r="L509" s="923">
        <f t="shared" si="63"/>
        <v>3758.4</v>
      </c>
      <c r="M509" s="923">
        <f t="shared" si="64"/>
        <v>21828.5</v>
      </c>
      <c r="N509" s="923">
        <f>ROUND('Смета ЕР (общ) '!$I509*'Смета ЕР (общ) '!$L509,2)</f>
        <v>0</v>
      </c>
      <c r="O509" s="923">
        <f>ROUND('Смета ЕР (общ) '!$I509*'Смета ЕР (общ) '!$M509,2)</f>
        <v>0</v>
      </c>
      <c r="P509" s="1065"/>
      <c r="Q509" s="1065"/>
      <c r="S509" s="619"/>
      <c r="T509" s="1168"/>
      <c r="U509" s="1168"/>
      <c r="V509" s="1168"/>
      <c r="W509" s="1168"/>
    </row>
    <row r="510" spans="1:23" ht="14.4" customHeight="1">
      <c r="A510" s="733" t="s">
        <v>16</v>
      </c>
      <c r="B510" s="733">
        <v>4</v>
      </c>
      <c r="C510" s="733">
        <v>7</v>
      </c>
      <c r="D510" s="733">
        <v>4</v>
      </c>
      <c r="E510" s="733" t="str">
        <f>CONCATENATE('Смета ЕР (общ) '!$A510,".",'Смета ЕР (общ) '!$B510,".",C510,".",'Смета ЕР (общ) '!$D510)</f>
        <v>Р3.4.7.4</v>
      </c>
      <c r="F510" s="733">
        <f t="shared" si="56"/>
        <v>1</v>
      </c>
      <c r="G510" s="1065" t="s">
        <v>1231</v>
      </c>
      <c r="H510" s="1098" t="s">
        <v>15</v>
      </c>
      <c r="I510" s="734"/>
      <c r="J510" s="923">
        <v>220</v>
      </c>
      <c r="K510" s="923">
        <v>1993.8</v>
      </c>
      <c r="L510" s="923">
        <f t="shared" si="63"/>
        <v>220</v>
      </c>
      <c r="M510" s="923">
        <f t="shared" si="64"/>
        <v>1993.8</v>
      </c>
      <c r="N510" s="923">
        <f>ROUND('Смета ЕР (общ) '!$I510*'Смета ЕР (общ) '!$L510,2)</f>
        <v>0</v>
      </c>
      <c r="O510" s="923">
        <f>ROUND('Смета ЕР (общ) '!$I510*'Смета ЕР (общ) '!$M510,2)</f>
        <v>0</v>
      </c>
      <c r="P510" s="1065"/>
      <c r="Q510" s="1065"/>
      <c r="S510" s="619"/>
      <c r="T510" s="1168"/>
      <c r="U510" s="1168"/>
      <c r="V510" s="1168"/>
      <c r="W510" s="1168"/>
    </row>
    <row r="511" spans="1:23" ht="14.4" customHeight="1">
      <c r="A511" s="733" t="s">
        <v>16</v>
      </c>
      <c r="B511" s="733">
        <v>4</v>
      </c>
      <c r="C511" s="733">
        <v>7</v>
      </c>
      <c r="D511" s="733">
        <v>5</v>
      </c>
      <c r="E511" s="733" t="str">
        <f>CONCATENATE('Смета ЕР (общ) '!$A511,".",'Смета ЕР (общ) '!$B511,".",C511,".",'Смета ЕР (общ) '!$D511)</f>
        <v>Р3.4.7.5</v>
      </c>
      <c r="F511" s="733">
        <f t="shared" si="56"/>
        <v>1</v>
      </c>
      <c r="G511" s="1065" t="s">
        <v>724</v>
      </c>
      <c r="H511" s="1098" t="s">
        <v>15</v>
      </c>
      <c r="I511" s="734"/>
      <c r="J511" s="923">
        <v>330</v>
      </c>
      <c r="K511" s="923">
        <v>1056.6099999999999</v>
      </c>
      <c r="L511" s="923">
        <f t="shared" si="63"/>
        <v>330</v>
      </c>
      <c r="M511" s="923">
        <f t="shared" si="64"/>
        <v>1056.6099999999999</v>
      </c>
      <c r="N511" s="923">
        <f>ROUND('Смета ЕР (общ) '!$I511*'Смета ЕР (общ) '!$L511,2)</f>
        <v>0</v>
      </c>
      <c r="O511" s="923">
        <f>ROUND('Смета ЕР (общ) '!$I511*'Смета ЕР (общ) '!$M511,2)</f>
        <v>0</v>
      </c>
      <c r="P511" s="1065"/>
      <c r="Q511" s="1065"/>
      <c r="S511" s="619"/>
      <c r="T511" s="1168"/>
      <c r="U511" s="1168"/>
      <c r="V511" s="1168"/>
      <c r="W511" s="1168"/>
    </row>
    <row r="512" spans="1:23" ht="24" customHeight="1">
      <c r="A512" s="733" t="s">
        <v>16</v>
      </c>
      <c r="B512" s="733">
        <v>4</v>
      </c>
      <c r="C512" s="733">
        <v>7</v>
      </c>
      <c r="D512" s="733">
        <v>10</v>
      </c>
      <c r="E512" s="733" t="str">
        <f>CONCATENATE('Смета ЕР (общ) '!$A512,".",'Смета ЕР (общ) '!$B512,".",C512,".",'Смета ЕР (общ) '!$D512)</f>
        <v>Р3.4.7.10</v>
      </c>
      <c r="F512" s="733">
        <f t="shared" si="56"/>
        <v>1</v>
      </c>
      <c r="G512" s="1065" t="s">
        <v>1113</v>
      </c>
      <c r="H512" s="1098" t="s">
        <v>15</v>
      </c>
      <c r="I512" s="734"/>
      <c r="J512" s="735">
        <v>2000</v>
      </c>
      <c r="K512" s="923">
        <v>4052.17</v>
      </c>
      <c r="L512" s="923">
        <f t="shared" si="63"/>
        <v>2000</v>
      </c>
      <c r="M512" s="923">
        <f t="shared" si="64"/>
        <v>4052.17</v>
      </c>
      <c r="N512" s="923">
        <f>ROUND('Смета ЕР (общ) '!$I512*'Смета ЕР (общ) '!$L512,2)</f>
        <v>0</v>
      </c>
      <c r="O512" s="923">
        <f>ROUND('Смета ЕР (общ) '!$I512*'Смета ЕР (общ) '!$M512,2)</f>
        <v>0</v>
      </c>
      <c r="P512" s="1065"/>
      <c r="Q512" s="1065"/>
      <c r="S512" s="619"/>
      <c r="T512" s="1168"/>
      <c r="U512" s="1168">
        <v>55.33</v>
      </c>
      <c r="V512" s="1168"/>
      <c r="W512" s="1168"/>
    </row>
    <row r="513" spans="1:23" ht="24" customHeight="1">
      <c r="A513" s="733" t="s">
        <v>16</v>
      </c>
      <c r="B513" s="733">
        <v>4</v>
      </c>
      <c r="C513" s="733">
        <v>7</v>
      </c>
      <c r="D513" s="733">
        <v>11</v>
      </c>
      <c r="E513" s="733" t="str">
        <f>CONCATENATE('Смета ЕР (общ) '!$A513,".",'Смета ЕР (общ) '!$B513,".",C513,".",'Смета ЕР (общ) '!$D513)</f>
        <v>Р3.4.7.11</v>
      </c>
      <c r="F513" s="733">
        <f t="shared" si="56"/>
        <v>1</v>
      </c>
      <c r="G513" s="1065" t="s">
        <v>1114</v>
      </c>
      <c r="H513" s="1098" t="s">
        <v>15</v>
      </c>
      <c r="I513" s="734"/>
      <c r="J513" s="735">
        <v>1450</v>
      </c>
      <c r="K513" s="923">
        <v>1885.98</v>
      </c>
      <c r="L513" s="923">
        <f t="shared" si="63"/>
        <v>1450</v>
      </c>
      <c r="M513" s="923">
        <f t="shared" si="64"/>
        <v>1885.98</v>
      </c>
      <c r="N513" s="923">
        <f>ROUND('Смета ЕР (общ) '!$I513*'Смета ЕР (общ) '!$L513,2)</f>
        <v>0</v>
      </c>
      <c r="O513" s="923">
        <f>ROUND('Смета ЕР (общ) '!$I513*'Смета ЕР (общ) '!$M513,2)</f>
        <v>0</v>
      </c>
      <c r="P513" s="1065"/>
      <c r="Q513" s="1065"/>
      <c r="S513" s="619"/>
      <c r="T513" s="1168"/>
      <c r="U513" s="1168">
        <v>5.82</v>
      </c>
      <c r="V513" s="1168"/>
      <c r="W513" s="1168"/>
    </row>
    <row r="514" spans="1:23" ht="24" customHeight="1">
      <c r="A514" s="733" t="s">
        <v>16</v>
      </c>
      <c r="B514" s="733">
        <v>4</v>
      </c>
      <c r="C514" s="733">
        <v>7</v>
      </c>
      <c r="D514" s="733">
        <v>12</v>
      </c>
      <c r="E514" s="733" t="str">
        <f>CONCATENATE('Смета ЕР (общ) '!$A514,".",'Смета ЕР (общ) '!$B514,".",C514,".",'Смета ЕР (общ) '!$D514)</f>
        <v>Р3.4.7.12</v>
      </c>
      <c r="F514" s="733">
        <f t="shared" si="56"/>
        <v>1</v>
      </c>
      <c r="G514" s="1065" t="s">
        <v>1115</v>
      </c>
      <c r="H514" s="1098" t="s">
        <v>15</v>
      </c>
      <c r="I514" s="734"/>
      <c r="J514" s="735">
        <v>1252.8</v>
      </c>
      <c r="K514" s="923">
        <v>1221.03</v>
      </c>
      <c r="L514" s="923">
        <f t="shared" si="63"/>
        <v>1252.8</v>
      </c>
      <c r="M514" s="923">
        <f t="shared" si="64"/>
        <v>1221.03</v>
      </c>
      <c r="N514" s="923">
        <f>ROUND('Смета ЕР (общ) '!$I514*'Смета ЕР (общ) '!$L514,2)</f>
        <v>0</v>
      </c>
      <c r="O514" s="923">
        <f>ROUND('Смета ЕР (общ) '!$I514*'Смета ЕР (общ) '!$M514,2)</f>
        <v>0</v>
      </c>
      <c r="P514" s="1065"/>
      <c r="Q514" s="1065"/>
      <c r="S514" s="619"/>
      <c r="T514" s="1168"/>
      <c r="U514" s="1168">
        <v>39</v>
      </c>
      <c r="V514" s="1168"/>
      <c r="W514" s="1168"/>
    </row>
    <row r="515" spans="1:23" ht="24" customHeight="1">
      <c r="A515" s="733" t="s">
        <v>16</v>
      </c>
      <c r="B515" s="733">
        <v>4</v>
      </c>
      <c r="C515" s="733">
        <v>7</v>
      </c>
      <c r="D515" s="733">
        <v>13</v>
      </c>
      <c r="E515" s="733" t="str">
        <f>CONCATENATE('Смета ЕР (общ) '!$A515,".",'Смета ЕР (общ) '!$B515,".",C515,".",'Смета ЕР (общ) '!$D515)</f>
        <v>Р3.4.7.13</v>
      </c>
      <c r="F515" s="733">
        <f t="shared" si="56"/>
        <v>1</v>
      </c>
      <c r="G515" s="1065" t="s">
        <v>1111</v>
      </c>
      <c r="H515" s="1098" t="s">
        <v>15</v>
      </c>
      <c r="I515" s="734"/>
      <c r="J515" s="735">
        <v>1252.8</v>
      </c>
      <c r="K515" s="923">
        <v>951.29</v>
      </c>
      <c r="L515" s="923">
        <f t="shared" si="63"/>
        <v>1252.8</v>
      </c>
      <c r="M515" s="923">
        <f t="shared" si="64"/>
        <v>951.29</v>
      </c>
      <c r="N515" s="923">
        <f>ROUND('Смета ЕР (общ) '!$I515*'Смета ЕР (общ) '!$L515,2)</f>
        <v>0</v>
      </c>
      <c r="O515" s="923">
        <f>ROUND('Смета ЕР (общ) '!$I515*'Смета ЕР (общ) '!$M515,2)</f>
        <v>0</v>
      </c>
      <c r="P515" s="1065"/>
      <c r="Q515" s="1065"/>
      <c r="S515" s="619"/>
      <c r="T515" s="1168"/>
      <c r="U515" s="1168"/>
      <c r="V515" s="1168"/>
      <c r="W515" s="1168"/>
    </row>
    <row r="516" spans="1:23" ht="24" customHeight="1">
      <c r="A516" s="1097" t="s">
        <v>16</v>
      </c>
      <c r="B516" s="1066">
        <v>4</v>
      </c>
      <c r="C516" s="1066">
        <v>7</v>
      </c>
      <c r="D516" s="1066">
        <v>14</v>
      </c>
      <c r="E516" s="1066" t="str">
        <f>CONCATENATE('Смета ЕР (общ) '!$A516,".",'Смета ЕР (общ) '!$B516,".",C516,".",'Смета ЕР (общ) '!$D516)</f>
        <v>Р3.4.7.14</v>
      </c>
      <c r="F516" s="1097">
        <f t="shared" si="56"/>
        <v>1</v>
      </c>
      <c r="G516" s="1067" t="s">
        <v>1575</v>
      </c>
      <c r="H516" s="1095" t="s">
        <v>15</v>
      </c>
      <c r="I516" s="837"/>
      <c r="J516" s="735">
        <v>1252.8</v>
      </c>
      <c r="K516" s="735">
        <v>1757</v>
      </c>
      <c r="L516" s="735">
        <f t="shared" si="63"/>
        <v>1252.8</v>
      </c>
      <c r="M516" s="735">
        <f t="shared" si="64"/>
        <v>1757</v>
      </c>
      <c r="N516" s="735">
        <f>ROUND('Смета ЕР (общ) '!$I516*'Смета ЕР (общ) '!$L516,2)</f>
        <v>0</v>
      </c>
      <c r="O516" s="735">
        <f>ROUND('Смета ЕР (общ) '!$I516*'Смета ЕР (общ) '!$M516,2)</f>
        <v>0</v>
      </c>
      <c r="P516" s="1067"/>
      <c r="Q516" s="1067"/>
      <c r="S516" s="619"/>
      <c r="T516" s="1168"/>
      <c r="U516" s="1168"/>
      <c r="V516" s="1168"/>
      <c r="W516" s="1168"/>
    </row>
    <row r="517" spans="1:23" ht="38.25" customHeight="1">
      <c r="A517" s="1097" t="s">
        <v>16</v>
      </c>
      <c r="B517" s="1097">
        <v>4</v>
      </c>
      <c r="C517" s="1097">
        <v>7</v>
      </c>
      <c r="D517" s="1097">
        <v>15</v>
      </c>
      <c r="E517" s="1097" t="str">
        <f>CONCATENATE('Смета ЕР (общ) '!$A517,".",'Смета ЕР (общ) '!$B517,".",C517,".",'Смета ЕР (общ) '!$D517)</f>
        <v>Р3.4.7.15</v>
      </c>
      <c r="F517" s="1097">
        <f t="shared" si="56"/>
        <v>1</v>
      </c>
      <c r="G517" s="1067" t="s">
        <v>1555</v>
      </c>
      <c r="H517" s="1095" t="s">
        <v>15</v>
      </c>
      <c r="I517" s="837"/>
      <c r="J517" s="735">
        <v>1252.8</v>
      </c>
      <c r="K517" s="735">
        <v>350</v>
      </c>
      <c r="L517" s="735">
        <f t="shared" si="63"/>
        <v>1252.8</v>
      </c>
      <c r="M517" s="735">
        <f t="shared" si="64"/>
        <v>350</v>
      </c>
      <c r="N517" s="735">
        <f>ROUND('Смета ЕР (общ) '!$I517*'Смета ЕР (общ) '!$L517,2)</f>
        <v>0</v>
      </c>
      <c r="O517" s="735">
        <f>ROUND('Смета ЕР (общ) '!$I517*'Смета ЕР (общ) '!$M517,2)</f>
        <v>0</v>
      </c>
      <c r="P517" s="1067" t="s">
        <v>1183</v>
      </c>
      <c r="Q517" s="1067"/>
      <c r="S517" s="619"/>
      <c r="T517" s="1168"/>
      <c r="U517" s="1168"/>
      <c r="V517" s="1168"/>
      <c r="W517" s="1168"/>
    </row>
    <row r="518" spans="1:23" ht="24" customHeight="1">
      <c r="A518" s="733" t="s">
        <v>16</v>
      </c>
      <c r="B518" s="733">
        <v>4</v>
      </c>
      <c r="C518" s="733">
        <v>7</v>
      </c>
      <c r="D518" s="733">
        <v>16</v>
      </c>
      <c r="E518" s="733" t="str">
        <f>CONCATENATE('Смета ЕР (общ) '!$A518,".",'Смета ЕР (общ) '!$B518,".",C518,".",'Смета ЕР (общ) '!$D518)</f>
        <v>Р3.4.7.16</v>
      </c>
      <c r="F518" s="733">
        <f t="shared" si="56"/>
        <v>1</v>
      </c>
      <c r="G518" s="1065" t="s">
        <v>1112</v>
      </c>
      <c r="H518" s="1098" t="s">
        <v>15</v>
      </c>
      <c r="I518" s="734"/>
      <c r="J518" s="923">
        <v>1252.8</v>
      </c>
      <c r="K518" s="923">
        <v>890.47</v>
      </c>
      <c r="L518" s="923">
        <f t="shared" si="63"/>
        <v>1252.8</v>
      </c>
      <c r="M518" s="923">
        <f t="shared" si="64"/>
        <v>890.47</v>
      </c>
      <c r="N518" s="923">
        <f>ROUND('Смета ЕР (общ) '!$I518*'Смета ЕР (общ) '!$L518,2)</f>
        <v>0</v>
      </c>
      <c r="O518" s="923">
        <f>ROUND('Смета ЕР (общ) '!$I518*'Смета ЕР (общ) '!$M518,2)</f>
        <v>0</v>
      </c>
      <c r="P518" s="1065"/>
      <c r="Q518" s="1065"/>
      <c r="S518" s="619"/>
      <c r="T518" s="1168"/>
      <c r="U518" s="1168"/>
      <c r="V518" s="1168"/>
      <c r="W518" s="1168"/>
    </row>
    <row r="519" spans="1:23" ht="14.4" customHeight="1">
      <c r="A519" s="1102" t="s">
        <v>16</v>
      </c>
      <c r="B519" s="1102">
        <v>7</v>
      </c>
      <c r="C519" s="1102"/>
      <c r="D519" s="1102">
        <v>0</v>
      </c>
      <c r="E519" s="1102" t="str">
        <f>CONCATENATE('Смета ЕР (общ) '!$A519,".",'Смета ЕР (общ) '!$B519,".",'Смета ЕР (общ) '!$D519)</f>
        <v>Р3.7.0</v>
      </c>
      <c r="F519" s="1102">
        <f t="shared" si="56"/>
        <v>1</v>
      </c>
      <c r="G519" s="1103" t="s">
        <v>667</v>
      </c>
      <c r="H519" s="1091"/>
      <c r="I519" s="1092">
        <f>N519</f>
        <v>0</v>
      </c>
      <c r="J519" s="1101"/>
      <c r="K519" s="1101"/>
      <c r="L519" s="1094"/>
      <c r="M519" s="1094"/>
      <c r="N519" s="1094">
        <f>SUM(N520:N538)</f>
        <v>0</v>
      </c>
      <c r="O519" s="1094">
        <f>SUM(O520:O538)</f>
        <v>0</v>
      </c>
      <c r="P519" s="1103"/>
      <c r="Q519" s="1103"/>
      <c r="S519" s="619"/>
      <c r="T519" s="1168"/>
      <c r="U519" s="1168">
        <v>44347.770000000004</v>
      </c>
      <c r="V519" s="1168"/>
      <c r="W519" s="1168"/>
    </row>
    <row r="520" spans="1:23" ht="36" customHeight="1">
      <c r="A520" s="1158" t="s">
        <v>16</v>
      </c>
      <c r="B520" s="1158">
        <v>7</v>
      </c>
      <c r="C520" s="1158"/>
      <c r="D520" s="1158">
        <v>1</v>
      </c>
      <c r="E520" s="1158" t="str">
        <f>CONCATENATE('Смета ЕР (общ) '!$A520,".",'Смета ЕР (общ) '!$B520,".",'Смета ЕР (общ) '!$D520)</f>
        <v>Р3.7.1</v>
      </c>
      <c r="F520" s="1158">
        <f t="shared" si="56"/>
        <v>1</v>
      </c>
      <c r="G520" s="1159" t="s">
        <v>6191</v>
      </c>
      <c r="H520" s="1098" t="s">
        <v>336</v>
      </c>
      <c r="I520" s="837"/>
      <c r="J520" s="923">
        <v>8143.2</v>
      </c>
      <c r="K520" s="735">
        <f>Броня!F21</f>
        <v>88725</v>
      </c>
      <c r="L520" s="735">
        <f t="shared" ref="L520:L538" si="65">ROUND(J520-J520*$Q$4,2)</f>
        <v>8143.2</v>
      </c>
      <c r="M520" s="1114">
        <f t="shared" ref="M520:M538" si="66">ROUND(K520-K520*$Q$4,2)</f>
        <v>88725</v>
      </c>
      <c r="N520" s="735">
        <f>ROUND('Смета ЕР (общ) '!$I520*'Смета ЕР (общ) '!$L520,2)</f>
        <v>0</v>
      </c>
      <c r="O520" s="735">
        <f>ROUND('Смета ЕР (общ) '!$I520*'Смета ЕР (общ) '!$M520,2)</f>
        <v>0</v>
      </c>
      <c r="P520" s="1218" t="s">
        <v>6208</v>
      </c>
      <c r="Q520" s="1159" t="s">
        <v>846</v>
      </c>
      <c r="R520" s="854"/>
      <c r="S520" s="619"/>
      <c r="T520" s="1168"/>
      <c r="U520" s="1168">
        <v>1</v>
      </c>
      <c r="V520" s="1168"/>
      <c r="W520" s="1168"/>
    </row>
    <row r="521" spans="1:23" ht="36" customHeight="1">
      <c r="A521" s="1158" t="s">
        <v>16</v>
      </c>
      <c r="B521" s="1158">
        <v>7</v>
      </c>
      <c r="C521" s="1158"/>
      <c r="D521" s="1158">
        <v>6</v>
      </c>
      <c r="E521" s="1158" t="str">
        <f>CONCATENATE('Смета ЕР (общ) '!$A521,".",'Смета ЕР (общ) '!$B521,".",'Смета ЕР (общ) '!$D521)</f>
        <v>Р3.7.6</v>
      </c>
      <c r="F521" s="1158">
        <f t="shared" si="56"/>
        <v>1</v>
      </c>
      <c r="G521" s="1159" t="s">
        <v>6192</v>
      </c>
      <c r="H521" s="1098" t="s">
        <v>336</v>
      </c>
      <c r="I521" s="837"/>
      <c r="J521" s="923">
        <v>8143.2</v>
      </c>
      <c r="K521" s="735">
        <f>Броня!F22</f>
        <v>87150</v>
      </c>
      <c r="L521" s="735">
        <f t="shared" si="65"/>
        <v>8143.2</v>
      </c>
      <c r="M521" s="1114">
        <f t="shared" si="66"/>
        <v>87150</v>
      </c>
      <c r="N521" s="735">
        <f>ROUND('Смета ЕР (общ) '!$I521*'Смета ЕР (общ) '!$L521,2)</f>
        <v>0</v>
      </c>
      <c r="O521" s="735">
        <f>ROUND('Смета ЕР (общ) '!$I521*'Смета ЕР (общ) '!$M521,2)</f>
        <v>0</v>
      </c>
      <c r="P521" s="1218" t="s">
        <v>6208</v>
      </c>
      <c r="Q521" s="1159" t="s">
        <v>846</v>
      </c>
      <c r="R521" s="854"/>
      <c r="S521" s="619"/>
      <c r="T521" s="1168"/>
      <c r="U521" s="1168"/>
      <c r="V521" s="1168"/>
      <c r="W521" s="1168"/>
    </row>
    <row r="522" spans="1:23" ht="60" customHeight="1">
      <c r="A522" s="1164" t="s">
        <v>16</v>
      </c>
      <c r="B522" s="1160">
        <v>7</v>
      </c>
      <c r="C522" s="1160"/>
      <c r="D522" s="1160">
        <v>2</v>
      </c>
      <c r="E522" s="1160" t="str">
        <f>CONCATENATE('Смета ЕР (общ) '!$A522,".",'Смета ЕР (общ) '!$B522,".",'Смета ЕР (общ) '!$D522)</f>
        <v>Р3.7.2</v>
      </c>
      <c r="F522" s="1164">
        <f t="shared" si="56"/>
        <v>1</v>
      </c>
      <c r="G522" s="1161" t="s">
        <v>6193</v>
      </c>
      <c r="H522" s="1095" t="s">
        <v>336</v>
      </c>
      <c r="I522" s="837"/>
      <c r="J522" s="735">
        <v>13154.4</v>
      </c>
      <c r="K522" s="735">
        <f>Броня!F23</f>
        <v>148575</v>
      </c>
      <c r="L522" s="735">
        <f t="shared" si="65"/>
        <v>13154.4</v>
      </c>
      <c r="M522" s="1114">
        <f t="shared" si="66"/>
        <v>148575</v>
      </c>
      <c r="N522" s="735">
        <f>ROUND('Смета ЕР (общ) '!$I522*'Смета ЕР (общ) '!$L522,2)</f>
        <v>0</v>
      </c>
      <c r="O522" s="735">
        <f>ROUND('Смета ЕР (общ) '!$I522*'Смета ЕР (общ) '!$M522,2)</f>
        <v>0</v>
      </c>
      <c r="P522" s="1218" t="s">
        <v>6208</v>
      </c>
      <c r="Q522" s="1161" t="s">
        <v>846</v>
      </c>
      <c r="R522" s="854"/>
      <c r="S522" s="619"/>
      <c r="T522" s="1168"/>
      <c r="U522" s="1168"/>
      <c r="V522" s="1168"/>
      <c r="W522" s="1168"/>
    </row>
    <row r="523" spans="1:23" ht="24" customHeight="1">
      <c r="A523" s="1164" t="s">
        <v>16</v>
      </c>
      <c r="B523" s="1160">
        <v>7</v>
      </c>
      <c r="C523" s="1160"/>
      <c r="D523" s="1160">
        <v>3</v>
      </c>
      <c r="E523" s="1160" t="str">
        <f>CONCATENATE('Смета ЕР (общ) '!$A523,".",'Смета ЕР (общ) '!$B523,".",'Смета ЕР (общ) '!$D523)</f>
        <v>Р3.7.3</v>
      </c>
      <c r="F523" s="1164">
        <f t="shared" si="56"/>
        <v>1</v>
      </c>
      <c r="G523" s="1161" t="s">
        <v>2186</v>
      </c>
      <c r="H523" s="1095" t="s">
        <v>336</v>
      </c>
      <c r="I523" s="837"/>
      <c r="J523" s="735">
        <v>25056</v>
      </c>
      <c r="K523" s="735">
        <f>Броня!F24</f>
        <v>223650</v>
      </c>
      <c r="L523" s="735">
        <f t="shared" si="65"/>
        <v>25056</v>
      </c>
      <c r="M523" s="1114">
        <f t="shared" si="66"/>
        <v>223650</v>
      </c>
      <c r="N523" s="735">
        <f>ROUND('Смета ЕР (общ) '!$I523*'Смета ЕР (общ) '!$L523,2)</f>
        <v>0</v>
      </c>
      <c r="O523" s="735">
        <f>ROUND('Смета ЕР (общ) '!$I523*'Смета ЕР (общ) '!$M523,2)</f>
        <v>0</v>
      </c>
      <c r="P523" s="1218" t="s">
        <v>6208</v>
      </c>
      <c r="Q523" s="1161" t="s">
        <v>846</v>
      </c>
      <c r="R523" s="854"/>
      <c r="S523" s="619"/>
      <c r="T523" s="1168"/>
      <c r="U523" s="1168"/>
      <c r="V523" s="1168"/>
      <c r="W523" s="1168"/>
    </row>
    <row r="524" spans="1:23" ht="24" customHeight="1">
      <c r="A524" s="1127" t="s">
        <v>16</v>
      </c>
      <c r="B524" s="1136">
        <v>7</v>
      </c>
      <c r="C524" s="1136"/>
      <c r="D524" s="1136">
        <v>28</v>
      </c>
      <c r="E524" s="1136" t="str">
        <f>CONCATENATE('Смета ЕР (общ) '!$A524,".",'Смета ЕР (общ) '!$B524,".",'Смета ЕР (общ) '!$D524)</f>
        <v>Р3.7.28</v>
      </c>
      <c r="F524" s="1127">
        <f t="shared" si="56"/>
        <v>1</v>
      </c>
      <c r="G524" s="1196" t="s">
        <v>497</v>
      </c>
      <c r="H524" s="1095" t="s">
        <v>336</v>
      </c>
      <c r="I524" s="837"/>
      <c r="J524" s="735">
        <v>13154.4</v>
      </c>
      <c r="K524" s="735">
        <v>152449.26999999999</v>
      </c>
      <c r="L524" s="735">
        <f t="shared" si="65"/>
        <v>13154.4</v>
      </c>
      <c r="M524" s="735">
        <f t="shared" si="66"/>
        <v>152449.26999999999</v>
      </c>
      <c r="N524" s="735">
        <f>ROUND('Смета ЕР (общ) '!$I524*'Смета ЕР (общ) '!$L524,2)</f>
        <v>0</v>
      </c>
      <c r="O524" s="735">
        <f>ROUND('Смета ЕР (общ) '!$I524*'Смета ЕР (общ) '!$M524,2)</f>
        <v>0</v>
      </c>
      <c r="P524" s="1196"/>
      <c r="Q524" s="1196"/>
      <c r="S524" s="619"/>
      <c r="T524" s="1168"/>
      <c r="U524" s="1168"/>
      <c r="V524" s="1168"/>
      <c r="W524" s="1168"/>
    </row>
    <row r="525" spans="1:23" ht="14.4" customHeight="1">
      <c r="A525" s="733" t="s">
        <v>16</v>
      </c>
      <c r="B525" s="733">
        <v>7</v>
      </c>
      <c r="C525" s="733"/>
      <c r="D525" s="733">
        <v>4</v>
      </c>
      <c r="E525" s="733" t="str">
        <f>CONCATENATE('Смета ЕР (общ) '!$A525,".",'Смета ЕР (общ) '!$B525,".",'Смета ЕР (общ) '!$D525)</f>
        <v>Р3.7.4</v>
      </c>
      <c r="F525" s="733">
        <f t="shared" si="56"/>
        <v>1</v>
      </c>
      <c r="G525" s="1106" t="s">
        <v>44</v>
      </c>
      <c r="H525" s="1098" t="s">
        <v>336</v>
      </c>
      <c r="I525" s="837"/>
      <c r="J525" s="923">
        <v>1879.2</v>
      </c>
      <c r="K525" s="923">
        <v>6029.99</v>
      </c>
      <c r="L525" s="923">
        <f t="shared" si="65"/>
        <v>1879.2</v>
      </c>
      <c r="M525" s="923">
        <f t="shared" si="66"/>
        <v>6029.99</v>
      </c>
      <c r="N525" s="923">
        <f>ROUND('Смета ЕР (общ) '!$I525*'Смета ЕР (общ) '!$L525,2)</f>
        <v>0</v>
      </c>
      <c r="O525" s="923">
        <f>ROUND('Смета ЕР (общ) '!$I525*'Смета ЕР (общ) '!$M525,2)</f>
        <v>0</v>
      </c>
      <c r="P525" s="1220"/>
      <c r="Q525" s="1106"/>
      <c r="S525" s="619"/>
      <c r="T525" s="1168"/>
      <c r="U525" s="1168">
        <v>1</v>
      </c>
      <c r="V525" s="1168"/>
      <c r="W525" s="1168"/>
    </row>
    <row r="526" spans="1:23" ht="24" customHeight="1">
      <c r="A526" s="733" t="s">
        <v>16</v>
      </c>
      <c r="B526" s="733">
        <v>7</v>
      </c>
      <c r="C526" s="733"/>
      <c r="D526" s="733">
        <v>29</v>
      </c>
      <c r="E526" s="733" t="str">
        <f>CONCATENATE('Смета ЕР (общ) '!$A526,".",'Смета ЕР (общ) '!$B526,".",'Смета ЕР (общ) '!$D526)</f>
        <v>Р3.7.29</v>
      </c>
      <c r="F526" s="733">
        <f t="shared" si="56"/>
        <v>1</v>
      </c>
      <c r="G526" s="1065" t="s">
        <v>2031</v>
      </c>
      <c r="H526" s="1107" t="s">
        <v>15</v>
      </c>
      <c r="I526" s="734"/>
      <c r="J526" s="923">
        <v>600.5</v>
      </c>
      <c r="K526" s="923">
        <v>1227.8699999999999</v>
      </c>
      <c r="L526" s="923">
        <f t="shared" si="65"/>
        <v>600.5</v>
      </c>
      <c r="M526" s="923">
        <f t="shared" si="66"/>
        <v>1227.8699999999999</v>
      </c>
      <c r="N526" s="923">
        <f>ROUND('Смета ЕР (общ) '!$I526*'Смета ЕР (общ) '!$L526,2)</f>
        <v>0</v>
      </c>
      <c r="O526" s="923">
        <f>ROUND('Смета ЕР (общ) '!$I526*'Смета ЕР (общ) '!$M526,2)</f>
        <v>0</v>
      </c>
      <c r="P526" s="1065"/>
      <c r="Q526" s="1065"/>
      <c r="S526" s="619"/>
      <c r="T526" s="1168"/>
      <c r="U526" s="1168"/>
      <c r="V526" s="1168"/>
      <c r="W526" s="1168"/>
    </row>
    <row r="527" spans="1:23" ht="24" customHeight="1">
      <c r="A527" s="733" t="s">
        <v>16</v>
      </c>
      <c r="B527" s="733">
        <v>7</v>
      </c>
      <c r="C527" s="733"/>
      <c r="D527" s="733">
        <v>30</v>
      </c>
      <c r="E527" s="733" t="str">
        <f>CONCATENATE('Смета ЕР (общ) '!$A527,".",'Смета ЕР (общ) '!$B527,".",'Смета ЕР (общ) '!$D527)</f>
        <v>Р3.7.30</v>
      </c>
      <c r="F527" s="733">
        <f t="shared" si="56"/>
        <v>1</v>
      </c>
      <c r="G527" s="1065" t="s">
        <v>2032</v>
      </c>
      <c r="H527" s="1107" t="s">
        <v>15</v>
      </c>
      <c r="I527" s="734"/>
      <c r="J527" s="923">
        <v>814.32</v>
      </c>
      <c r="K527" s="923">
        <v>1725.94</v>
      </c>
      <c r="L527" s="923">
        <f t="shared" si="65"/>
        <v>814.32</v>
      </c>
      <c r="M527" s="923">
        <f t="shared" si="66"/>
        <v>1725.94</v>
      </c>
      <c r="N527" s="923">
        <f>ROUND('Смета ЕР (общ) '!$I527*'Смета ЕР (общ) '!$L527,2)</f>
        <v>0</v>
      </c>
      <c r="O527" s="923">
        <f>ROUND('Смета ЕР (общ) '!$I527*'Смета ЕР (общ) '!$M527,2)</f>
        <v>0</v>
      </c>
      <c r="P527" s="1065"/>
      <c r="Q527" s="1065"/>
      <c r="S527" s="619"/>
      <c r="T527" s="1168"/>
      <c r="U527" s="1168"/>
      <c r="V527" s="1168"/>
      <c r="W527" s="1168"/>
    </row>
    <row r="528" spans="1:23" ht="24" customHeight="1">
      <c r="A528" s="733" t="s">
        <v>16</v>
      </c>
      <c r="B528" s="733">
        <v>7</v>
      </c>
      <c r="C528" s="733"/>
      <c r="D528" s="733">
        <v>31</v>
      </c>
      <c r="E528" s="733" t="str">
        <f>CONCATENATE('Смета ЕР (общ) '!$A528,".",'Смета ЕР (общ) '!$B528,".",'Смета ЕР (общ) '!$D528)</f>
        <v>Р3.7.31</v>
      </c>
      <c r="F528" s="733">
        <f t="shared" ref="F528:F591" si="67">IF(I528&gt;0,F527+1,F527)</f>
        <v>1</v>
      </c>
      <c r="G528" s="1065" t="s">
        <v>2033</v>
      </c>
      <c r="H528" s="1107" t="s">
        <v>15</v>
      </c>
      <c r="I528" s="734"/>
      <c r="J528" s="923">
        <v>597.11</v>
      </c>
      <c r="K528" s="923">
        <v>1378.37</v>
      </c>
      <c r="L528" s="923">
        <f t="shared" si="65"/>
        <v>597.11</v>
      </c>
      <c r="M528" s="923">
        <f t="shared" si="66"/>
        <v>1378.37</v>
      </c>
      <c r="N528" s="923">
        <f>ROUND('Смета ЕР (общ) '!$I528*'Смета ЕР (общ) '!$L528,2)</f>
        <v>0</v>
      </c>
      <c r="O528" s="923">
        <f>ROUND('Смета ЕР (общ) '!$I528*'Смета ЕР (общ) '!$M528,2)</f>
        <v>0</v>
      </c>
      <c r="P528" s="1065"/>
      <c r="Q528" s="1065"/>
      <c r="S528" s="619"/>
      <c r="T528" s="1168"/>
      <c r="U528" s="1168">
        <v>20</v>
      </c>
      <c r="V528" s="1168"/>
      <c r="W528" s="1168"/>
    </row>
    <row r="529" spans="1:23" ht="36" customHeight="1">
      <c r="A529" s="733" t="s">
        <v>16</v>
      </c>
      <c r="B529" s="733">
        <v>7</v>
      </c>
      <c r="C529" s="733"/>
      <c r="D529" s="733">
        <v>5</v>
      </c>
      <c r="E529" s="733" t="str">
        <f>CONCATENATE('Смета ЕР (общ) '!$A529,".",'Смета ЕР (общ) '!$B529,".",'Смета ЕР (общ) '!$D529)</f>
        <v>Р3.7.5</v>
      </c>
      <c r="F529" s="733">
        <f t="shared" si="67"/>
        <v>1</v>
      </c>
      <c r="G529" s="1065" t="s">
        <v>2034</v>
      </c>
      <c r="H529" s="1107" t="s">
        <v>15</v>
      </c>
      <c r="I529" s="837"/>
      <c r="J529" s="923">
        <v>583.73</v>
      </c>
      <c r="K529" s="923">
        <v>1148.4100000000001</v>
      </c>
      <c r="L529" s="923">
        <f t="shared" si="65"/>
        <v>583.73</v>
      </c>
      <c r="M529" s="923">
        <f t="shared" si="66"/>
        <v>1148.4100000000001</v>
      </c>
      <c r="N529" s="923">
        <f>ROUND('Смета ЕР (общ) '!$I529*'Смета ЕР (общ) '!$L529,2)</f>
        <v>0</v>
      </c>
      <c r="O529" s="923">
        <f>ROUND('Смета ЕР (общ) '!$I529*'Смета ЕР (общ) '!$M529,2)</f>
        <v>0</v>
      </c>
      <c r="P529" s="1065"/>
      <c r="Q529" s="1065"/>
      <c r="S529" s="619"/>
      <c r="T529" s="1168"/>
      <c r="U529" s="1168"/>
      <c r="V529" s="1168"/>
      <c r="W529" s="1168"/>
    </row>
    <row r="530" spans="1:23" ht="24" customHeight="1">
      <c r="A530" s="1162" t="s">
        <v>16</v>
      </c>
      <c r="B530" s="1162">
        <v>7</v>
      </c>
      <c r="C530" s="1162"/>
      <c r="D530" s="1162">
        <v>33</v>
      </c>
      <c r="E530" s="1162" t="str">
        <f>CONCATENATE('Смета ЕР (общ) '!$A530,".",'Смета ЕР (общ) '!$B530,".",'Смета ЕР (общ) '!$D530)</f>
        <v>Р3.7.33</v>
      </c>
      <c r="F530" s="1162">
        <f t="shared" si="67"/>
        <v>1</v>
      </c>
      <c r="G530" s="1163" t="s">
        <v>2187</v>
      </c>
      <c r="H530" s="1098" t="s">
        <v>336</v>
      </c>
      <c r="I530" s="837"/>
      <c r="J530" s="735">
        <v>6890.4</v>
      </c>
      <c r="K530" s="735">
        <f>Броня!F7</f>
        <v>52500</v>
      </c>
      <c r="L530" s="735">
        <f t="shared" si="65"/>
        <v>6890.4</v>
      </c>
      <c r="M530" s="1114">
        <f t="shared" si="66"/>
        <v>52500</v>
      </c>
      <c r="N530" s="735">
        <f>ROUND('Смета ЕР (общ) '!$I530*'Смета ЕР (общ) '!$L530,2)</f>
        <v>0</v>
      </c>
      <c r="O530" s="735">
        <f>ROUND('Смета ЕР (общ) '!$I530*'Смета ЕР (общ) '!$M530,2)</f>
        <v>0</v>
      </c>
      <c r="P530" s="1218" t="s">
        <v>6208</v>
      </c>
      <c r="Q530" s="1163" t="s">
        <v>846</v>
      </c>
      <c r="R530" s="854"/>
      <c r="S530" s="619"/>
      <c r="T530" s="1168"/>
      <c r="U530" s="1168">
        <v>1</v>
      </c>
      <c r="V530" s="1168"/>
      <c r="W530" s="1168"/>
    </row>
    <row r="531" spans="1:23" ht="60" customHeight="1">
      <c r="A531" s="1162" t="s">
        <v>16</v>
      </c>
      <c r="B531" s="1162">
        <v>7</v>
      </c>
      <c r="C531" s="1162"/>
      <c r="D531" s="1162">
        <v>34</v>
      </c>
      <c r="E531" s="1162" t="str">
        <f>CONCATENATE('Смета ЕР (общ) '!$A531,".",'Смета ЕР (общ) '!$B531,".",'Смета ЕР (общ) '!$D531)</f>
        <v>Р3.7.34</v>
      </c>
      <c r="F531" s="1162">
        <f t="shared" si="67"/>
        <v>1</v>
      </c>
      <c r="G531" s="1163" t="s">
        <v>2188</v>
      </c>
      <c r="H531" s="1098" t="s">
        <v>336</v>
      </c>
      <c r="I531" s="837"/>
      <c r="J531" s="735">
        <v>4384.8</v>
      </c>
      <c r="K531" s="735">
        <f>Броня!F8</f>
        <v>39900</v>
      </c>
      <c r="L531" s="735">
        <f t="shared" si="65"/>
        <v>4384.8</v>
      </c>
      <c r="M531" s="1114">
        <f t="shared" si="66"/>
        <v>39900</v>
      </c>
      <c r="N531" s="735">
        <f>ROUND('Смета ЕР (общ) '!$I531*'Смета ЕР (общ) '!$L531,2)</f>
        <v>0</v>
      </c>
      <c r="O531" s="735">
        <f>ROUND('Смета ЕР (общ) '!$I531*'Смета ЕР (общ) '!$M531,2)</f>
        <v>0</v>
      </c>
      <c r="P531" s="1218" t="s">
        <v>6208</v>
      </c>
      <c r="Q531" s="1163" t="s">
        <v>846</v>
      </c>
      <c r="R531" s="854"/>
      <c r="S531" s="619"/>
      <c r="T531" s="1168"/>
      <c r="U531" s="1168">
        <v>1</v>
      </c>
      <c r="V531" s="1168"/>
      <c r="W531" s="1168"/>
    </row>
    <row r="532" spans="1:23" ht="72" customHeight="1">
      <c r="A532" s="1164" t="s">
        <v>16</v>
      </c>
      <c r="B532" s="1164">
        <v>7</v>
      </c>
      <c r="C532" s="1164"/>
      <c r="D532" s="1164">
        <v>7</v>
      </c>
      <c r="E532" s="1164" t="str">
        <f>CONCATENATE('Смета ЕР (общ) '!$A532,".",'Смета ЕР (общ) '!$B532,".",'Смета ЕР (общ) '!$D532)</f>
        <v>Р3.7.7</v>
      </c>
      <c r="F532" s="1164">
        <f t="shared" si="67"/>
        <v>1</v>
      </c>
      <c r="G532" s="1165" t="s">
        <v>2189</v>
      </c>
      <c r="H532" s="1095"/>
      <c r="I532" s="837"/>
      <c r="J532" s="735">
        <v>8207.6610000000001</v>
      </c>
      <c r="K532" s="735">
        <f>Броня!F9</f>
        <v>105000</v>
      </c>
      <c r="L532" s="735">
        <f t="shared" si="65"/>
        <v>8207.66</v>
      </c>
      <c r="M532" s="1114">
        <f t="shared" si="66"/>
        <v>105000</v>
      </c>
      <c r="N532" s="735">
        <f>ROUND('Смета ЕР (общ) '!$I532*'Смета ЕР (общ) '!$L532,2)</f>
        <v>0</v>
      </c>
      <c r="O532" s="735">
        <f>ROUND('Смета ЕР (общ) '!$I532*'Смета ЕР (общ) '!$M532,2)</f>
        <v>0</v>
      </c>
      <c r="P532" s="1218" t="s">
        <v>6208</v>
      </c>
      <c r="Q532" s="1165" t="s">
        <v>846</v>
      </c>
      <c r="R532" s="854"/>
      <c r="S532" s="619"/>
      <c r="T532" s="1168"/>
      <c r="U532" s="1168"/>
      <c r="V532" s="1168"/>
      <c r="W532" s="1168"/>
    </row>
    <row r="533" spans="1:23" ht="48" customHeight="1">
      <c r="A533" s="1162" t="s">
        <v>16</v>
      </c>
      <c r="B533" s="1162">
        <v>7</v>
      </c>
      <c r="C533" s="1162"/>
      <c r="D533" s="1162">
        <v>35</v>
      </c>
      <c r="E533" s="1162" t="str">
        <f>CONCATENATE('Смета ЕР (общ) '!$A533,".",'Смета ЕР (общ) '!$B533,".",'Смета ЕР (общ) '!$D533)</f>
        <v>Р3.7.35</v>
      </c>
      <c r="F533" s="1162">
        <f t="shared" si="67"/>
        <v>1</v>
      </c>
      <c r="G533" s="1163" t="s">
        <v>2166</v>
      </c>
      <c r="H533" s="1098" t="s">
        <v>336</v>
      </c>
      <c r="I533" s="837"/>
      <c r="J533" s="735">
        <v>9396</v>
      </c>
      <c r="K533" s="735">
        <f>Броня!F10</f>
        <v>99750</v>
      </c>
      <c r="L533" s="735">
        <f t="shared" si="65"/>
        <v>9396</v>
      </c>
      <c r="M533" s="1114">
        <f t="shared" si="66"/>
        <v>99750</v>
      </c>
      <c r="N533" s="735">
        <f>ROUND('Смета ЕР (общ) '!$I533*'Смета ЕР (общ) '!$L533,2)</f>
        <v>0</v>
      </c>
      <c r="O533" s="735">
        <f>ROUND('Смета ЕР (общ) '!$I533*'Смета ЕР (общ) '!$M533,2)</f>
        <v>0</v>
      </c>
      <c r="P533" s="1218" t="s">
        <v>6208</v>
      </c>
      <c r="Q533" s="1163" t="s">
        <v>846</v>
      </c>
      <c r="R533" s="854"/>
      <c r="S533" s="619"/>
      <c r="T533" s="1168"/>
      <c r="U533" s="1168">
        <v>1</v>
      </c>
      <c r="V533" s="1168"/>
      <c r="W533" s="1168"/>
    </row>
    <row r="534" spans="1:23" ht="60" customHeight="1">
      <c r="A534" s="1162" t="s">
        <v>16</v>
      </c>
      <c r="B534" s="1162">
        <v>7</v>
      </c>
      <c r="C534" s="1162"/>
      <c r="D534" s="1162">
        <v>8</v>
      </c>
      <c r="E534" s="1162" t="str">
        <f>CONCATENATE('Смета ЕР (общ) '!$A534,".",'Смета ЕР (общ) '!$B534,".",'Смета ЕР (общ) '!$D534)</f>
        <v>Р3.7.8</v>
      </c>
      <c r="F534" s="1162">
        <f t="shared" si="67"/>
        <v>1</v>
      </c>
      <c r="G534" s="1163" t="s">
        <v>2162</v>
      </c>
      <c r="H534" s="1095"/>
      <c r="I534" s="837"/>
      <c r="J534" s="735">
        <v>8769.6</v>
      </c>
      <c r="K534" s="735">
        <f>Броня!F13</f>
        <v>78750</v>
      </c>
      <c r="L534" s="735">
        <f t="shared" si="65"/>
        <v>8769.6</v>
      </c>
      <c r="M534" s="1114">
        <f t="shared" si="66"/>
        <v>78750</v>
      </c>
      <c r="N534" s="735">
        <f>ROUND('Смета ЕР (общ) '!$I534*'Смета ЕР (общ) '!$L534,2)</f>
        <v>0</v>
      </c>
      <c r="O534" s="735">
        <f>ROUND('Смета ЕР (общ) '!$I534*'Смета ЕР (общ) '!$M534,2)</f>
        <v>0</v>
      </c>
      <c r="P534" s="1218" t="s">
        <v>6208</v>
      </c>
      <c r="Q534" s="1163" t="s">
        <v>846</v>
      </c>
      <c r="R534" s="854"/>
      <c r="S534" s="619"/>
      <c r="T534" s="1168"/>
      <c r="U534" s="1168"/>
      <c r="V534" s="1168"/>
      <c r="W534" s="1168"/>
    </row>
    <row r="535" spans="1:23" ht="14.4" customHeight="1">
      <c r="A535" s="1097" t="s">
        <v>16</v>
      </c>
      <c r="B535" s="1097">
        <v>7</v>
      </c>
      <c r="C535" s="1097"/>
      <c r="D535" s="1097">
        <v>9</v>
      </c>
      <c r="E535" s="1097" t="str">
        <f>CONCATENATE('Смета ЕР (общ) '!$A535,".",'Смета ЕР (общ) '!$B535,".",'Смета ЕР (общ) '!$D535)</f>
        <v>Р3.7.9</v>
      </c>
      <c r="F535" s="1097">
        <f t="shared" si="67"/>
        <v>1</v>
      </c>
      <c r="G535" s="1067" t="s">
        <v>45</v>
      </c>
      <c r="H535" s="1098" t="s">
        <v>336</v>
      </c>
      <c r="I535" s="837"/>
      <c r="J535" s="735">
        <v>1711.97</v>
      </c>
      <c r="K535" s="735">
        <v>7308</v>
      </c>
      <c r="L535" s="735">
        <f t="shared" si="65"/>
        <v>1711.97</v>
      </c>
      <c r="M535" s="1114">
        <f t="shared" si="66"/>
        <v>7308</v>
      </c>
      <c r="N535" s="735">
        <f>ROUND('Смета ЕР (общ) '!$I535*'Смета ЕР (общ) '!$L535,2)</f>
        <v>0</v>
      </c>
      <c r="O535" s="735">
        <f>ROUND('Смета ЕР (общ) '!$I535*'Смета ЕР (общ) '!$M535,2)</f>
        <v>0</v>
      </c>
      <c r="P535" s="1222"/>
      <c r="Q535" s="1067"/>
      <c r="R535" s="854"/>
      <c r="S535" s="619"/>
      <c r="T535" s="1168"/>
      <c r="U535" s="1168">
        <v>1</v>
      </c>
      <c r="V535" s="1168"/>
      <c r="W535" s="1168"/>
    </row>
    <row r="536" spans="1:23" ht="24" customHeight="1">
      <c r="A536" s="1162" t="s">
        <v>16</v>
      </c>
      <c r="B536" s="1166">
        <v>7</v>
      </c>
      <c r="C536" s="1166"/>
      <c r="D536" s="1166">
        <v>12</v>
      </c>
      <c r="E536" s="1166" t="str">
        <f>CONCATENATE('Смета ЕР (общ) '!$A536,".",'Смета ЕР (общ) '!$B536,".",'Смета ЕР (общ) '!$D536)</f>
        <v>Р3.7.12</v>
      </c>
      <c r="F536" s="1162">
        <f t="shared" si="67"/>
        <v>1</v>
      </c>
      <c r="G536" s="1163" t="s">
        <v>1670</v>
      </c>
      <c r="H536" s="1095" t="s">
        <v>15</v>
      </c>
      <c r="I536" s="837"/>
      <c r="J536" s="735">
        <v>3908.74</v>
      </c>
      <c r="K536" s="735">
        <f>Броня!F16</f>
        <v>14700</v>
      </c>
      <c r="L536" s="735">
        <f t="shared" si="65"/>
        <v>3908.74</v>
      </c>
      <c r="M536" s="1114">
        <f t="shared" si="66"/>
        <v>14700</v>
      </c>
      <c r="N536" s="735">
        <f>ROUND('Смета ЕР (общ) '!$I536*'Смета ЕР (общ) '!$L536,2)</f>
        <v>0</v>
      </c>
      <c r="O536" s="735">
        <f>ROUND('Смета ЕР (общ) '!$I536*'Смета ЕР (общ) '!$M536,2)</f>
        <v>0</v>
      </c>
      <c r="P536" s="1218" t="s">
        <v>6208</v>
      </c>
      <c r="Q536" s="1163" t="s">
        <v>846</v>
      </c>
      <c r="R536" s="854"/>
      <c r="S536" s="619"/>
      <c r="T536" s="1168"/>
      <c r="U536" s="1168"/>
      <c r="V536" s="1168"/>
      <c r="W536" s="1168"/>
    </row>
    <row r="537" spans="1:23" ht="24" customHeight="1">
      <c r="A537" s="1162" t="s">
        <v>16</v>
      </c>
      <c r="B537" s="1166">
        <v>7</v>
      </c>
      <c r="C537" s="1166"/>
      <c r="D537" s="1166">
        <v>16</v>
      </c>
      <c r="E537" s="1166" t="str">
        <f>CONCATENATE('Смета ЕР (общ) '!$A537,".",'Смета ЕР (общ) '!$B537,".",'Смета ЕР (общ) '!$D537)</f>
        <v>Р3.7.16</v>
      </c>
      <c r="F537" s="1162">
        <f t="shared" si="67"/>
        <v>1</v>
      </c>
      <c r="G537" s="1163" t="s">
        <v>1672</v>
      </c>
      <c r="H537" s="1095" t="s">
        <v>15</v>
      </c>
      <c r="I537" s="837"/>
      <c r="J537" s="735">
        <v>3908.74</v>
      </c>
      <c r="K537" s="735">
        <f>Броня!F18</f>
        <v>17535</v>
      </c>
      <c r="L537" s="735">
        <f t="shared" si="65"/>
        <v>3908.74</v>
      </c>
      <c r="M537" s="1114">
        <f t="shared" si="66"/>
        <v>17535</v>
      </c>
      <c r="N537" s="735">
        <f>ROUND('Смета ЕР (общ) '!$I537*'Смета ЕР (общ) '!$L537,2)</f>
        <v>0</v>
      </c>
      <c r="O537" s="735">
        <f>ROUND('Смета ЕР (общ) '!$I537*'Смета ЕР (общ) '!$M537,2)</f>
        <v>0</v>
      </c>
      <c r="P537" s="1218" t="s">
        <v>6208</v>
      </c>
      <c r="Q537" s="1163" t="s">
        <v>846</v>
      </c>
      <c r="R537" s="854"/>
      <c r="S537" s="619"/>
      <c r="T537" s="1168"/>
      <c r="U537" s="1168"/>
      <c r="V537" s="1168"/>
      <c r="W537" s="1168"/>
    </row>
    <row r="538" spans="1:23" ht="24" customHeight="1">
      <c r="A538" s="1162" t="s">
        <v>16</v>
      </c>
      <c r="B538" s="1166">
        <v>7</v>
      </c>
      <c r="C538" s="1166"/>
      <c r="D538" s="1166">
        <v>13</v>
      </c>
      <c r="E538" s="1166" t="str">
        <f>CONCATENATE('Смета ЕР (общ) '!$A538,".",'Смета ЕР (общ) '!$B538,".",'Смета ЕР (общ) '!$D538)</f>
        <v>Р3.7.13</v>
      </c>
      <c r="F538" s="1162">
        <f t="shared" si="67"/>
        <v>1</v>
      </c>
      <c r="G538" s="1163" t="s">
        <v>2159</v>
      </c>
      <c r="H538" s="1095" t="s">
        <v>15</v>
      </c>
      <c r="I538" s="837"/>
      <c r="J538" s="735">
        <v>5345.28</v>
      </c>
      <c r="K538" s="735">
        <f>Броня!F20</f>
        <v>15750</v>
      </c>
      <c r="L538" s="735">
        <f t="shared" si="65"/>
        <v>5345.28</v>
      </c>
      <c r="M538" s="1114">
        <f t="shared" si="66"/>
        <v>15750</v>
      </c>
      <c r="N538" s="735">
        <f>ROUND('Смета ЕР (общ) '!$I538*'Смета ЕР (общ) '!$L538,2)</f>
        <v>0</v>
      </c>
      <c r="O538" s="735">
        <f>ROUND('Смета ЕР (общ) '!$I538*'Смета ЕР (общ) '!$M538,2)</f>
        <v>0</v>
      </c>
      <c r="P538" s="1218" t="s">
        <v>6208</v>
      </c>
      <c r="Q538" s="1163" t="s">
        <v>846</v>
      </c>
      <c r="R538" s="854"/>
      <c r="S538" s="619"/>
      <c r="T538" s="1168"/>
      <c r="U538" s="1168"/>
      <c r="V538" s="1168"/>
      <c r="W538" s="1168"/>
    </row>
    <row r="539" spans="1:23" ht="14.4" customHeight="1">
      <c r="A539" s="1102" t="s">
        <v>16</v>
      </c>
      <c r="B539" s="1102">
        <v>8</v>
      </c>
      <c r="C539" s="1102"/>
      <c r="D539" s="1102">
        <v>0</v>
      </c>
      <c r="E539" s="1102" t="str">
        <f>CONCATENATE('Смета ЕР (общ) '!$A539,".",'Смета ЕР (общ) '!$B539,".",'Смета ЕР (общ) '!$D539)</f>
        <v>Р3.8.0</v>
      </c>
      <c r="F539" s="1102">
        <f t="shared" si="67"/>
        <v>1</v>
      </c>
      <c r="G539" s="1103" t="s">
        <v>668</v>
      </c>
      <c r="H539" s="1091"/>
      <c r="I539" s="1092">
        <f>N539</f>
        <v>0</v>
      </c>
      <c r="J539" s="1101"/>
      <c r="K539" s="1101"/>
      <c r="L539" s="1094"/>
      <c r="M539" s="1094"/>
      <c r="N539" s="1094">
        <f>SUM(N540:N572)</f>
        <v>0</v>
      </c>
      <c r="O539" s="1094">
        <f>SUM(O540:O572)</f>
        <v>0</v>
      </c>
      <c r="P539" s="1103"/>
      <c r="Q539" s="1103"/>
      <c r="S539" s="619"/>
      <c r="T539" s="1168"/>
      <c r="U539" s="1168">
        <v>0</v>
      </c>
      <c r="V539" s="1168"/>
      <c r="W539" s="1168"/>
    </row>
    <row r="540" spans="1:23" ht="14.4" customHeight="1">
      <c r="A540" s="733" t="s">
        <v>16</v>
      </c>
      <c r="B540" s="733">
        <v>8</v>
      </c>
      <c r="C540" s="733"/>
      <c r="D540" s="733">
        <v>1</v>
      </c>
      <c r="E540" s="733" t="str">
        <f>CONCATENATE('Смета ЕР (общ) '!$A540,".",'Смета ЕР (общ) '!$B540,".",'Смета ЕР (общ) '!$D540)</f>
        <v>Р3.8.1</v>
      </c>
      <c r="F540" s="733">
        <f t="shared" si="67"/>
        <v>1</v>
      </c>
      <c r="G540" s="1106" t="s">
        <v>2092</v>
      </c>
      <c r="H540" s="1098" t="s">
        <v>46</v>
      </c>
      <c r="I540" s="734"/>
      <c r="J540" s="923">
        <v>0</v>
      </c>
      <c r="K540" s="923">
        <v>92562.12</v>
      </c>
      <c r="L540" s="923">
        <f t="shared" ref="L540:L572" si="68">ROUND(J540-J540*$Q$4,2)</f>
        <v>0</v>
      </c>
      <c r="M540" s="923">
        <f t="shared" ref="M540:M572" si="69">ROUND(K540-K540*$Q$4,2)</f>
        <v>92562.12</v>
      </c>
      <c r="N540" s="923">
        <f>ROUND('Смета ЕР (общ) '!$I540*'Смета ЕР (общ) '!$L540,2)</f>
        <v>0</v>
      </c>
      <c r="O540" s="923">
        <f>ROUND('Смета ЕР (общ) '!$I540*'Смета ЕР (общ) '!$M540,2)</f>
        <v>0</v>
      </c>
      <c r="P540" s="1106"/>
      <c r="Q540" s="1106"/>
      <c r="S540" s="619"/>
      <c r="T540" s="1168"/>
      <c r="U540" s="1168">
        <v>1</v>
      </c>
      <c r="V540" s="1168"/>
      <c r="W540" s="1168"/>
    </row>
    <row r="541" spans="1:23" ht="14.4" customHeight="1">
      <c r="A541" s="733" t="s">
        <v>16</v>
      </c>
      <c r="B541" s="733">
        <v>8</v>
      </c>
      <c r="C541" s="733"/>
      <c r="D541" s="733">
        <v>7</v>
      </c>
      <c r="E541" s="733" t="str">
        <f>CONCATENATE('Смета ЕР (общ) '!$A541,".",'Смета ЕР (общ) '!$B541,".",'Смета ЕР (общ) '!$D541)</f>
        <v>Р3.8.7</v>
      </c>
      <c r="F541" s="733">
        <f t="shared" si="67"/>
        <v>1</v>
      </c>
      <c r="G541" s="1106" t="s">
        <v>2093</v>
      </c>
      <c r="H541" s="1098" t="s">
        <v>46</v>
      </c>
      <c r="I541" s="734"/>
      <c r="J541" s="923">
        <v>0</v>
      </c>
      <c r="K541" s="923">
        <v>29764.55</v>
      </c>
      <c r="L541" s="923">
        <f t="shared" si="68"/>
        <v>0</v>
      </c>
      <c r="M541" s="923">
        <f t="shared" si="69"/>
        <v>29764.55</v>
      </c>
      <c r="N541" s="923">
        <f>ROUND('Смета ЕР (общ) '!$I541*'Смета ЕР (общ) '!$L541,2)</f>
        <v>0</v>
      </c>
      <c r="O541" s="923">
        <f>ROUND('Смета ЕР (общ) '!$I541*'Смета ЕР (общ) '!$M541,2)</f>
        <v>0</v>
      </c>
      <c r="P541" s="1106"/>
      <c r="Q541" s="1106"/>
      <c r="S541" s="619"/>
      <c r="T541" s="1168"/>
      <c r="U541" s="1168">
        <v>1</v>
      </c>
      <c r="V541" s="1168"/>
      <c r="W541" s="1168"/>
    </row>
    <row r="542" spans="1:23" ht="14.4" customHeight="1">
      <c r="A542" s="733" t="s">
        <v>16</v>
      </c>
      <c r="B542" s="733">
        <v>8</v>
      </c>
      <c r="C542" s="733"/>
      <c r="D542" s="733">
        <v>12</v>
      </c>
      <c r="E542" s="733" t="str">
        <f>CONCATENATE('Смета ЕР (общ) '!$A542,".",'Смета ЕР (общ) '!$B542,".",'Смета ЕР (общ) '!$D542)</f>
        <v>Р3.8.12</v>
      </c>
      <c r="F542" s="733">
        <f t="shared" si="67"/>
        <v>1</v>
      </c>
      <c r="G542" s="1106" t="s">
        <v>710</v>
      </c>
      <c r="H542" s="1098" t="s">
        <v>15</v>
      </c>
      <c r="I542" s="734"/>
      <c r="J542" s="923">
        <v>371.49</v>
      </c>
      <c r="K542" s="923">
        <v>0</v>
      </c>
      <c r="L542" s="923">
        <f t="shared" si="68"/>
        <v>371.49</v>
      </c>
      <c r="M542" s="923">
        <f t="shared" si="69"/>
        <v>0</v>
      </c>
      <c r="N542" s="923">
        <f>ROUND('Смета ЕР (общ) '!$I542*'Смета ЕР (общ) '!$L542,2)</f>
        <v>0</v>
      </c>
      <c r="O542" s="923">
        <f>ROUND('Смета ЕР (общ) '!$I542*'Смета ЕР (общ) '!$M542,2)</f>
        <v>0</v>
      </c>
      <c r="P542" s="1106"/>
      <c r="Q542" s="1106"/>
      <c r="S542" s="619"/>
      <c r="T542" s="1168"/>
      <c r="U542" s="1168"/>
      <c r="V542" s="1168"/>
      <c r="W542" s="1168"/>
    </row>
    <row r="543" spans="1:23" ht="14.4" customHeight="1">
      <c r="A543" s="733" t="s">
        <v>16</v>
      </c>
      <c r="B543" s="733">
        <v>8</v>
      </c>
      <c r="C543" s="733"/>
      <c r="D543" s="733">
        <v>11</v>
      </c>
      <c r="E543" s="733" t="str">
        <f>CONCATENATE('Смета ЕР (общ) '!$A543,".",'Смета ЕР (общ) '!$B543,".",'Смета ЕР (общ) '!$D543)</f>
        <v>Р3.8.11</v>
      </c>
      <c r="F543" s="733">
        <f t="shared" si="67"/>
        <v>1</v>
      </c>
      <c r="G543" s="1106" t="s">
        <v>2052</v>
      </c>
      <c r="H543" s="1098" t="s">
        <v>6174</v>
      </c>
      <c r="I543" s="734"/>
      <c r="J543" s="923">
        <v>125280</v>
      </c>
      <c r="K543" s="923">
        <v>160671.6</v>
      </c>
      <c r="L543" s="923">
        <f t="shared" si="68"/>
        <v>125280</v>
      </c>
      <c r="M543" s="923">
        <f t="shared" si="69"/>
        <v>160671.6</v>
      </c>
      <c r="N543" s="923">
        <f>ROUND('Смета ЕР (общ) '!$I543*'Смета ЕР (общ) '!$L543,2)</f>
        <v>0</v>
      </c>
      <c r="O543" s="923">
        <f>ROUND('Смета ЕР (общ) '!$I543*'Смета ЕР (общ) '!$M543,2)</f>
        <v>0</v>
      </c>
      <c r="P543" s="1106"/>
      <c r="Q543" s="1106"/>
      <c r="S543" s="619"/>
      <c r="T543" s="1168"/>
      <c r="U543" s="1168"/>
      <c r="V543" s="1168"/>
      <c r="W543" s="1168"/>
    </row>
    <row r="544" spans="1:23" ht="24" customHeight="1">
      <c r="A544" s="1097" t="s">
        <v>16</v>
      </c>
      <c r="B544" s="1066">
        <v>8</v>
      </c>
      <c r="C544" s="1066"/>
      <c r="D544" s="1066">
        <v>19</v>
      </c>
      <c r="E544" s="1066" t="str">
        <f>CONCATENATE('Смета ЕР (общ) '!$A544,".",'Смета ЕР (общ) '!$B544,".",'Смета ЕР (общ) '!$D544)</f>
        <v>Р3.8.19</v>
      </c>
      <c r="F544" s="1097">
        <f t="shared" si="67"/>
        <v>1</v>
      </c>
      <c r="G544" s="1115" t="s">
        <v>1549</v>
      </c>
      <c r="H544" s="1197" t="s">
        <v>15</v>
      </c>
      <c r="I544" s="837"/>
      <c r="J544" s="735">
        <v>2860</v>
      </c>
      <c r="K544" s="735">
        <v>8487.4</v>
      </c>
      <c r="L544" s="735">
        <f t="shared" si="68"/>
        <v>2860</v>
      </c>
      <c r="M544" s="735">
        <f t="shared" si="69"/>
        <v>8487.4</v>
      </c>
      <c r="N544" s="735">
        <f>ROUND('Смета ЕР (общ) '!$I544*'Смета ЕР (общ) '!$L544,2)</f>
        <v>0</v>
      </c>
      <c r="O544" s="735">
        <f>ROUND('Смета ЕР (общ) '!$I544*'Смета ЕР (общ) '!$M544,2)</f>
        <v>0</v>
      </c>
      <c r="P544" s="1115"/>
      <c r="Q544" s="1115"/>
      <c r="S544" s="619"/>
      <c r="T544" s="1168"/>
      <c r="U544" s="1168"/>
      <c r="V544" s="1168"/>
      <c r="W544" s="1168"/>
    </row>
    <row r="545" spans="1:23" ht="14.4" customHeight="1">
      <c r="A545" s="733" t="s">
        <v>16</v>
      </c>
      <c r="B545" s="733">
        <v>8</v>
      </c>
      <c r="C545" s="733"/>
      <c r="D545" s="733">
        <v>17</v>
      </c>
      <c r="E545" s="733" t="str">
        <f>CONCATENATE('Смета ЕР (общ) '!$A545,".",'Смета ЕР (общ) '!$B545,".",'Смета ЕР (общ) '!$D545)</f>
        <v>Р3.8.17</v>
      </c>
      <c r="F545" s="733">
        <f t="shared" si="67"/>
        <v>1</v>
      </c>
      <c r="G545" s="1106" t="s">
        <v>51</v>
      </c>
      <c r="H545" s="1098" t="s">
        <v>15</v>
      </c>
      <c r="I545" s="734"/>
      <c r="J545" s="923">
        <v>11400.52</v>
      </c>
      <c r="K545" s="923">
        <v>15763.83</v>
      </c>
      <c r="L545" s="923">
        <f t="shared" si="68"/>
        <v>11400.52</v>
      </c>
      <c r="M545" s="923">
        <f t="shared" si="69"/>
        <v>15763.83</v>
      </c>
      <c r="N545" s="923">
        <f>ROUND('Смета ЕР (общ) '!$I545*'Смета ЕР (общ) '!$L545,2)</f>
        <v>0</v>
      </c>
      <c r="O545" s="923">
        <f>ROUND('Смета ЕР (общ) '!$I545*'Смета ЕР (общ) '!$M545,2)</f>
        <v>0</v>
      </c>
      <c r="P545" s="1106"/>
      <c r="Q545" s="1106"/>
      <c r="S545" s="619"/>
      <c r="T545" s="1168"/>
      <c r="U545" s="1168"/>
      <c r="V545" s="1168"/>
      <c r="W545" s="1168"/>
    </row>
    <row r="546" spans="1:23" ht="14.4" customHeight="1">
      <c r="A546" s="733" t="s">
        <v>16</v>
      </c>
      <c r="B546" s="733">
        <v>8</v>
      </c>
      <c r="C546" s="733"/>
      <c r="D546" s="733">
        <v>9</v>
      </c>
      <c r="E546" s="733" t="str">
        <f>CONCATENATE('Смета ЕР (общ) '!$A546,".",'Смета ЕР (общ) '!$B546,".",'Смета ЕР (общ) '!$D546)</f>
        <v>Р3.8.9</v>
      </c>
      <c r="F546" s="733">
        <f t="shared" si="67"/>
        <v>1</v>
      </c>
      <c r="G546" s="1106" t="s">
        <v>50</v>
      </c>
      <c r="H546" s="1098" t="s">
        <v>18</v>
      </c>
      <c r="I546" s="734"/>
      <c r="J546" s="923">
        <v>2035.2</v>
      </c>
      <c r="K546" s="923">
        <v>4215</v>
      </c>
      <c r="L546" s="923">
        <f t="shared" si="68"/>
        <v>2035.2</v>
      </c>
      <c r="M546" s="923">
        <f t="shared" si="69"/>
        <v>4215</v>
      </c>
      <c r="N546" s="923">
        <f>ROUND('Смета ЕР (общ) '!$I546*'Смета ЕР (общ) '!$L546,2)</f>
        <v>0</v>
      </c>
      <c r="O546" s="923">
        <f>ROUND('Смета ЕР (общ) '!$I546*'Смета ЕР (общ) '!$M546,2)</f>
        <v>0</v>
      </c>
      <c r="P546" s="1106"/>
      <c r="Q546" s="1106"/>
      <c r="S546" s="619"/>
      <c r="T546" s="1168"/>
      <c r="U546" s="1168"/>
      <c r="V546" s="1168"/>
      <c r="W546" s="1168"/>
    </row>
    <row r="547" spans="1:23" ht="14.4" customHeight="1">
      <c r="A547" s="733" t="s">
        <v>16</v>
      </c>
      <c r="B547" s="733">
        <v>8</v>
      </c>
      <c r="C547" s="733"/>
      <c r="D547" s="733">
        <v>10</v>
      </c>
      <c r="E547" s="733" t="str">
        <f>CONCATENATE('Смета ЕР (общ) '!$A547,".",'Смета ЕР (общ) '!$B547,".",'Смета ЕР (общ) '!$D547)</f>
        <v>Р3.8.10</v>
      </c>
      <c r="F547" s="733">
        <f t="shared" si="67"/>
        <v>1</v>
      </c>
      <c r="G547" s="1106" t="s">
        <v>171</v>
      </c>
      <c r="H547" s="1098" t="s">
        <v>15</v>
      </c>
      <c r="I547" s="734"/>
      <c r="J547" s="923">
        <v>962.5</v>
      </c>
      <c r="K547" s="923">
        <v>6451.01</v>
      </c>
      <c r="L547" s="923">
        <f t="shared" si="68"/>
        <v>962.5</v>
      </c>
      <c r="M547" s="923">
        <f t="shared" si="69"/>
        <v>6451.01</v>
      </c>
      <c r="N547" s="923">
        <f>ROUND('Смета ЕР (общ) '!$I547*'Смета ЕР (общ) '!$L547,2)</f>
        <v>0</v>
      </c>
      <c r="O547" s="923">
        <f>ROUND('Смета ЕР (общ) '!$I547*'Смета ЕР (общ) '!$M547,2)</f>
        <v>0</v>
      </c>
      <c r="P547" s="1106"/>
      <c r="Q547" s="1106"/>
      <c r="S547" s="619"/>
      <c r="T547" s="1168"/>
      <c r="U547" s="1168"/>
      <c r="V547" s="1168"/>
      <c r="W547" s="1168"/>
    </row>
    <row r="548" spans="1:23" ht="14.4" customHeight="1">
      <c r="A548" s="733" t="s">
        <v>16</v>
      </c>
      <c r="B548" s="733">
        <v>8</v>
      </c>
      <c r="C548" s="733"/>
      <c r="D548" s="733">
        <v>22</v>
      </c>
      <c r="E548" s="733" t="str">
        <f>CONCATENATE('Смета ЕР (общ) '!$A548,".",'Смета ЕР (общ) '!$B548,".",'Смета ЕР (общ) '!$D548)</f>
        <v>Р3.8.22</v>
      </c>
      <c r="F548" s="733">
        <f t="shared" si="67"/>
        <v>1</v>
      </c>
      <c r="G548" s="1065" t="s">
        <v>52</v>
      </c>
      <c r="H548" s="1098" t="s">
        <v>15</v>
      </c>
      <c r="I548" s="734"/>
      <c r="J548" s="923">
        <v>736.85</v>
      </c>
      <c r="K548" s="923">
        <v>824.35</v>
      </c>
      <c r="L548" s="923">
        <f t="shared" si="68"/>
        <v>736.85</v>
      </c>
      <c r="M548" s="923">
        <f t="shared" si="69"/>
        <v>824.35</v>
      </c>
      <c r="N548" s="923">
        <f>ROUND('Смета ЕР (общ) '!$I548*'Смета ЕР (общ) '!$L548,2)</f>
        <v>0</v>
      </c>
      <c r="O548" s="923">
        <f>ROUND('Смета ЕР (общ) '!$I548*'Смета ЕР (общ) '!$M548,2)</f>
        <v>0</v>
      </c>
      <c r="P548" s="1065"/>
      <c r="Q548" s="1065"/>
      <c r="S548" s="619"/>
      <c r="T548" s="1168"/>
      <c r="U548" s="1168"/>
      <c r="V548" s="1168"/>
      <c r="W548" s="1168"/>
    </row>
    <row r="549" spans="1:23" ht="24" customHeight="1">
      <c r="A549" s="733" t="s">
        <v>16</v>
      </c>
      <c r="B549" s="733">
        <v>8</v>
      </c>
      <c r="C549" s="733"/>
      <c r="D549" s="733">
        <v>23</v>
      </c>
      <c r="E549" s="733" t="str">
        <f>CONCATENATE('Смета ЕР (общ) '!$A549,".",'Смета ЕР (общ) '!$B549,".",'Смета ЕР (общ) '!$D549)</f>
        <v>Р3.8.23</v>
      </c>
      <c r="F549" s="733">
        <f t="shared" si="67"/>
        <v>1</v>
      </c>
      <c r="G549" s="1065" t="s">
        <v>418</v>
      </c>
      <c r="H549" s="1098" t="s">
        <v>6174</v>
      </c>
      <c r="I549" s="734"/>
      <c r="J549" s="923">
        <v>93960</v>
      </c>
      <c r="K549" s="923">
        <v>102312.64</v>
      </c>
      <c r="L549" s="923">
        <f t="shared" si="68"/>
        <v>93960</v>
      </c>
      <c r="M549" s="923">
        <f t="shared" si="69"/>
        <v>102312.64</v>
      </c>
      <c r="N549" s="923">
        <f>ROUND('Смета ЕР (общ) '!$I549*'Смета ЕР (общ) '!$L549,2)</f>
        <v>0</v>
      </c>
      <c r="O549" s="923">
        <f>ROUND('Смета ЕР (общ) '!$I549*'Смета ЕР (общ) '!$M549,2)</f>
        <v>0</v>
      </c>
      <c r="P549" s="1065"/>
      <c r="Q549" s="1065"/>
      <c r="S549" s="619"/>
      <c r="T549" s="1168"/>
      <c r="U549" s="1168"/>
      <c r="V549" s="1168"/>
      <c r="W549" s="1168"/>
    </row>
    <row r="550" spans="1:23" ht="14.4" customHeight="1">
      <c r="A550" s="733" t="s">
        <v>16</v>
      </c>
      <c r="B550" s="733">
        <v>8</v>
      </c>
      <c r="C550" s="733"/>
      <c r="D550" s="733">
        <v>24</v>
      </c>
      <c r="E550" s="733" t="str">
        <f>CONCATENATE('Смета ЕР (общ) '!$A550,".",'Смета ЕР (общ) '!$B550,".",'Смета ЕР (общ) '!$D550)</f>
        <v>Р3.8.24</v>
      </c>
      <c r="F550" s="733">
        <f t="shared" si="67"/>
        <v>1</v>
      </c>
      <c r="G550" s="1065" t="s">
        <v>496</v>
      </c>
      <c r="H550" s="1098" t="s">
        <v>15</v>
      </c>
      <c r="I550" s="734"/>
      <c r="J550" s="923">
        <v>738.59</v>
      </c>
      <c r="K550" s="923">
        <v>7288.42</v>
      </c>
      <c r="L550" s="923">
        <f t="shared" si="68"/>
        <v>738.59</v>
      </c>
      <c r="M550" s="923">
        <f t="shared" si="69"/>
        <v>7288.42</v>
      </c>
      <c r="N550" s="923">
        <f>ROUND('Смета ЕР (общ) '!$I550*'Смета ЕР (общ) '!$L550,2)</f>
        <v>0</v>
      </c>
      <c r="O550" s="923">
        <f>ROUND('Смета ЕР (общ) '!$I550*'Смета ЕР (общ) '!$M550,2)</f>
        <v>0</v>
      </c>
      <c r="P550" s="1065"/>
      <c r="Q550" s="1065"/>
      <c r="S550" s="619"/>
      <c r="T550" s="1168"/>
      <c r="U550" s="1168"/>
      <c r="V550" s="1168"/>
      <c r="W550" s="1168"/>
    </row>
    <row r="551" spans="1:23" ht="14.4" customHeight="1">
      <c r="A551" s="1117" t="s">
        <v>16</v>
      </c>
      <c r="B551" s="1117">
        <v>8</v>
      </c>
      <c r="C551" s="1117"/>
      <c r="D551" s="1117">
        <v>48</v>
      </c>
      <c r="E551" s="1117" t="str">
        <f>CONCATENATE('Смета ЕР (общ) '!$A551,".",'Смета ЕР (общ) '!$B551,".",'Смета ЕР (общ) '!$D551)</f>
        <v>Р3.8.48</v>
      </c>
      <c r="F551" s="1117">
        <f t="shared" si="67"/>
        <v>1</v>
      </c>
      <c r="G551" s="1118" t="s">
        <v>312</v>
      </c>
      <c r="H551" s="1098" t="s">
        <v>6174</v>
      </c>
      <c r="I551" s="734"/>
      <c r="J551" s="923">
        <v>125280</v>
      </c>
      <c r="K551" s="923">
        <v>100414.14</v>
      </c>
      <c r="L551" s="923">
        <f t="shared" si="68"/>
        <v>125280</v>
      </c>
      <c r="M551" s="923">
        <f t="shared" si="69"/>
        <v>100414.14</v>
      </c>
      <c r="N551" s="923">
        <f>ROUND('Смета ЕР (общ) '!$I551*'Смета ЕР (общ) '!$L551,2)</f>
        <v>0</v>
      </c>
      <c r="O551" s="923">
        <f>ROUND('Смета ЕР (общ) '!$I551*'Смета ЕР (общ) '!$M551,2)</f>
        <v>0</v>
      </c>
      <c r="P551" s="1118"/>
      <c r="Q551" s="1118"/>
      <c r="S551" s="619"/>
      <c r="T551" s="1168"/>
      <c r="U551" s="1168"/>
      <c r="V551" s="1168"/>
      <c r="W551" s="1168"/>
    </row>
    <row r="552" spans="1:23" ht="14.4" customHeight="1">
      <c r="A552" s="1117" t="s">
        <v>16</v>
      </c>
      <c r="B552" s="1117">
        <v>8</v>
      </c>
      <c r="C552" s="1117"/>
      <c r="D552" s="1117">
        <v>49</v>
      </c>
      <c r="E552" s="1117" t="str">
        <f>CONCATENATE('Смета ЕР (общ) '!$A552,".",'Смета ЕР (общ) '!$B552,".",'Смета ЕР (общ) '!$D552)</f>
        <v>Р3.8.49</v>
      </c>
      <c r="F552" s="1117">
        <f t="shared" si="67"/>
        <v>1</v>
      </c>
      <c r="G552" s="1118" t="s">
        <v>1165</v>
      </c>
      <c r="H552" s="1098" t="s">
        <v>6174</v>
      </c>
      <c r="I552" s="734"/>
      <c r="J552" s="923">
        <v>10875.13</v>
      </c>
      <c r="K552" s="923">
        <v>58325.41</v>
      </c>
      <c r="L552" s="923">
        <f t="shared" si="68"/>
        <v>10875.13</v>
      </c>
      <c r="M552" s="923">
        <f t="shared" si="69"/>
        <v>58325.41</v>
      </c>
      <c r="N552" s="923">
        <f>ROUND('Смета ЕР (общ) '!$I552*'Смета ЕР (общ) '!$L552,2)</f>
        <v>0</v>
      </c>
      <c r="O552" s="923">
        <f>ROUND('Смета ЕР (общ) '!$I552*'Смета ЕР (общ) '!$M552,2)</f>
        <v>0</v>
      </c>
      <c r="P552" s="1118"/>
      <c r="Q552" s="1118"/>
      <c r="S552" s="619"/>
      <c r="T552" s="1168"/>
      <c r="U552" s="1168"/>
      <c r="V552" s="1168"/>
      <c r="W552" s="1168"/>
    </row>
    <row r="553" spans="1:23" ht="14.4" customHeight="1">
      <c r="A553" s="1117" t="s">
        <v>16</v>
      </c>
      <c r="B553" s="1117">
        <v>8</v>
      </c>
      <c r="C553" s="1117"/>
      <c r="D553" s="1117">
        <v>50</v>
      </c>
      <c r="E553" s="1117" t="str">
        <f>CONCATENATE('Смета ЕР (общ) '!$A553,".",'Смета ЕР (общ) '!$B553,".",'Смета ЕР (общ) '!$D553)</f>
        <v>Р3.8.50</v>
      </c>
      <c r="F553" s="1117">
        <f t="shared" si="67"/>
        <v>1</v>
      </c>
      <c r="G553" s="1118" t="s">
        <v>311</v>
      </c>
      <c r="H553" s="1098" t="s">
        <v>336</v>
      </c>
      <c r="I553" s="734"/>
      <c r="J553" s="923">
        <v>1127.52</v>
      </c>
      <c r="K553" s="923">
        <v>3390.51</v>
      </c>
      <c r="L553" s="923">
        <f t="shared" si="68"/>
        <v>1127.52</v>
      </c>
      <c r="M553" s="923">
        <f t="shared" si="69"/>
        <v>3390.51</v>
      </c>
      <c r="N553" s="923">
        <f>ROUND('Смета ЕР (общ) '!$I553*'Смета ЕР (общ) '!$L553,2)</f>
        <v>0</v>
      </c>
      <c r="O553" s="923">
        <f>ROUND('Смета ЕР (общ) '!$I553*'Смета ЕР (общ) '!$M553,2)</f>
        <v>0</v>
      </c>
      <c r="P553" s="1118"/>
      <c r="Q553" s="1118"/>
      <c r="S553" s="619"/>
      <c r="T553" s="1168"/>
      <c r="U553" s="1168"/>
      <c r="V553" s="1168"/>
      <c r="W553" s="1168"/>
    </row>
    <row r="554" spans="1:23" ht="36" customHeight="1">
      <c r="A554" s="733" t="s">
        <v>16</v>
      </c>
      <c r="B554" s="733">
        <v>8</v>
      </c>
      <c r="C554" s="733"/>
      <c r="D554" s="733">
        <v>2</v>
      </c>
      <c r="E554" s="733" t="str">
        <f>CONCATENATE('Смета ЕР (общ) '!$A554,".",'Смета ЕР (общ) '!$B554,".",'Смета ЕР (общ) '!$D554)</f>
        <v>Р3.8.2</v>
      </c>
      <c r="F554" s="733">
        <f t="shared" si="67"/>
        <v>1</v>
      </c>
      <c r="G554" s="1065" t="s">
        <v>1117</v>
      </c>
      <c r="H554" s="1098" t="s">
        <v>15</v>
      </c>
      <c r="I554" s="734"/>
      <c r="J554" s="923">
        <v>718.58</v>
      </c>
      <c r="K554" s="923">
        <v>1089.81</v>
      </c>
      <c r="L554" s="923">
        <f t="shared" si="68"/>
        <v>718.58</v>
      </c>
      <c r="M554" s="923">
        <f t="shared" si="69"/>
        <v>1089.81</v>
      </c>
      <c r="N554" s="923">
        <f>ROUND('Смета ЕР (общ) '!$I554*'Смета ЕР (общ) '!$L554,2)</f>
        <v>0</v>
      </c>
      <c r="O554" s="923">
        <f>ROUND('Смета ЕР (общ) '!$I554*'Смета ЕР (общ) '!$M554,2)</f>
        <v>0</v>
      </c>
      <c r="P554" s="1065"/>
      <c r="Q554" s="1065"/>
      <c r="S554" s="619"/>
      <c r="T554" s="1168"/>
      <c r="U554" s="1168"/>
      <c r="V554" s="1168"/>
      <c r="W554" s="1168"/>
    </row>
    <row r="555" spans="1:23" ht="61.5" customHeight="1">
      <c r="A555" s="733" t="s">
        <v>16</v>
      </c>
      <c r="B555" s="733">
        <v>8</v>
      </c>
      <c r="C555" s="733"/>
      <c r="D555" s="733">
        <v>8</v>
      </c>
      <c r="E555" s="733" t="str">
        <f>CONCATENATE('Смета ЕР (общ) '!$A555,".",'Смета ЕР (общ) '!$B555,".",'Смета ЕР (общ) '!$D555)</f>
        <v>Р3.8.8</v>
      </c>
      <c r="F555" s="733">
        <f t="shared" si="67"/>
        <v>1</v>
      </c>
      <c r="G555" s="1065" t="s">
        <v>6194</v>
      </c>
      <c r="H555" s="1098" t="s">
        <v>15</v>
      </c>
      <c r="I555" s="734"/>
      <c r="J555" s="923">
        <v>1503.36</v>
      </c>
      <c r="K555" s="923">
        <v>1578.25</v>
      </c>
      <c r="L555" s="923">
        <f t="shared" si="68"/>
        <v>1503.36</v>
      </c>
      <c r="M555" s="923">
        <f t="shared" si="69"/>
        <v>1578.25</v>
      </c>
      <c r="N555" s="923">
        <f>ROUND('Смета ЕР (общ) '!$I555*'Смета ЕР (общ) '!$L555,2)</f>
        <v>0</v>
      </c>
      <c r="O555" s="923">
        <f>ROUND('Смета ЕР (общ) '!$I555*'Смета ЕР (общ) '!$M555,2)</f>
        <v>0</v>
      </c>
      <c r="P555" s="1065" t="s">
        <v>1590</v>
      </c>
      <c r="Q555" s="1065"/>
      <c r="S555" s="619"/>
      <c r="T555" s="1168"/>
      <c r="U555" s="1168"/>
      <c r="V555" s="1168"/>
      <c r="W555" s="1168"/>
    </row>
    <row r="556" spans="1:23" ht="61.5" customHeight="1">
      <c r="A556" s="733" t="s">
        <v>16</v>
      </c>
      <c r="B556" s="733">
        <v>8</v>
      </c>
      <c r="C556" s="733"/>
      <c r="D556" s="733">
        <v>53</v>
      </c>
      <c r="E556" s="733" t="str">
        <f>CONCATENATE('Смета ЕР (общ) '!$A556,".",'Смета ЕР (общ) '!$B556,".",'Смета ЕР (общ) '!$D556)</f>
        <v>Р3.8.53</v>
      </c>
      <c r="F556" s="733">
        <f t="shared" si="67"/>
        <v>1</v>
      </c>
      <c r="G556" s="1065" t="s">
        <v>3591</v>
      </c>
      <c r="H556" s="1098" t="s">
        <v>15</v>
      </c>
      <c r="I556" s="734"/>
      <c r="J556" s="923">
        <v>1503.36</v>
      </c>
      <c r="K556" s="923">
        <v>1578.25</v>
      </c>
      <c r="L556" s="923">
        <f t="shared" si="68"/>
        <v>1503.36</v>
      </c>
      <c r="M556" s="923">
        <f t="shared" si="69"/>
        <v>1578.25</v>
      </c>
      <c r="N556" s="923">
        <f>ROUND('Смета ЕР (общ) '!$I556*'Смета ЕР (общ) '!$L556,2)</f>
        <v>0</v>
      </c>
      <c r="O556" s="923">
        <f>ROUND('Смета ЕР (общ) '!$I556*'Смета ЕР (общ) '!$M556,2)</f>
        <v>0</v>
      </c>
      <c r="P556" s="1065" t="s">
        <v>3593</v>
      </c>
      <c r="Q556" s="1065"/>
      <c r="S556" s="619"/>
      <c r="T556" s="1168"/>
      <c r="U556" s="1168"/>
      <c r="V556" s="1168"/>
      <c r="W556" s="1168"/>
    </row>
    <row r="557" spans="1:23" ht="61.5" customHeight="1">
      <c r="A557" s="733" t="s">
        <v>16</v>
      </c>
      <c r="B557" s="733">
        <v>8</v>
      </c>
      <c r="C557" s="733"/>
      <c r="D557" s="733">
        <v>54</v>
      </c>
      <c r="E557" s="733" t="str">
        <f>CONCATENATE('Смета ЕР (общ) '!$A557,".",'Смета ЕР (общ) '!$B557,".",'Смета ЕР (общ) '!$D557)</f>
        <v>Р3.8.54</v>
      </c>
      <c r="F557" s="733">
        <f t="shared" si="67"/>
        <v>1</v>
      </c>
      <c r="G557" s="1065" t="s">
        <v>3592</v>
      </c>
      <c r="H557" s="1098" t="s">
        <v>15</v>
      </c>
      <c r="I557" s="734"/>
      <c r="J557" s="923">
        <v>2100</v>
      </c>
      <c r="K557" s="923">
        <v>4323.04</v>
      </c>
      <c r="L557" s="923">
        <f t="shared" si="68"/>
        <v>2100</v>
      </c>
      <c r="M557" s="923">
        <f t="shared" si="69"/>
        <v>4323.04</v>
      </c>
      <c r="N557" s="923">
        <f>ROUND('Смета ЕР (общ) '!$I557*'Смета ЕР (общ) '!$L557,2)</f>
        <v>0</v>
      </c>
      <c r="O557" s="923">
        <f>ROUND('Смета ЕР (общ) '!$I557*'Смета ЕР (общ) '!$M557,2)</f>
        <v>0</v>
      </c>
      <c r="P557" s="1065" t="s">
        <v>3593</v>
      </c>
      <c r="Q557" s="1065"/>
      <c r="S557" s="619"/>
      <c r="T557" s="1168"/>
      <c r="U557" s="1168"/>
      <c r="V557" s="1168"/>
      <c r="W557" s="1168"/>
    </row>
    <row r="558" spans="1:23" ht="14.4" customHeight="1">
      <c r="A558" s="733" t="s">
        <v>16</v>
      </c>
      <c r="B558" s="733">
        <v>8</v>
      </c>
      <c r="C558" s="733"/>
      <c r="D558" s="733">
        <v>3</v>
      </c>
      <c r="E558" s="733" t="str">
        <f>CONCATENATE('Смета ЕР (общ) '!$A558,".",'Смета ЕР (общ) '!$B558,".",'Смета ЕР (общ) '!$D558)</f>
        <v>Р3.8.3</v>
      </c>
      <c r="F558" s="733">
        <f t="shared" si="67"/>
        <v>1</v>
      </c>
      <c r="G558" s="1065" t="s">
        <v>47</v>
      </c>
      <c r="H558" s="1098" t="s">
        <v>15</v>
      </c>
      <c r="I558" s="734"/>
      <c r="J558" s="923">
        <v>382.8</v>
      </c>
      <c r="K558" s="923">
        <v>465.84</v>
      </c>
      <c r="L558" s="923">
        <f t="shared" si="68"/>
        <v>382.8</v>
      </c>
      <c r="M558" s="923">
        <f t="shared" si="69"/>
        <v>465.84</v>
      </c>
      <c r="N558" s="923">
        <f>ROUND('Смета ЕР (общ) '!$I558*'Смета ЕР (общ) '!$L558,2)</f>
        <v>0</v>
      </c>
      <c r="O558" s="923">
        <f>ROUND('Смета ЕР (общ) '!$I558*'Смета ЕР (общ) '!$M558,2)</f>
        <v>0</v>
      </c>
      <c r="P558" s="1065"/>
      <c r="Q558" s="1065"/>
      <c r="S558" s="619"/>
      <c r="T558" s="1168"/>
      <c r="U558" s="1168"/>
      <c r="V558" s="1168"/>
      <c r="W558" s="1168"/>
    </row>
    <row r="559" spans="1:23" ht="14.4" customHeight="1">
      <c r="A559" s="733" t="s">
        <v>16</v>
      </c>
      <c r="B559" s="733">
        <v>8</v>
      </c>
      <c r="C559" s="733"/>
      <c r="D559" s="733">
        <v>16</v>
      </c>
      <c r="E559" s="733" t="str">
        <f>CONCATENATE('Смета ЕР (общ) '!$A559,".",'Смета ЕР (общ) '!$B559,".",'Смета ЕР (общ) '!$D559)</f>
        <v>Р3.8.16</v>
      </c>
      <c r="F559" s="733">
        <f t="shared" si="67"/>
        <v>1</v>
      </c>
      <c r="G559" s="1106" t="s">
        <v>711</v>
      </c>
      <c r="H559" s="1098" t="s">
        <v>15</v>
      </c>
      <c r="I559" s="734"/>
      <c r="J559" s="923">
        <v>381.78</v>
      </c>
      <c r="K559" s="923">
        <v>180.06</v>
      </c>
      <c r="L559" s="923">
        <f t="shared" si="68"/>
        <v>381.78</v>
      </c>
      <c r="M559" s="923">
        <f t="shared" si="69"/>
        <v>180.06</v>
      </c>
      <c r="N559" s="923">
        <f>ROUND('Смета ЕР (общ) '!$I559*'Смета ЕР (общ) '!$L559,2)</f>
        <v>0</v>
      </c>
      <c r="O559" s="923">
        <f>ROUND('Смета ЕР (общ) '!$I559*'Смета ЕР (общ) '!$M559,2)</f>
        <v>0</v>
      </c>
      <c r="P559" s="1106"/>
      <c r="Q559" s="1106"/>
      <c r="S559" s="619"/>
      <c r="T559" s="1168"/>
      <c r="U559" s="1168"/>
      <c r="V559" s="1168"/>
      <c r="W559" s="1168"/>
    </row>
    <row r="560" spans="1:23" ht="24" customHeight="1">
      <c r="A560" s="1117" t="s">
        <v>16</v>
      </c>
      <c r="B560" s="1117">
        <v>8</v>
      </c>
      <c r="C560" s="1117"/>
      <c r="D560" s="1117">
        <v>31</v>
      </c>
      <c r="E560" s="1117" t="str">
        <f>CONCATENATE('Смета ЕР (общ) '!$A560,".",'Смета ЕР (общ) '!$B560,".",'Смета ЕР (общ) '!$D560)</f>
        <v>Р3.8.31</v>
      </c>
      <c r="F560" s="1117">
        <f t="shared" si="67"/>
        <v>1</v>
      </c>
      <c r="G560" s="1118" t="s">
        <v>498</v>
      </c>
      <c r="H560" s="1098" t="s">
        <v>27</v>
      </c>
      <c r="I560" s="734"/>
      <c r="J560" s="923">
        <v>281.88</v>
      </c>
      <c r="K560" s="923">
        <v>590.46</v>
      </c>
      <c r="L560" s="923">
        <f t="shared" si="68"/>
        <v>281.88</v>
      </c>
      <c r="M560" s="923">
        <f t="shared" si="69"/>
        <v>590.46</v>
      </c>
      <c r="N560" s="923">
        <f>ROUND('Смета ЕР (общ) '!$I560*'Смета ЕР (общ) '!$L560,2)</f>
        <v>0</v>
      </c>
      <c r="O560" s="923">
        <f>ROUND('Смета ЕР (общ) '!$I560*'Смета ЕР (общ) '!$M560,2)</f>
        <v>0</v>
      </c>
      <c r="P560" s="1118"/>
      <c r="Q560" s="1118"/>
      <c r="S560" s="619"/>
      <c r="T560" s="1168"/>
      <c r="U560" s="1168"/>
      <c r="V560" s="1168"/>
      <c r="W560" s="1168"/>
    </row>
    <row r="561" spans="1:23" ht="14.4" customHeight="1">
      <c r="A561" s="1117" t="s">
        <v>16</v>
      </c>
      <c r="B561" s="1117">
        <v>8</v>
      </c>
      <c r="C561" s="1117"/>
      <c r="D561" s="1117">
        <v>32</v>
      </c>
      <c r="E561" s="1117" t="str">
        <f>CONCATENATE('Смета ЕР (общ) '!$A561,".",'Смета ЕР (общ) '!$B561,".",'Смета ЕР (общ) '!$D561)</f>
        <v>Р3.8.32</v>
      </c>
      <c r="F561" s="1117">
        <f t="shared" si="67"/>
        <v>1</v>
      </c>
      <c r="G561" s="1118" t="s">
        <v>499</v>
      </c>
      <c r="H561" s="1119" t="s">
        <v>15</v>
      </c>
      <c r="I561" s="734"/>
      <c r="J561" s="923">
        <v>516.26</v>
      </c>
      <c r="K561" s="923">
        <v>568.29999999999995</v>
      </c>
      <c r="L561" s="923">
        <f t="shared" si="68"/>
        <v>516.26</v>
      </c>
      <c r="M561" s="923">
        <f t="shared" si="69"/>
        <v>568.29999999999995</v>
      </c>
      <c r="N561" s="923">
        <f>ROUND('Смета ЕР (общ) '!$I561*'Смета ЕР (общ) '!$L561,2)</f>
        <v>0</v>
      </c>
      <c r="O561" s="923">
        <f>ROUND('Смета ЕР (общ) '!$I561*'Смета ЕР (общ) '!$M561,2)</f>
        <v>0</v>
      </c>
      <c r="P561" s="1118"/>
      <c r="Q561" s="1118"/>
      <c r="S561" s="619"/>
      <c r="T561" s="1168"/>
      <c r="U561" s="1168"/>
      <c r="V561" s="1168"/>
      <c r="W561" s="1168"/>
    </row>
    <row r="562" spans="1:23" ht="14.4" customHeight="1">
      <c r="A562" s="733" t="s">
        <v>16</v>
      </c>
      <c r="B562" s="733">
        <v>8</v>
      </c>
      <c r="C562" s="733"/>
      <c r="D562" s="733">
        <v>18</v>
      </c>
      <c r="E562" s="733" t="str">
        <f>CONCATENATE('Смета ЕР (общ) '!$A562,".",'Смета ЕР (общ) '!$B562,".",'Смета ЕР (общ) '!$D562)</f>
        <v>Р3.8.18</v>
      </c>
      <c r="F562" s="733">
        <f t="shared" si="67"/>
        <v>1</v>
      </c>
      <c r="G562" s="1106" t="s">
        <v>380</v>
      </c>
      <c r="H562" s="1098" t="s">
        <v>15</v>
      </c>
      <c r="I562" s="734"/>
      <c r="J562" s="923">
        <v>669.87</v>
      </c>
      <c r="K562" s="923">
        <v>5216.53</v>
      </c>
      <c r="L562" s="923">
        <f t="shared" si="68"/>
        <v>669.87</v>
      </c>
      <c r="M562" s="923">
        <f t="shared" si="69"/>
        <v>5216.53</v>
      </c>
      <c r="N562" s="923">
        <f>ROUND('Смета ЕР (общ) '!$I562*'Смета ЕР (общ) '!$L562,2)</f>
        <v>0</v>
      </c>
      <c r="O562" s="923">
        <f>ROUND('Смета ЕР (общ) '!$I562*'Смета ЕР (общ) '!$M562,2)</f>
        <v>0</v>
      </c>
      <c r="P562" s="1106"/>
      <c r="Q562" s="1106"/>
      <c r="S562" s="619"/>
      <c r="T562" s="1168"/>
      <c r="U562" s="1168"/>
      <c r="V562" s="1168"/>
      <c r="W562" s="1168"/>
    </row>
    <row r="563" spans="1:23" ht="14.4" customHeight="1">
      <c r="A563" s="733" t="s">
        <v>16</v>
      </c>
      <c r="B563" s="733">
        <v>8</v>
      </c>
      <c r="C563" s="733"/>
      <c r="D563" s="733">
        <v>14</v>
      </c>
      <c r="E563" s="733" t="str">
        <f>CONCATENATE('Смета ЕР (общ) '!$A563,".",'Смета ЕР (общ) '!$B563,".",'Смета ЕР (общ) '!$D563)</f>
        <v>Р3.8.14</v>
      </c>
      <c r="F563" s="733">
        <f t="shared" si="67"/>
        <v>1</v>
      </c>
      <c r="G563" s="1106" t="s">
        <v>495</v>
      </c>
      <c r="H563" s="1098" t="s">
        <v>15</v>
      </c>
      <c r="I563" s="734"/>
      <c r="J563" s="923">
        <v>626.4</v>
      </c>
      <c r="K563" s="923">
        <v>3260.62</v>
      </c>
      <c r="L563" s="923">
        <f t="shared" si="68"/>
        <v>626.4</v>
      </c>
      <c r="M563" s="923">
        <f t="shared" si="69"/>
        <v>3260.62</v>
      </c>
      <c r="N563" s="923">
        <f>ROUND('Смета ЕР (общ) '!$I563*'Смета ЕР (общ) '!$L563,2)</f>
        <v>0</v>
      </c>
      <c r="O563" s="923">
        <f>ROUND('Смета ЕР (общ) '!$I563*'Смета ЕР (общ) '!$M563,2)</f>
        <v>0</v>
      </c>
      <c r="P563" s="1106"/>
      <c r="Q563" s="1106"/>
      <c r="S563" s="619"/>
      <c r="T563" s="1168"/>
      <c r="U563" s="1168"/>
      <c r="V563" s="1168"/>
      <c r="W563" s="1168"/>
    </row>
    <row r="564" spans="1:23" ht="14.4" customHeight="1">
      <c r="A564" s="733" t="s">
        <v>16</v>
      </c>
      <c r="B564" s="733">
        <v>8</v>
      </c>
      <c r="C564" s="733"/>
      <c r="D564" s="733">
        <v>15</v>
      </c>
      <c r="E564" s="733" t="str">
        <f>CONCATENATE('Смета ЕР (общ) '!$A564,".",'Смета ЕР (общ) '!$B564,".",'Смета ЕР (общ) '!$D564)</f>
        <v>Р3.8.15</v>
      </c>
      <c r="F564" s="733">
        <f t="shared" si="67"/>
        <v>1</v>
      </c>
      <c r="G564" s="1106" t="s">
        <v>247</v>
      </c>
      <c r="H564" s="1098" t="s">
        <v>336</v>
      </c>
      <c r="I564" s="734"/>
      <c r="J564" s="923">
        <v>730.76</v>
      </c>
      <c r="K564" s="923">
        <v>895.47</v>
      </c>
      <c r="L564" s="923">
        <f t="shared" si="68"/>
        <v>730.76</v>
      </c>
      <c r="M564" s="923">
        <f t="shared" si="69"/>
        <v>895.47</v>
      </c>
      <c r="N564" s="923">
        <f>ROUND('Смета ЕР (общ) '!$I564*'Смета ЕР (общ) '!$L564,2)</f>
        <v>0</v>
      </c>
      <c r="O564" s="923">
        <f>ROUND('Смета ЕР (общ) '!$I564*'Смета ЕР (общ) '!$M564,2)</f>
        <v>0</v>
      </c>
      <c r="P564" s="1106"/>
      <c r="Q564" s="1106"/>
      <c r="S564" s="619"/>
      <c r="T564" s="1168"/>
      <c r="U564" s="1168"/>
      <c r="V564" s="1168"/>
      <c r="W564" s="1168"/>
    </row>
    <row r="565" spans="1:23" ht="24" customHeight="1">
      <c r="A565" s="733" t="s">
        <v>16</v>
      </c>
      <c r="B565" s="733">
        <v>8</v>
      </c>
      <c r="C565" s="733"/>
      <c r="D565" s="733">
        <v>13</v>
      </c>
      <c r="E565" s="733" t="str">
        <f>CONCATENATE('Смета ЕР (общ) '!$A565,".",'Смета ЕР (общ) '!$B565,".",'Смета ЕР (общ) '!$D565)</f>
        <v>Р3.8.13</v>
      </c>
      <c r="F565" s="733">
        <f t="shared" si="67"/>
        <v>1</v>
      </c>
      <c r="G565" s="1106" t="s">
        <v>494</v>
      </c>
      <c r="H565" s="1098" t="s">
        <v>15</v>
      </c>
      <c r="I565" s="734"/>
      <c r="J565" s="923">
        <v>63.95</v>
      </c>
      <c r="K565" s="923">
        <v>40.43</v>
      </c>
      <c r="L565" s="923">
        <f t="shared" si="68"/>
        <v>63.95</v>
      </c>
      <c r="M565" s="923">
        <f t="shared" si="69"/>
        <v>40.43</v>
      </c>
      <c r="N565" s="923">
        <f>ROUND('Смета ЕР (общ) '!$I565*'Смета ЕР (общ) '!$L565,2)</f>
        <v>0</v>
      </c>
      <c r="O565" s="923">
        <f>ROUND('Смета ЕР (общ) '!$I565*'Смета ЕР (общ) '!$M565,2)</f>
        <v>0</v>
      </c>
      <c r="P565" s="1106"/>
      <c r="Q565" s="1106"/>
      <c r="S565" s="619"/>
      <c r="T565" s="1168"/>
      <c r="U565" s="1168"/>
      <c r="V565" s="1168"/>
      <c r="W565" s="1168"/>
    </row>
    <row r="566" spans="1:23" ht="14.4" customHeight="1">
      <c r="A566" s="733" t="s">
        <v>16</v>
      </c>
      <c r="B566" s="733">
        <v>8</v>
      </c>
      <c r="C566" s="733"/>
      <c r="D566" s="733">
        <v>4</v>
      </c>
      <c r="E566" s="733" t="str">
        <f>CONCATENATE('Смета ЕР (общ) '!$A566,".",'Смета ЕР (общ) '!$B566,".",'Смета ЕР (общ) '!$D566)</f>
        <v>Р3.8.4</v>
      </c>
      <c r="F566" s="733">
        <f t="shared" si="67"/>
        <v>1</v>
      </c>
      <c r="G566" s="1065" t="s">
        <v>48</v>
      </c>
      <c r="H566" s="1098" t="s">
        <v>27</v>
      </c>
      <c r="I566" s="734"/>
      <c r="J566" s="923">
        <v>2612.5</v>
      </c>
      <c r="K566" s="923">
        <v>13880.9</v>
      </c>
      <c r="L566" s="923">
        <f t="shared" si="68"/>
        <v>2612.5</v>
      </c>
      <c r="M566" s="923">
        <f t="shared" si="69"/>
        <v>13880.9</v>
      </c>
      <c r="N566" s="923">
        <f>ROUND('Смета ЕР (общ) '!$I566*'Смета ЕР (общ) '!$L566,2)</f>
        <v>0</v>
      </c>
      <c r="O566" s="923">
        <f>ROUND('Смета ЕР (общ) '!$I566*'Смета ЕР (общ) '!$M566,2)</f>
        <v>0</v>
      </c>
      <c r="P566" s="1065"/>
      <c r="Q566" s="1065"/>
      <c r="S566" s="619"/>
      <c r="T566" s="1168"/>
      <c r="U566" s="1168"/>
      <c r="V566" s="1168"/>
      <c r="W566" s="1168"/>
    </row>
    <row r="567" spans="1:23" ht="14.4" customHeight="1">
      <c r="A567" s="733" t="s">
        <v>16</v>
      </c>
      <c r="B567" s="733">
        <v>8</v>
      </c>
      <c r="C567" s="733"/>
      <c r="D567" s="733">
        <v>5</v>
      </c>
      <c r="E567" s="733" t="str">
        <f>CONCATENATE('Смета ЕР (общ) '!$A567,".",'Смета ЕР (общ) '!$B567,".",'Смета ЕР (общ) '!$D567)</f>
        <v>Р3.8.5</v>
      </c>
      <c r="F567" s="733">
        <f t="shared" si="67"/>
        <v>1</v>
      </c>
      <c r="G567" s="1065" t="s">
        <v>49</v>
      </c>
      <c r="H567" s="1098" t="s">
        <v>27</v>
      </c>
      <c r="I567" s="734"/>
      <c r="J567" s="923">
        <v>670.77</v>
      </c>
      <c r="K567" s="923">
        <v>1272.1099999999999</v>
      </c>
      <c r="L567" s="923">
        <f t="shared" si="68"/>
        <v>670.77</v>
      </c>
      <c r="M567" s="923">
        <f t="shared" si="69"/>
        <v>1272.1099999999999</v>
      </c>
      <c r="N567" s="923">
        <f>ROUND('Смета ЕР (общ) '!$I567*'Смета ЕР (общ) '!$L567,2)</f>
        <v>0</v>
      </c>
      <c r="O567" s="923">
        <f>ROUND('Смета ЕР (общ) '!$I567*'Смета ЕР (общ) '!$M567,2)</f>
        <v>0</v>
      </c>
      <c r="P567" s="1065"/>
      <c r="Q567" s="1065"/>
      <c r="S567" s="619"/>
      <c r="T567" s="1168"/>
      <c r="U567" s="1168"/>
      <c r="V567" s="1168"/>
      <c r="W567" s="1168"/>
    </row>
    <row r="568" spans="1:23" ht="14.4" customHeight="1">
      <c r="A568" s="1117" t="s">
        <v>16</v>
      </c>
      <c r="B568" s="1117">
        <v>8</v>
      </c>
      <c r="C568" s="1117"/>
      <c r="D568" s="1117">
        <v>38</v>
      </c>
      <c r="E568" s="1117" t="str">
        <f>CONCATENATE('Смета ЕР (общ) '!$A568,".",'Смета ЕР (общ) '!$B568,".",'Смета ЕР (общ) '!$D568)</f>
        <v>Р3.8.38</v>
      </c>
      <c r="F568" s="1117">
        <f t="shared" si="67"/>
        <v>1</v>
      </c>
      <c r="G568" s="1118" t="s">
        <v>404</v>
      </c>
      <c r="H568" s="1098" t="s">
        <v>336</v>
      </c>
      <c r="I568" s="734"/>
      <c r="J568" s="923">
        <v>741.2</v>
      </c>
      <c r="K568" s="923">
        <v>2900.67</v>
      </c>
      <c r="L568" s="923">
        <f t="shared" si="68"/>
        <v>741.2</v>
      </c>
      <c r="M568" s="923">
        <f t="shared" si="69"/>
        <v>2900.67</v>
      </c>
      <c r="N568" s="923">
        <f>ROUND('Смета ЕР (общ) '!$I568*'Смета ЕР (общ) '!$L568,2)</f>
        <v>0</v>
      </c>
      <c r="O568" s="923">
        <f>ROUND('Смета ЕР (общ) '!$I568*'Смета ЕР (общ) '!$M568,2)</f>
        <v>0</v>
      </c>
      <c r="P568" s="1118"/>
      <c r="Q568" s="1118"/>
      <c r="S568" s="619"/>
      <c r="T568" s="1168"/>
      <c r="U568" s="1168"/>
      <c r="V568" s="1168"/>
      <c r="W568" s="1168"/>
    </row>
    <row r="569" spans="1:23" ht="36" customHeight="1">
      <c r="A569" s="1117" t="s">
        <v>16</v>
      </c>
      <c r="B569" s="1117">
        <v>8</v>
      </c>
      <c r="C569" s="1117"/>
      <c r="D569" s="1117">
        <v>51</v>
      </c>
      <c r="E569" s="1117" t="str">
        <f>CONCATENATE('Смета ЕР (общ) '!$A569,".",'Смета ЕР (общ) '!$B569,".",'Смета ЕР (общ) '!$D569)</f>
        <v>Р3.8.51</v>
      </c>
      <c r="F569" s="1117">
        <f t="shared" si="67"/>
        <v>1</v>
      </c>
      <c r="G569" s="1118" t="s">
        <v>381</v>
      </c>
      <c r="H569" s="1098" t="s">
        <v>27</v>
      </c>
      <c r="I569" s="734"/>
      <c r="J569" s="923">
        <v>1697</v>
      </c>
      <c r="K569" s="923">
        <v>14759.7</v>
      </c>
      <c r="L569" s="923">
        <f t="shared" si="68"/>
        <v>1697</v>
      </c>
      <c r="M569" s="923">
        <f t="shared" si="69"/>
        <v>14759.7</v>
      </c>
      <c r="N569" s="923">
        <f>ROUND('Смета ЕР (общ) '!$I569*'Смета ЕР (общ) '!$L569,2)</f>
        <v>0</v>
      </c>
      <c r="O569" s="923">
        <f>ROUND('Смета ЕР (общ) '!$I569*'Смета ЕР (общ) '!$M569,2)</f>
        <v>0</v>
      </c>
      <c r="P569" s="1118"/>
      <c r="Q569" s="1118"/>
      <c r="S569" s="619"/>
      <c r="T569" s="1168"/>
      <c r="U569" s="1168"/>
      <c r="V569" s="1168"/>
      <c r="W569" s="1168"/>
    </row>
    <row r="570" spans="1:23" ht="14.4" customHeight="1">
      <c r="A570" s="733" t="s">
        <v>16</v>
      </c>
      <c r="B570" s="733">
        <v>8</v>
      </c>
      <c r="C570" s="733"/>
      <c r="D570" s="733">
        <v>6</v>
      </c>
      <c r="E570" s="733" t="str">
        <f>CONCATENATE('Смета ЕР (общ) '!$A570,".",'Смета ЕР (общ) '!$B570,".",'Смета ЕР (общ) '!$D570)</f>
        <v>Р3.8.6</v>
      </c>
      <c r="F570" s="733">
        <f t="shared" si="67"/>
        <v>1</v>
      </c>
      <c r="G570" s="1106" t="s">
        <v>493</v>
      </c>
      <c r="H570" s="1098" t="s">
        <v>15</v>
      </c>
      <c r="I570" s="734"/>
      <c r="J570" s="923">
        <v>2505.6</v>
      </c>
      <c r="K570" s="923">
        <v>23254.16</v>
      </c>
      <c r="L570" s="923">
        <f t="shared" si="68"/>
        <v>2505.6</v>
      </c>
      <c r="M570" s="923">
        <f t="shared" si="69"/>
        <v>23254.16</v>
      </c>
      <c r="N570" s="923">
        <f>ROUND('Смета ЕР (общ) '!$I570*'Смета ЕР (общ) '!$L570,2)</f>
        <v>0</v>
      </c>
      <c r="O570" s="923">
        <f>ROUND('Смета ЕР (общ) '!$I570*'Смета ЕР (общ) '!$M570,2)</f>
        <v>0</v>
      </c>
      <c r="P570" s="1106"/>
      <c r="Q570" s="1106"/>
      <c r="S570" s="619"/>
      <c r="T570" s="1168"/>
      <c r="U570" s="1168"/>
      <c r="V570" s="1168"/>
      <c r="W570" s="1168"/>
    </row>
    <row r="571" spans="1:23" ht="14.4" customHeight="1">
      <c r="A571" s="1117" t="s">
        <v>16</v>
      </c>
      <c r="B571" s="1117">
        <v>8</v>
      </c>
      <c r="C571" s="1117"/>
      <c r="D571" s="1117">
        <v>29</v>
      </c>
      <c r="E571" s="1117" t="str">
        <f>CONCATENATE('Смета ЕР (общ) '!$A571,".",'Смета ЕР (общ) '!$B571,".",'Смета ЕР (общ) '!$D571)</f>
        <v>Р3.8.29</v>
      </c>
      <c r="F571" s="1117">
        <f t="shared" si="67"/>
        <v>1</v>
      </c>
      <c r="G571" s="1118" t="s">
        <v>347</v>
      </c>
      <c r="H571" s="1119" t="s">
        <v>15</v>
      </c>
      <c r="I571" s="734"/>
      <c r="J571" s="923">
        <v>1879.2</v>
      </c>
      <c r="K571" s="923">
        <v>15451.76</v>
      </c>
      <c r="L571" s="923">
        <f t="shared" si="68"/>
        <v>1879.2</v>
      </c>
      <c r="M571" s="923">
        <f t="shared" si="69"/>
        <v>15451.76</v>
      </c>
      <c r="N571" s="923">
        <f>ROUND('Смета ЕР (общ) '!$I571*'Смета ЕР (общ) '!$L571,2)</f>
        <v>0</v>
      </c>
      <c r="O571" s="923">
        <f>ROUND('Смета ЕР (общ) '!$I571*'Смета ЕР (общ) '!$M571,2)</f>
        <v>0</v>
      </c>
      <c r="P571" s="1118"/>
      <c r="Q571" s="1118"/>
      <c r="S571" s="619"/>
      <c r="T571" s="1168"/>
      <c r="U571" s="1168"/>
      <c r="V571" s="1168"/>
      <c r="W571" s="1168"/>
    </row>
    <row r="572" spans="1:23" ht="24" customHeight="1">
      <c r="A572" s="1117" t="s">
        <v>16</v>
      </c>
      <c r="B572" s="1117">
        <v>8</v>
      </c>
      <c r="C572" s="1117"/>
      <c r="D572" s="1117">
        <v>52</v>
      </c>
      <c r="E572" s="1117" t="str">
        <f>CONCATENATE('Смета ЕР (общ) '!$A572,".",'Смета ЕР (общ) '!$B572,".",'Смета ЕР (общ) '!$D572)</f>
        <v>Р3.8.52</v>
      </c>
      <c r="F572" s="1117">
        <f t="shared" si="67"/>
        <v>1</v>
      </c>
      <c r="G572" s="1118" t="s">
        <v>670</v>
      </c>
      <c r="H572" s="1098" t="s">
        <v>336</v>
      </c>
      <c r="I572" s="734"/>
      <c r="J572" s="923">
        <v>20044.8</v>
      </c>
      <c r="K572" s="923">
        <v>162424.10999999999</v>
      </c>
      <c r="L572" s="923">
        <f t="shared" si="68"/>
        <v>20044.8</v>
      </c>
      <c r="M572" s="923">
        <f t="shared" si="69"/>
        <v>162424.10999999999</v>
      </c>
      <c r="N572" s="923">
        <f>ROUND('Смета ЕР (общ) '!$I572*'Смета ЕР (общ) '!$L572,2)</f>
        <v>0</v>
      </c>
      <c r="O572" s="923">
        <f>ROUND('Смета ЕР (общ) '!$I572*'Смета ЕР (общ) '!$M572,2)</f>
        <v>0</v>
      </c>
      <c r="P572" s="1118"/>
      <c r="Q572" s="1118"/>
      <c r="S572" s="619"/>
      <c r="T572" s="1168"/>
      <c r="U572" s="1168"/>
      <c r="V572" s="1168"/>
      <c r="W572" s="1168"/>
    </row>
    <row r="573" spans="1:23" ht="14.4">
      <c r="A573" s="1089" t="s">
        <v>54</v>
      </c>
      <c r="B573" s="1089">
        <v>0</v>
      </c>
      <c r="C573" s="1089"/>
      <c r="D573" s="1089">
        <v>0</v>
      </c>
      <c r="E573" s="1089" t="str">
        <f>CONCATENATE('Смета ЕР (общ) '!$A573,".",'Смета ЕР (общ) '!$B573,".",'Смета ЕР (общ) '!$D573)</f>
        <v>Р4.0.0</v>
      </c>
      <c r="F573" s="1089">
        <f t="shared" si="67"/>
        <v>1</v>
      </c>
      <c r="G573" s="1090" t="s">
        <v>671</v>
      </c>
      <c r="H573" s="1091"/>
      <c r="I573" s="1092">
        <f>I574+I581+I594+I621</f>
        <v>0</v>
      </c>
      <c r="J573" s="1101"/>
      <c r="K573" s="1101"/>
      <c r="L573" s="1094"/>
      <c r="M573" s="1094"/>
      <c r="N573" s="1094">
        <f>ROUND(N574+N581+N594+N621,2)</f>
        <v>0</v>
      </c>
      <c r="O573" s="1094">
        <f>ROUND(O574+O581+O594+O621,2)</f>
        <v>0</v>
      </c>
      <c r="P573" s="1090"/>
      <c r="Q573" s="1090"/>
      <c r="S573" s="619"/>
      <c r="T573" s="1168"/>
      <c r="U573" s="1168">
        <v>52510.06</v>
      </c>
      <c r="V573" s="1168"/>
      <c r="W573" s="1168"/>
    </row>
    <row r="574" spans="1:23" ht="24" customHeight="1">
      <c r="A574" s="1102" t="s">
        <v>54</v>
      </c>
      <c r="B574" s="1102">
        <v>3</v>
      </c>
      <c r="C574" s="1102"/>
      <c r="D574" s="1102">
        <v>0</v>
      </c>
      <c r="E574" s="1102" t="str">
        <f>CONCATENATE('Смета ЕР (общ) '!$A574,".",'Смета ЕР (общ) '!$B574,".",'Смета ЕР (общ) '!$D574)</f>
        <v>Р4.3.0</v>
      </c>
      <c r="F574" s="1102">
        <f t="shared" si="67"/>
        <v>1</v>
      </c>
      <c r="G574" s="1103" t="s">
        <v>675</v>
      </c>
      <c r="H574" s="1091"/>
      <c r="I574" s="1092">
        <f>N574</f>
        <v>0</v>
      </c>
      <c r="J574" s="1101"/>
      <c r="K574" s="1101"/>
      <c r="L574" s="1094"/>
      <c r="M574" s="1094"/>
      <c r="N574" s="1094">
        <f>SUM(N575:N580)</f>
        <v>0</v>
      </c>
      <c r="O574" s="1094">
        <f>SUM(O575:O580)</f>
        <v>0</v>
      </c>
      <c r="P574" s="1103"/>
      <c r="Q574" s="1103"/>
      <c r="S574" s="619"/>
      <c r="T574" s="1168"/>
      <c r="U574" s="1168">
        <v>24349.78</v>
      </c>
      <c r="V574" s="1168"/>
      <c r="W574" s="1168"/>
    </row>
    <row r="575" spans="1:23" ht="24" customHeight="1">
      <c r="A575" s="733" t="s">
        <v>54</v>
      </c>
      <c r="B575" s="733">
        <v>3</v>
      </c>
      <c r="C575" s="733"/>
      <c r="D575" s="733">
        <v>1</v>
      </c>
      <c r="E575" s="733" t="str">
        <f>CONCATENATE('Смета ЕР (общ) '!$A575,".",'Смета ЕР (общ) '!$B575,".",'Смета ЕР (общ) '!$D575)</f>
        <v>Р4.3.1</v>
      </c>
      <c r="F575" s="733">
        <f t="shared" si="67"/>
        <v>1</v>
      </c>
      <c r="G575" s="1065" t="s">
        <v>173</v>
      </c>
      <c r="H575" s="1098" t="s">
        <v>18</v>
      </c>
      <c r="I575" s="734"/>
      <c r="J575" s="923">
        <v>4853.8500000000004</v>
      </c>
      <c r="K575" s="923">
        <v>15289.44</v>
      </c>
      <c r="L575" s="923">
        <f t="shared" ref="L575:M580" si="70">ROUND(J575-J575*$Q$4,2)</f>
        <v>4853.8500000000004</v>
      </c>
      <c r="M575" s="923">
        <f t="shared" si="70"/>
        <v>15289.44</v>
      </c>
      <c r="N575" s="923">
        <f>ROUND('Смета ЕР (общ) '!$I575*'Смета ЕР (общ) '!$L575,2)</f>
        <v>0</v>
      </c>
      <c r="O575" s="923">
        <f>ROUND('Смета ЕР (общ) '!$I575*'Смета ЕР (общ) '!$M575,2)</f>
        <v>0</v>
      </c>
      <c r="P575" s="1065"/>
      <c r="Q575" s="1065"/>
      <c r="S575" s="619"/>
      <c r="T575" s="1168"/>
      <c r="U575" s="1168">
        <v>1.5</v>
      </c>
      <c r="V575" s="1168"/>
      <c r="W575" s="1168"/>
    </row>
    <row r="576" spans="1:23" ht="24" customHeight="1">
      <c r="A576" s="733" t="s">
        <v>54</v>
      </c>
      <c r="B576" s="733">
        <v>3</v>
      </c>
      <c r="C576" s="733"/>
      <c r="D576" s="733">
        <v>2</v>
      </c>
      <c r="E576" s="733" t="str">
        <f>CONCATENATE('Смета ЕР (общ) '!$A576,".",'Смета ЕР (общ) '!$B576,".",'Смета ЕР (общ) '!$D576)</f>
        <v>Р4.3.2</v>
      </c>
      <c r="F576" s="733">
        <f t="shared" si="67"/>
        <v>1</v>
      </c>
      <c r="G576" s="1065" t="s">
        <v>62</v>
      </c>
      <c r="H576" s="1098" t="s">
        <v>15</v>
      </c>
      <c r="I576" s="734"/>
      <c r="J576" s="923">
        <v>788.18</v>
      </c>
      <c r="K576" s="923">
        <v>473.36</v>
      </c>
      <c r="L576" s="923">
        <f t="shared" si="70"/>
        <v>788.18</v>
      </c>
      <c r="M576" s="923">
        <f t="shared" si="70"/>
        <v>473.36</v>
      </c>
      <c r="N576" s="923">
        <f>ROUND('Смета ЕР (общ) '!$I576*'Смета ЕР (общ) '!$L576,2)</f>
        <v>0</v>
      </c>
      <c r="O576" s="923">
        <f>ROUND('Смета ЕР (общ) '!$I576*'Смета ЕР (общ) '!$M576,2)</f>
        <v>0</v>
      </c>
      <c r="P576" s="1065"/>
      <c r="Q576" s="1065"/>
      <c r="S576" s="619"/>
      <c r="T576" s="1168"/>
      <c r="U576" s="1168">
        <v>10</v>
      </c>
      <c r="V576" s="1168"/>
      <c r="W576" s="1168"/>
    </row>
    <row r="577" spans="1:23" ht="24" customHeight="1">
      <c r="A577" s="733" t="s">
        <v>54</v>
      </c>
      <c r="B577" s="733">
        <v>3</v>
      </c>
      <c r="C577" s="733"/>
      <c r="D577" s="733">
        <v>3</v>
      </c>
      <c r="E577" s="733" t="str">
        <f>CONCATENATE('Смета ЕР (общ) '!$A577,".",'Смета ЕР (общ) '!$B577,".",'Смета ЕР (общ) '!$D577)</f>
        <v>Р4.3.3</v>
      </c>
      <c r="F577" s="733">
        <f t="shared" si="67"/>
        <v>1</v>
      </c>
      <c r="G577" s="1065" t="s">
        <v>507</v>
      </c>
      <c r="H577" s="1098" t="s">
        <v>15</v>
      </c>
      <c r="I577" s="734"/>
      <c r="J577" s="923">
        <v>522.34</v>
      </c>
      <c r="K577" s="923">
        <v>575.07000000000005</v>
      </c>
      <c r="L577" s="923">
        <f t="shared" si="70"/>
        <v>522.34</v>
      </c>
      <c r="M577" s="923">
        <f t="shared" si="70"/>
        <v>575.07000000000005</v>
      </c>
      <c r="N577" s="923">
        <f>ROUND('Смета ЕР (общ) '!$I577*'Смета ЕР (общ) '!$L577,2)</f>
        <v>0</v>
      </c>
      <c r="O577" s="923">
        <f>ROUND('Смета ЕР (общ) '!$I577*'Смета ЕР (общ) '!$M577,2)</f>
        <v>0</v>
      </c>
      <c r="P577" s="1065"/>
      <c r="Q577" s="1065"/>
      <c r="S577" s="619"/>
      <c r="T577" s="1168"/>
      <c r="U577" s="1168"/>
      <c r="V577" s="1168"/>
      <c r="W577" s="1168"/>
    </row>
    <row r="578" spans="1:23" ht="14.4" customHeight="1">
      <c r="A578" s="733" t="s">
        <v>54</v>
      </c>
      <c r="B578" s="733">
        <v>3</v>
      </c>
      <c r="C578" s="733"/>
      <c r="D578" s="733">
        <v>4</v>
      </c>
      <c r="E578" s="733" t="str">
        <f>CONCATENATE('Смета ЕР (общ) '!$A578,".",'Смета ЕР (общ) '!$B578,".",'Смета ЕР (общ) '!$D578)</f>
        <v>Р4.3.4</v>
      </c>
      <c r="F578" s="733">
        <f t="shared" si="67"/>
        <v>1</v>
      </c>
      <c r="G578" s="1065" t="s">
        <v>63</v>
      </c>
      <c r="H578" s="1098" t="s">
        <v>64</v>
      </c>
      <c r="I578" s="734"/>
      <c r="J578" s="923">
        <v>95.7</v>
      </c>
      <c r="K578" s="923">
        <v>1173.73</v>
      </c>
      <c r="L578" s="923">
        <f t="shared" si="70"/>
        <v>95.7</v>
      </c>
      <c r="M578" s="923">
        <f t="shared" si="70"/>
        <v>1173.73</v>
      </c>
      <c r="N578" s="923">
        <f>ROUND('Смета ЕР (общ) '!$I578*'Смета ЕР (общ) '!$L578,2)</f>
        <v>0</v>
      </c>
      <c r="O578" s="923">
        <f>ROUND('Смета ЕР (общ) '!$I578*'Смета ЕР (общ) '!$M578,2)</f>
        <v>0</v>
      </c>
      <c r="P578" s="1065"/>
      <c r="Q578" s="1065"/>
      <c r="S578" s="619"/>
      <c r="T578" s="1168"/>
      <c r="U578" s="1168">
        <v>96</v>
      </c>
      <c r="V578" s="1168"/>
      <c r="W578" s="1168"/>
    </row>
    <row r="579" spans="1:23" ht="14.4" customHeight="1">
      <c r="A579" s="733" t="s">
        <v>54</v>
      </c>
      <c r="B579" s="733">
        <v>3</v>
      </c>
      <c r="C579" s="733"/>
      <c r="D579" s="733">
        <v>5</v>
      </c>
      <c r="E579" s="733" t="str">
        <f>CONCATENATE('Смета ЕР (общ) '!$A579,".",'Смета ЕР (общ) '!$B579,".",'Смета ЕР (общ) '!$D579)</f>
        <v>Р4.3.5</v>
      </c>
      <c r="F579" s="733">
        <f t="shared" si="67"/>
        <v>1</v>
      </c>
      <c r="G579" s="1065" t="s">
        <v>508</v>
      </c>
      <c r="H579" s="1098" t="s">
        <v>64</v>
      </c>
      <c r="I579" s="734"/>
      <c r="J579" s="923">
        <v>169.65</v>
      </c>
      <c r="K579" s="923">
        <v>1644.04</v>
      </c>
      <c r="L579" s="923">
        <f t="shared" si="70"/>
        <v>169.65</v>
      </c>
      <c r="M579" s="923">
        <f t="shared" si="70"/>
        <v>1644.04</v>
      </c>
      <c r="N579" s="923">
        <f>ROUND('Смета ЕР (общ) '!$I579*'Смета ЕР (общ) '!$L579,2)</f>
        <v>0</v>
      </c>
      <c r="O579" s="923">
        <f>ROUND('Смета ЕР (общ) '!$I579*'Смета ЕР (общ) '!$M579,2)</f>
        <v>0</v>
      </c>
      <c r="P579" s="1065"/>
      <c r="Q579" s="1065"/>
      <c r="S579" s="619"/>
      <c r="T579" s="1168"/>
      <c r="U579" s="1168"/>
      <c r="V579" s="1168"/>
      <c r="W579" s="1168"/>
    </row>
    <row r="580" spans="1:23" ht="14.4" customHeight="1">
      <c r="A580" s="733" t="s">
        <v>54</v>
      </c>
      <c r="B580" s="733">
        <v>3</v>
      </c>
      <c r="C580" s="733"/>
      <c r="D580" s="733">
        <v>6</v>
      </c>
      <c r="E580" s="733" t="str">
        <f>CONCATENATE('Смета ЕР (общ) '!$A580,".",'Смета ЕР (общ) '!$B580,".",'Смета ЕР (общ) '!$D580)</f>
        <v>Р4.3.6</v>
      </c>
      <c r="F580" s="733">
        <f t="shared" si="67"/>
        <v>1</v>
      </c>
      <c r="G580" s="1065" t="s">
        <v>509</v>
      </c>
      <c r="H580" s="1098" t="s">
        <v>64</v>
      </c>
      <c r="I580" s="734"/>
      <c r="J580" s="923">
        <v>140.35</v>
      </c>
      <c r="K580" s="923">
        <v>2010.87</v>
      </c>
      <c r="L580" s="923">
        <f t="shared" si="70"/>
        <v>140.35</v>
      </c>
      <c r="M580" s="923">
        <f t="shared" si="70"/>
        <v>2010.87</v>
      </c>
      <c r="N580" s="923">
        <f>ROUND('Смета ЕР (общ) '!$I580*'Смета ЕР (общ) '!$L580,2)</f>
        <v>0</v>
      </c>
      <c r="O580" s="923">
        <f>ROUND('Смета ЕР (общ) '!$I580*'Смета ЕР (общ) '!$M580,2)</f>
        <v>0</v>
      </c>
      <c r="P580" s="1065"/>
      <c r="Q580" s="1065"/>
      <c r="S580" s="619"/>
      <c r="T580" s="1168"/>
      <c r="U580" s="1168"/>
      <c r="V580" s="1168"/>
      <c r="W580" s="1168"/>
    </row>
    <row r="581" spans="1:23" ht="14.4" customHeight="1">
      <c r="A581" s="1137" t="s">
        <v>54</v>
      </c>
      <c r="B581" s="1137">
        <v>1</v>
      </c>
      <c r="C581" s="1137"/>
      <c r="D581" s="1137">
        <v>0</v>
      </c>
      <c r="E581" s="1137" t="str">
        <f>CONCATENATE('Смета ЕР (общ) '!$A581,".",'Смета ЕР (общ) '!$B581,".",'Смета ЕР (общ) '!$D581)</f>
        <v>Р4.1.0</v>
      </c>
      <c r="F581" s="1137">
        <f t="shared" si="67"/>
        <v>1</v>
      </c>
      <c r="G581" s="1138" t="s">
        <v>672</v>
      </c>
      <c r="H581" s="1091"/>
      <c r="I581" s="1092">
        <f>N581</f>
        <v>0</v>
      </c>
      <c r="J581" s="1101"/>
      <c r="K581" s="1101"/>
      <c r="L581" s="1094"/>
      <c r="M581" s="1094"/>
      <c r="N581" s="1094">
        <f>SUM(N582:N593)</f>
        <v>0</v>
      </c>
      <c r="O581" s="1094">
        <f>SUM(O582:O593)</f>
        <v>0</v>
      </c>
      <c r="P581" s="1138"/>
      <c r="Q581" s="1138"/>
      <c r="S581" s="619"/>
      <c r="T581" s="1168"/>
      <c r="U581" s="1168">
        <v>0</v>
      </c>
      <c r="V581" s="1168"/>
      <c r="W581" s="1168"/>
    </row>
    <row r="582" spans="1:23" ht="24" customHeight="1">
      <c r="A582" s="733" t="s">
        <v>54</v>
      </c>
      <c r="B582" s="733">
        <v>1</v>
      </c>
      <c r="C582" s="733"/>
      <c r="D582" s="733">
        <v>1</v>
      </c>
      <c r="E582" s="733" t="str">
        <f>CONCATENATE('Смета ЕР (общ) '!$A582,".",'Смета ЕР (общ) '!$B582,".",'Смета ЕР (общ) '!$D582)</f>
        <v>Р4.1.1</v>
      </c>
      <c r="F582" s="733">
        <f t="shared" si="67"/>
        <v>1</v>
      </c>
      <c r="G582" s="1065" t="s">
        <v>249</v>
      </c>
      <c r="H582" s="1098" t="s">
        <v>15</v>
      </c>
      <c r="I582" s="734"/>
      <c r="J582" s="923">
        <v>365.88</v>
      </c>
      <c r="K582" s="923">
        <v>1012.98</v>
      </c>
      <c r="L582" s="923">
        <f t="shared" ref="L582:L593" si="71">ROUND(J582-J582*$Q$4,2)</f>
        <v>365.88</v>
      </c>
      <c r="M582" s="923">
        <f t="shared" ref="M582:M593" si="72">ROUND(K582-K582*$Q$4,2)</f>
        <v>1012.98</v>
      </c>
      <c r="N582" s="923">
        <f>ROUND('Смета ЕР (общ) '!$I582*'Смета ЕР (общ) '!$L582,2)</f>
        <v>0</v>
      </c>
      <c r="O582" s="923">
        <f>ROUND('Смета ЕР (общ) '!$I582*'Смета ЕР (общ) '!$M582,2)</f>
        <v>0</v>
      </c>
      <c r="P582" s="1065"/>
      <c r="Q582" s="1065"/>
      <c r="S582" s="619"/>
      <c r="T582" s="1168"/>
      <c r="U582" s="1168"/>
      <c r="V582" s="1168"/>
      <c r="W582" s="1168"/>
    </row>
    <row r="583" spans="1:23" ht="24" customHeight="1">
      <c r="A583" s="733" t="s">
        <v>54</v>
      </c>
      <c r="B583" s="733">
        <v>1</v>
      </c>
      <c r="C583" s="733"/>
      <c r="D583" s="733">
        <v>2</v>
      </c>
      <c r="E583" s="733" t="str">
        <f>CONCATENATE('Смета ЕР (общ) '!$A583,".",'Смета ЕР (общ) '!$B583,".",'Смета ЕР (общ) '!$D583)</f>
        <v>Р4.1.2</v>
      </c>
      <c r="F583" s="733">
        <f t="shared" si="67"/>
        <v>1</v>
      </c>
      <c r="G583" s="1065" t="s">
        <v>55</v>
      </c>
      <c r="H583" s="1098" t="s">
        <v>15</v>
      </c>
      <c r="I583" s="734"/>
      <c r="J583" s="735">
        <v>1000</v>
      </c>
      <c r="K583" s="923">
        <v>1333.58</v>
      </c>
      <c r="L583" s="923">
        <f t="shared" si="71"/>
        <v>1000</v>
      </c>
      <c r="M583" s="923">
        <f t="shared" si="72"/>
        <v>1333.58</v>
      </c>
      <c r="N583" s="923">
        <f>ROUND('Смета ЕР (общ) '!$I583*'Смета ЕР (общ) '!$L583,2)</f>
        <v>0</v>
      </c>
      <c r="O583" s="923">
        <f>ROUND('Смета ЕР (общ) '!$I583*'Смета ЕР (общ) '!$M583,2)</f>
        <v>0</v>
      </c>
      <c r="P583" s="1065"/>
      <c r="Q583" s="1065"/>
      <c r="S583" s="619"/>
      <c r="T583" s="1168"/>
      <c r="U583" s="1168"/>
      <c r="V583" s="1168"/>
      <c r="W583" s="1168"/>
    </row>
    <row r="584" spans="1:23" ht="14.4" customHeight="1">
      <c r="A584" s="733" t="s">
        <v>54</v>
      </c>
      <c r="B584" s="733">
        <v>1</v>
      </c>
      <c r="C584" s="733"/>
      <c r="D584" s="733">
        <v>3</v>
      </c>
      <c r="E584" s="733" t="str">
        <f>CONCATENATE('Смета ЕР (общ) '!$A584,".",'Смета ЕР (общ) '!$B584,".",'Смета ЕР (общ) '!$D584)</f>
        <v>Р4.1.3</v>
      </c>
      <c r="F584" s="733">
        <f t="shared" si="67"/>
        <v>1</v>
      </c>
      <c r="G584" s="1065" t="s">
        <v>56</v>
      </c>
      <c r="H584" s="1098" t="s">
        <v>27</v>
      </c>
      <c r="I584" s="734"/>
      <c r="J584" s="735">
        <v>640</v>
      </c>
      <c r="K584" s="923">
        <v>964.32</v>
      </c>
      <c r="L584" s="923">
        <f t="shared" si="71"/>
        <v>640</v>
      </c>
      <c r="M584" s="923">
        <f t="shared" si="72"/>
        <v>964.32</v>
      </c>
      <c r="N584" s="923">
        <f>ROUND('Смета ЕР (общ) '!$I584*'Смета ЕР (общ) '!$L584,2)</f>
        <v>0</v>
      </c>
      <c r="O584" s="923">
        <f>ROUND('Смета ЕР (общ) '!$I584*'Смета ЕР (общ) '!$M584,2)</f>
        <v>0</v>
      </c>
      <c r="P584" s="1065"/>
      <c r="Q584" s="1065"/>
      <c r="S584" s="619"/>
      <c r="T584" s="1168"/>
      <c r="U584" s="1168"/>
      <c r="V584" s="1168"/>
      <c r="W584" s="1168"/>
    </row>
    <row r="585" spans="1:23" ht="24" customHeight="1">
      <c r="A585" s="733" t="s">
        <v>54</v>
      </c>
      <c r="B585" s="733">
        <v>1</v>
      </c>
      <c r="C585" s="733"/>
      <c r="D585" s="733">
        <v>4</v>
      </c>
      <c r="E585" s="733" t="str">
        <f>CONCATENATE('Смета ЕР (общ) '!$A585,".",'Смета ЕР (общ) '!$B585,".",'Смета ЕР (общ) '!$D585)</f>
        <v>Р4.1.4</v>
      </c>
      <c r="F585" s="733">
        <f t="shared" si="67"/>
        <v>1</v>
      </c>
      <c r="G585" s="1065" t="s">
        <v>419</v>
      </c>
      <c r="H585" s="1098" t="s">
        <v>15</v>
      </c>
      <c r="I585" s="734"/>
      <c r="J585" s="923">
        <v>1289.3399999999999</v>
      </c>
      <c r="K585" s="923">
        <v>5618.09</v>
      </c>
      <c r="L585" s="923">
        <f t="shared" si="71"/>
        <v>1289.3399999999999</v>
      </c>
      <c r="M585" s="923">
        <f t="shared" si="72"/>
        <v>5618.09</v>
      </c>
      <c r="N585" s="923">
        <f>ROUND('Смета ЕР (общ) '!$I585*'Смета ЕР (общ) '!$L585,2)</f>
        <v>0</v>
      </c>
      <c r="O585" s="923">
        <f>ROUND('Смета ЕР (общ) '!$I585*'Смета ЕР (общ) '!$M585,2)</f>
        <v>0</v>
      </c>
      <c r="P585" s="1065"/>
      <c r="Q585" s="1065"/>
      <c r="S585" s="619"/>
      <c r="T585" s="1168"/>
      <c r="U585" s="1168"/>
      <c r="V585" s="1168"/>
      <c r="W585" s="1168"/>
    </row>
    <row r="586" spans="1:23" ht="24" customHeight="1">
      <c r="A586" s="733" t="s">
        <v>54</v>
      </c>
      <c r="B586" s="733">
        <v>1</v>
      </c>
      <c r="C586" s="733"/>
      <c r="D586" s="733">
        <v>5</v>
      </c>
      <c r="E586" s="733" t="str">
        <f>CONCATENATE('Смета ЕР (общ) '!$A586,".",'Смета ЕР (общ) '!$B586,".",'Смета ЕР (общ) '!$D586)</f>
        <v>Р4.1.5</v>
      </c>
      <c r="F586" s="733">
        <f t="shared" si="67"/>
        <v>1</v>
      </c>
      <c r="G586" s="1065" t="s">
        <v>57</v>
      </c>
      <c r="H586" s="1098" t="s">
        <v>15</v>
      </c>
      <c r="I586" s="734"/>
      <c r="J586" s="923">
        <v>547.04999999999995</v>
      </c>
      <c r="K586" s="923">
        <v>133.91</v>
      </c>
      <c r="L586" s="923">
        <f t="shared" si="71"/>
        <v>547.04999999999995</v>
      </c>
      <c r="M586" s="923">
        <f t="shared" si="72"/>
        <v>133.91</v>
      </c>
      <c r="N586" s="923">
        <f>ROUND('Смета ЕР (общ) '!$I586*'Смета ЕР (общ) '!$L586,2)</f>
        <v>0</v>
      </c>
      <c r="O586" s="923">
        <f>ROUND('Смета ЕР (общ) '!$I586*'Смета ЕР (общ) '!$M586,2)</f>
        <v>0</v>
      </c>
      <c r="P586" s="1065"/>
      <c r="Q586" s="1065"/>
      <c r="S586" s="619"/>
      <c r="T586" s="1168"/>
      <c r="U586" s="1168"/>
      <c r="V586" s="1168"/>
      <c r="W586" s="1168"/>
    </row>
    <row r="587" spans="1:23" ht="14.4" customHeight="1">
      <c r="A587" s="733" t="s">
        <v>54</v>
      </c>
      <c r="B587" s="733">
        <v>1</v>
      </c>
      <c r="C587" s="733"/>
      <c r="D587" s="733">
        <v>6</v>
      </c>
      <c r="E587" s="733" t="str">
        <f>CONCATENATE('Смета ЕР (общ) '!$A587,".",'Смета ЕР (общ) '!$B587,".",'Смета ЕР (общ) '!$D587)</f>
        <v>Р4.1.6</v>
      </c>
      <c r="F587" s="733">
        <f t="shared" si="67"/>
        <v>1</v>
      </c>
      <c r="G587" s="1065" t="s">
        <v>250</v>
      </c>
      <c r="H587" s="1098" t="s">
        <v>336</v>
      </c>
      <c r="I587" s="734"/>
      <c r="J587" s="923">
        <v>752.51</v>
      </c>
      <c r="K587" s="923">
        <v>3487.78</v>
      </c>
      <c r="L587" s="923">
        <f t="shared" si="71"/>
        <v>752.51</v>
      </c>
      <c r="M587" s="923">
        <f t="shared" si="72"/>
        <v>3487.78</v>
      </c>
      <c r="N587" s="923">
        <f>ROUND('Смета ЕР (общ) '!$I587*'Смета ЕР (общ) '!$L587,2)</f>
        <v>0</v>
      </c>
      <c r="O587" s="923">
        <f>ROUND('Смета ЕР (общ) '!$I587*'Смета ЕР (общ) '!$M587,2)</f>
        <v>0</v>
      </c>
      <c r="P587" s="1065"/>
      <c r="Q587" s="1065"/>
      <c r="S587" s="619"/>
      <c r="T587" s="1168"/>
      <c r="U587" s="1168"/>
      <c r="V587" s="1168"/>
      <c r="W587" s="1168"/>
    </row>
    <row r="588" spans="1:23" ht="14.4" customHeight="1">
      <c r="A588" s="733" t="s">
        <v>54</v>
      </c>
      <c r="B588" s="733">
        <v>1</v>
      </c>
      <c r="C588" s="733"/>
      <c r="D588" s="733">
        <v>7</v>
      </c>
      <c r="E588" s="733" t="str">
        <f>CONCATENATE('Смета ЕР (общ) '!$A588,".",'Смета ЕР (общ) '!$B588,".",'Смета ЕР (общ) '!$D588)</f>
        <v>Р4.1.7</v>
      </c>
      <c r="F588" s="733">
        <f t="shared" si="67"/>
        <v>1</v>
      </c>
      <c r="G588" s="1065" t="s">
        <v>58</v>
      </c>
      <c r="H588" s="1098" t="s">
        <v>27</v>
      </c>
      <c r="I588" s="734"/>
      <c r="J588" s="923">
        <v>203.58</v>
      </c>
      <c r="K588" s="923">
        <v>337.62</v>
      </c>
      <c r="L588" s="923">
        <f t="shared" si="71"/>
        <v>203.58</v>
      </c>
      <c r="M588" s="923">
        <f t="shared" si="72"/>
        <v>337.62</v>
      </c>
      <c r="N588" s="923">
        <f>ROUND('Смета ЕР (общ) '!$I588*'Смета ЕР (общ) '!$L588,2)</f>
        <v>0</v>
      </c>
      <c r="O588" s="923">
        <f>ROUND('Смета ЕР (общ) '!$I588*'Смета ЕР (общ) '!$M588,2)</f>
        <v>0</v>
      </c>
      <c r="P588" s="1065"/>
      <c r="Q588" s="1065"/>
      <c r="S588" s="619"/>
      <c r="T588" s="1168"/>
      <c r="U588" s="1168"/>
      <c r="V588" s="1168"/>
      <c r="W588" s="1168"/>
    </row>
    <row r="589" spans="1:23" ht="14.4" customHeight="1">
      <c r="A589" s="733" t="s">
        <v>54</v>
      </c>
      <c r="B589" s="733">
        <v>1</v>
      </c>
      <c r="C589" s="733"/>
      <c r="D589" s="733">
        <v>8</v>
      </c>
      <c r="E589" s="733" t="str">
        <f>CONCATENATE('Смета ЕР (общ) '!$A589,".",'Смета ЕР (общ) '!$B589,".",'Смета ЕР (общ) '!$D589)</f>
        <v>Р4.1.8</v>
      </c>
      <c r="F589" s="733">
        <f t="shared" si="67"/>
        <v>1</v>
      </c>
      <c r="G589" s="1065" t="s">
        <v>390</v>
      </c>
      <c r="H589" s="1098" t="s">
        <v>15</v>
      </c>
      <c r="I589" s="734"/>
      <c r="J589" s="923">
        <v>135.72</v>
      </c>
      <c r="K589" s="923">
        <v>0</v>
      </c>
      <c r="L589" s="923">
        <f t="shared" si="71"/>
        <v>135.72</v>
      </c>
      <c r="M589" s="923">
        <f t="shared" si="72"/>
        <v>0</v>
      </c>
      <c r="N589" s="923">
        <f>ROUND('Смета ЕР (общ) '!$I589*'Смета ЕР (общ) '!$L589,2)</f>
        <v>0</v>
      </c>
      <c r="O589" s="923">
        <f>ROUND('Смета ЕР (общ) '!$I589*'Смета ЕР (общ) '!$M589,2)</f>
        <v>0</v>
      </c>
      <c r="P589" s="1065"/>
      <c r="Q589" s="1065"/>
      <c r="S589" s="619"/>
      <c r="T589" s="1168"/>
      <c r="U589" s="1168"/>
      <c r="V589" s="1168"/>
      <c r="W589" s="1168"/>
    </row>
    <row r="590" spans="1:23" ht="24" customHeight="1">
      <c r="A590" s="733" t="s">
        <v>54</v>
      </c>
      <c r="B590" s="733">
        <v>1</v>
      </c>
      <c r="C590" s="733"/>
      <c r="D590" s="733">
        <v>9</v>
      </c>
      <c r="E590" s="733" t="str">
        <f>CONCATENATE('Смета ЕР (общ) '!$A590,".",'Смета ЕР (общ) '!$B590,".",'Смета ЕР (общ) '!$D590)</f>
        <v>Р4.1.9</v>
      </c>
      <c r="F590" s="733">
        <f t="shared" si="67"/>
        <v>1</v>
      </c>
      <c r="G590" s="1106" t="s">
        <v>313</v>
      </c>
      <c r="H590" s="1098" t="s">
        <v>15</v>
      </c>
      <c r="I590" s="734"/>
      <c r="J590" s="923">
        <v>755.12</v>
      </c>
      <c r="K590" s="923">
        <v>2578.46</v>
      </c>
      <c r="L590" s="923">
        <f t="shared" si="71"/>
        <v>755.12</v>
      </c>
      <c r="M590" s="923">
        <f t="shared" si="72"/>
        <v>2578.46</v>
      </c>
      <c r="N590" s="923">
        <f>ROUND('Смета ЕР (общ) '!$I590*'Смета ЕР (общ) '!$L590,2)</f>
        <v>0</v>
      </c>
      <c r="O590" s="923">
        <f>ROUND('Смета ЕР (общ) '!$I590*'Смета ЕР (общ) '!$M590,2)</f>
        <v>0</v>
      </c>
      <c r="P590" s="1106"/>
      <c r="Q590" s="1106"/>
      <c r="S590" s="619"/>
      <c r="T590" s="1168"/>
      <c r="U590" s="1168"/>
      <c r="V590" s="1168"/>
      <c r="W590" s="1168"/>
    </row>
    <row r="591" spans="1:23" ht="14.4" customHeight="1">
      <c r="A591" s="1117" t="s">
        <v>54</v>
      </c>
      <c r="B591" s="1117">
        <v>1</v>
      </c>
      <c r="C591" s="1117"/>
      <c r="D591" s="1117">
        <v>13</v>
      </c>
      <c r="E591" s="1117" t="str">
        <f>CONCATENATE('Смета ЕР (общ) '!$A591,".",'Смета ЕР (общ) '!$B591,".",'Смета ЕР (общ) '!$D591)</f>
        <v>Р4.1.13</v>
      </c>
      <c r="F591" s="1117">
        <f t="shared" si="67"/>
        <v>1</v>
      </c>
      <c r="G591" s="1139" t="s">
        <v>69</v>
      </c>
      <c r="H591" s="1098" t="s">
        <v>6174</v>
      </c>
      <c r="I591" s="734"/>
      <c r="J591" s="923">
        <v>11296.84</v>
      </c>
      <c r="K591" s="923">
        <v>56029.75</v>
      </c>
      <c r="L591" s="923">
        <f t="shared" si="71"/>
        <v>11296.84</v>
      </c>
      <c r="M591" s="923">
        <f t="shared" si="72"/>
        <v>56029.75</v>
      </c>
      <c r="N591" s="923">
        <f>ROUND('Смета ЕР (общ) '!$I591*'Смета ЕР (общ) '!$L591,2)</f>
        <v>0</v>
      </c>
      <c r="O591" s="923">
        <f>ROUND('Смета ЕР (общ) '!$I591*'Смета ЕР (общ) '!$M591,2)</f>
        <v>0</v>
      </c>
      <c r="P591" s="1139"/>
      <c r="Q591" s="1139"/>
      <c r="S591" s="619"/>
      <c r="T591" s="1168"/>
      <c r="U591" s="1168"/>
      <c r="V591" s="1168"/>
      <c r="W591" s="1168"/>
    </row>
    <row r="592" spans="1:23" ht="14.4" customHeight="1">
      <c r="A592" s="1117" t="s">
        <v>54</v>
      </c>
      <c r="B592" s="1117">
        <v>1</v>
      </c>
      <c r="C592" s="1117"/>
      <c r="D592" s="1117">
        <v>15</v>
      </c>
      <c r="E592" s="1117" t="str">
        <f>CONCATENATE('Смета ЕР (общ) '!$A592,".",'Смета ЕР (общ) '!$B592,".",'Смета ЕР (общ) '!$D592)</f>
        <v>Р4.1.15</v>
      </c>
      <c r="F592" s="1117">
        <f t="shared" ref="F592:F655" si="73">IF(I592&gt;0,F591+1,F591)</f>
        <v>1</v>
      </c>
      <c r="G592" s="1139" t="s">
        <v>515</v>
      </c>
      <c r="H592" s="1098" t="s">
        <v>27</v>
      </c>
      <c r="I592" s="734"/>
      <c r="J592" s="923">
        <v>610.74</v>
      </c>
      <c r="K592" s="923">
        <v>1187.8900000000001</v>
      </c>
      <c r="L592" s="923">
        <f t="shared" si="71"/>
        <v>610.74</v>
      </c>
      <c r="M592" s="923">
        <f t="shared" si="72"/>
        <v>1187.8900000000001</v>
      </c>
      <c r="N592" s="923">
        <f>ROUND('Смета ЕР (общ) '!$I592*'Смета ЕР (общ) '!$L592,2)</f>
        <v>0</v>
      </c>
      <c r="O592" s="923">
        <f>ROUND('Смета ЕР (общ) '!$I592*'Смета ЕР (общ) '!$M592,2)</f>
        <v>0</v>
      </c>
      <c r="P592" s="1139"/>
      <c r="Q592" s="1139"/>
      <c r="S592" s="619"/>
      <c r="T592" s="1168"/>
      <c r="U592" s="1168"/>
      <c r="V592" s="1168"/>
      <c r="W592" s="1168"/>
    </row>
    <row r="593" spans="1:23" ht="24" customHeight="1">
      <c r="A593" s="1117" t="s">
        <v>54</v>
      </c>
      <c r="B593" s="1117">
        <v>1</v>
      </c>
      <c r="C593" s="1117"/>
      <c r="D593" s="1117">
        <v>16</v>
      </c>
      <c r="E593" s="1117" t="str">
        <f>CONCATENATE('Смета ЕР (общ) '!$A593,".",'Смета ЕР (общ) '!$B593,".",'Смета ЕР (общ) '!$D593)</f>
        <v>Р4.1.16</v>
      </c>
      <c r="F593" s="1117">
        <f t="shared" si="73"/>
        <v>1</v>
      </c>
      <c r="G593" s="1139" t="s">
        <v>70</v>
      </c>
      <c r="H593" s="1098" t="s">
        <v>1146</v>
      </c>
      <c r="I593" s="734"/>
      <c r="J593" s="923">
        <v>12325.63</v>
      </c>
      <c r="K593" s="923">
        <v>28897.22</v>
      </c>
      <c r="L593" s="923">
        <f t="shared" si="71"/>
        <v>12325.63</v>
      </c>
      <c r="M593" s="923">
        <f t="shared" si="72"/>
        <v>28897.22</v>
      </c>
      <c r="N593" s="923">
        <f>ROUND('Смета ЕР (общ) '!$I593*'Смета ЕР (общ) '!$L593,2)</f>
        <v>0</v>
      </c>
      <c r="O593" s="923">
        <f>ROUND('Смета ЕР (общ) '!$I593*'Смета ЕР (общ) '!$M593,2)</f>
        <v>0</v>
      </c>
      <c r="P593" s="1139"/>
      <c r="Q593" s="1139"/>
      <c r="S593" s="619"/>
      <c r="T593" s="1168"/>
      <c r="U593" s="1168"/>
      <c r="V593" s="1168"/>
      <c r="W593" s="1168"/>
    </row>
    <row r="594" spans="1:23" ht="14.4" customHeight="1">
      <c r="A594" s="1102" t="s">
        <v>54</v>
      </c>
      <c r="B594" s="1102">
        <v>2</v>
      </c>
      <c r="C594" s="1102"/>
      <c r="D594" s="1102">
        <v>0</v>
      </c>
      <c r="E594" s="1102" t="str">
        <f>CONCATENATE('Смета ЕР (общ) '!$A594,".",'Смета ЕР (общ) '!$B594,".",'Смета ЕР (общ) '!$D594)</f>
        <v>Р4.2.0</v>
      </c>
      <c r="F594" s="1102">
        <f t="shared" si="73"/>
        <v>1</v>
      </c>
      <c r="G594" s="1103" t="s">
        <v>673</v>
      </c>
      <c r="H594" s="1091"/>
      <c r="I594" s="1092">
        <f>N594</f>
        <v>0</v>
      </c>
      <c r="J594" s="1101"/>
      <c r="K594" s="1101"/>
      <c r="L594" s="1094"/>
      <c r="M594" s="1094"/>
      <c r="N594" s="1094">
        <f>SUM(N595:N620)</f>
        <v>0</v>
      </c>
      <c r="O594" s="1094">
        <f>SUM(O595:O620)</f>
        <v>0</v>
      </c>
      <c r="P594" s="1103"/>
      <c r="Q594" s="1103"/>
      <c r="S594" s="619"/>
      <c r="T594" s="1168"/>
      <c r="U594" s="1168">
        <v>28160.280000000002</v>
      </c>
      <c r="V594" s="1168"/>
      <c r="W594" s="1168"/>
    </row>
    <row r="595" spans="1:23" ht="14.4" customHeight="1">
      <c r="A595" s="733" t="s">
        <v>54</v>
      </c>
      <c r="B595" s="733">
        <v>2</v>
      </c>
      <c r="C595" s="733"/>
      <c r="D595" s="733">
        <v>8</v>
      </c>
      <c r="E595" s="733" t="str">
        <f>CONCATENATE('Смета ЕР (общ) '!$A595,".",'Смета ЕР (общ) '!$B595,".",'Смета ЕР (общ) '!$D595)</f>
        <v>Р4.2.8</v>
      </c>
      <c r="F595" s="733">
        <f t="shared" si="73"/>
        <v>1</v>
      </c>
      <c r="G595" s="1106" t="s">
        <v>61</v>
      </c>
      <c r="H595" s="1098" t="s">
        <v>15</v>
      </c>
      <c r="I595" s="734"/>
      <c r="J595" s="735">
        <v>475.02</v>
      </c>
      <c r="K595" s="735">
        <v>0</v>
      </c>
      <c r="L595" s="923">
        <f t="shared" ref="L595:L620" si="74">ROUND(J595-J595*$Q$4,2)</f>
        <v>475.02</v>
      </c>
      <c r="M595" s="923">
        <f t="shared" ref="M595:M620" si="75">ROUND(K595-K595*$Q$4,2)</f>
        <v>0</v>
      </c>
      <c r="N595" s="923">
        <f>ROUND('Смета ЕР (общ) '!$I595*'Смета ЕР (общ) '!$L595,2)</f>
        <v>0</v>
      </c>
      <c r="O595" s="923">
        <f>ROUND('Смета ЕР (общ) '!$I595*'Смета ЕР (общ) '!$M595,2)</f>
        <v>0</v>
      </c>
      <c r="P595" s="1106"/>
      <c r="Q595" s="1106"/>
      <c r="S595" s="619"/>
      <c r="T595" s="1168"/>
      <c r="U595" s="1168"/>
      <c r="V595" s="1168"/>
      <c r="W595" s="1168"/>
    </row>
    <row r="596" spans="1:23" ht="24" customHeight="1">
      <c r="A596" s="733" t="s">
        <v>54</v>
      </c>
      <c r="B596" s="733">
        <v>2</v>
      </c>
      <c r="C596" s="733"/>
      <c r="D596" s="733">
        <v>1</v>
      </c>
      <c r="E596" s="733" t="str">
        <f>CONCATENATE('Смета ЕР (общ) '!$A596,".",'Смета ЕР (общ) '!$B596,".",'Смета ЕР (общ) '!$D596)</f>
        <v>Р4.2.1</v>
      </c>
      <c r="F596" s="733">
        <f t="shared" si="73"/>
        <v>1</v>
      </c>
      <c r="G596" s="1065" t="s">
        <v>314</v>
      </c>
      <c r="H596" s="1098" t="s">
        <v>15</v>
      </c>
      <c r="I596" s="734"/>
      <c r="J596" s="923">
        <v>339.3</v>
      </c>
      <c r="K596" s="923">
        <v>647.29999999999995</v>
      </c>
      <c r="L596" s="923">
        <f t="shared" si="74"/>
        <v>339.3</v>
      </c>
      <c r="M596" s="923">
        <f t="shared" si="75"/>
        <v>647.29999999999995</v>
      </c>
      <c r="N596" s="923">
        <f>ROUND('Смета ЕР (общ) '!$I596*'Смета ЕР (общ) '!$L596,2)</f>
        <v>0</v>
      </c>
      <c r="O596" s="923">
        <f>ROUND('Смета ЕР (общ) '!$I596*'Смета ЕР (общ) '!$M596,2)</f>
        <v>0</v>
      </c>
      <c r="P596" s="1065"/>
      <c r="Q596" s="1065"/>
      <c r="S596" s="619"/>
      <c r="T596" s="1168"/>
      <c r="U596" s="1168"/>
      <c r="V596" s="1168"/>
      <c r="W596" s="1168"/>
    </row>
    <row r="597" spans="1:23" ht="24" customHeight="1">
      <c r="A597" s="733" t="s">
        <v>54</v>
      </c>
      <c r="B597" s="733">
        <v>2</v>
      </c>
      <c r="C597" s="733"/>
      <c r="D597" s="733">
        <v>2</v>
      </c>
      <c r="E597" s="733" t="str">
        <f>CONCATENATE('Смета ЕР (общ) '!$A597,".",'Смета ЕР (общ) '!$B597,".",'Смета ЕР (общ) '!$D597)</f>
        <v>Р4.2.2</v>
      </c>
      <c r="F597" s="733">
        <f t="shared" si="73"/>
        <v>1</v>
      </c>
      <c r="G597" s="1065" t="s">
        <v>315</v>
      </c>
      <c r="H597" s="1098" t="s">
        <v>15</v>
      </c>
      <c r="I597" s="734"/>
      <c r="J597" s="735">
        <v>1000</v>
      </c>
      <c r="K597" s="735">
        <v>857.59</v>
      </c>
      <c r="L597" s="923">
        <f t="shared" si="74"/>
        <v>1000</v>
      </c>
      <c r="M597" s="923">
        <f t="shared" si="75"/>
        <v>857.59</v>
      </c>
      <c r="N597" s="923">
        <f>ROUND('Смета ЕР (общ) '!$I597*'Смета ЕР (общ) '!$L597,2)</f>
        <v>0</v>
      </c>
      <c r="O597" s="923">
        <f>ROUND('Смета ЕР (общ) '!$I597*'Смета ЕР (общ) '!$M597,2)</f>
        <v>0</v>
      </c>
      <c r="P597" s="1065"/>
      <c r="Q597" s="1065"/>
      <c r="S597" s="619"/>
      <c r="T597" s="1168"/>
      <c r="U597" s="1168"/>
      <c r="V597" s="1168"/>
      <c r="W597" s="1168"/>
    </row>
    <row r="598" spans="1:23" ht="24" customHeight="1">
      <c r="A598" s="733" t="s">
        <v>54</v>
      </c>
      <c r="B598" s="733">
        <v>2</v>
      </c>
      <c r="C598" s="733"/>
      <c r="D598" s="733">
        <v>3</v>
      </c>
      <c r="E598" s="733" t="str">
        <f>CONCATENATE('Смета ЕР (общ) '!$A598,".",'Смета ЕР (общ) '!$B598,".",'Смета ЕР (общ) '!$D598)</f>
        <v>Р4.2.3</v>
      </c>
      <c r="F598" s="733">
        <f t="shared" si="73"/>
        <v>1</v>
      </c>
      <c r="G598" s="1065" t="s">
        <v>504</v>
      </c>
      <c r="H598" s="1098" t="s">
        <v>15</v>
      </c>
      <c r="I598" s="734"/>
      <c r="J598" s="735">
        <v>761.21</v>
      </c>
      <c r="K598" s="735">
        <v>479.91</v>
      </c>
      <c r="L598" s="923">
        <f t="shared" si="74"/>
        <v>761.21</v>
      </c>
      <c r="M598" s="923">
        <f t="shared" si="75"/>
        <v>479.91</v>
      </c>
      <c r="N598" s="923">
        <f>ROUND('Смета ЕР (общ) '!$I598*'Смета ЕР (общ) '!$L598,2)</f>
        <v>0</v>
      </c>
      <c r="O598" s="923">
        <f>ROUND('Смета ЕР (общ) '!$I598*'Смета ЕР (общ) '!$M598,2)</f>
        <v>0</v>
      </c>
      <c r="P598" s="1065"/>
      <c r="Q598" s="1065"/>
      <c r="S598" s="619"/>
      <c r="T598" s="1168"/>
      <c r="U598" s="1168">
        <v>12</v>
      </c>
      <c r="V598" s="1168"/>
      <c r="W598" s="1168"/>
    </row>
    <row r="599" spans="1:23" ht="24" customHeight="1">
      <c r="A599" s="733" t="s">
        <v>54</v>
      </c>
      <c r="B599" s="733">
        <v>2</v>
      </c>
      <c r="C599" s="733"/>
      <c r="D599" s="733">
        <v>4</v>
      </c>
      <c r="E599" s="733" t="str">
        <f>CONCATENATE('Смета ЕР (общ) '!$A599,".",'Смета ЕР (общ) '!$B599,".",'Смета ЕР (общ) '!$D599)</f>
        <v>Р4.2.4</v>
      </c>
      <c r="F599" s="733">
        <f t="shared" si="73"/>
        <v>1</v>
      </c>
      <c r="G599" s="1065" t="s">
        <v>172</v>
      </c>
      <c r="H599" s="1098" t="s">
        <v>15</v>
      </c>
      <c r="I599" s="734"/>
      <c r="J599" s="735">
        <v>762.08</v>
      </c>
      <c r="K599" s="735">
        <v>367.63</v>
      </c>
      <c r="L599" s="923">
        <f t="shared" si="74"/>
        <v>762.08</v>
      </c>
      <c r="M599" s="923">
        <f t="shared" si="75"/>
        <v>367.63</v>
      </c>
      <c r="N599" s="923">
        <f>ROUND('Смета ЕР (общ) '!$I599*'Смета ЕР (общ) '!$L599,2)</f>
        <v>0</v>
      </c>
      <c r="O599" s="923">
        <f>ROUND('Смета ЕР (общ) '!$I599*'Смета ЕР (общ) '!$M599,2)</f>
        <v>0</v>
      </c>
      <c r="P599" s="1065"/>
      <c r="Q599" s="1065"/>
      <c r="S599" s="619"/>
      <c r="T599" s="1168"/>
      <c r="U599" s="1168"/>
      <c r="V599" s="1168"/>
      <c r="W599" s="1168"/>
    </row>
    <row r="600" spans="1:23" ht="14.4" customHeight="1">
      <c r="A600" s="733" t="s">
        <v>54</v>
      </c>
      <c r="B600" s="733">
        <v>2</v>
      </c>
      <c r="C600" s="733"/>
      <c r="D600" s="733">
        <v>5</v>
      </c>
      <c r="E600" s="733" t="str">
        <f>CONCATENATE('Смета ЕР (общ) '!$A600,".",'Смета ЕР (общ) '!$B600,".",'Смета ЕР (общ) '!$D600)</f>
        <v>Р4.2.5</v>
      </c>
      <c r="F600" s="733">
        <f t="shared" si="73"/>
        <v>1</v>
      </c>
      <c r="G600" s="1065" t="s">
        <v>2463</v>
      </c>
      <c r="H600" s="1098" t="s">
        <v>15</v>
      </c>
      <c r="I600" s="734"/>
      <c r="J600" s="735">
        <v>75.199999999999989</v>
      </c>
      <c r="K600" s="735">
        <v>50</v>
      </c>
      <c r="L600" s="923">
        <f t="shared" si="74"/>
        <v>75.2</v>
      </c>
      <c r="M600" s="923">
        <f t="shared" si="75"/>
        <v>50</v>
      </c>
      <c r="N600" s="923">
        <f>ROUND('Смета ЕР (общ) '!$I600*'Смета ЕР (общ) '!$L600,2)</f>
        <v>0</v>
      </c>
      <c r="O600" s="923">
        <f>ROUND('Смета ЕР (общ) '!$I600*'Смета ЕР (общ) '!$M600,2)</f>
        <v>0</v>
      </c>
      <c r="P600" s="1065"/>
      <c r="Q600" s="1065"/>
      <c r="S600" s="619"/>
      <c r="T600" s="1168"/>
      <c r="U600" s="1168">
        <v>12</v>
      </c>
      <c r="V600" s="1168"/>
      <c r="W600" s="1168"/>
    </row>
    <row r="601" spans="1:23" ht="14.4" customHeight="1">
      <c r="A601" s="733" t="s">
        <v>54</v>
      </c>
      <c r="B601" s="733">
        <v>2</v>
      </c>
      <c r="C601" s="733"/>
      <c r="D601" s="733">
        <v>6</v>
      </c>
      <c r="E601" s="733" t="str">
        <f>CONCATENATE('Смета ЕР (общ) '!$A601,".",'Смета ЕР (общ) '!$B601,".",'Смета ЕР (общ) '!$D601)</f>
        <v>Р4.2.6</v>
      </c>
      <c r="F601" s="733">
        <f t="shared" si="73"/>
        <v>1</v>
      </c>
      <c r="G601" s="1065" t="s">
        <v>59</v>
      </c>
      <c r="H601" s="1098" t="s">
        <v>15</v>
      </c>
      <c r="I601" s="734"/>
      <c r="J601" s="735">
        <v>763.82</v>
      </c>
      <c r="K601" s="735">
        <v>429.94</v>
      </c>
      <c r="L601" s="923">
        <f t="shared" si="74"/>
        <v>763.82</v>
      </c>
      <c r="M601" s="923">
        <f t="shared" si="75"/>
        <v>429.94</v>
      </c>
      <c r="N601" s="923">
        <f>ROUND('Смета ЕР (общ) '!$I601*'Смета ЕР (общ) '!$L601,2)</f>
        <v>0</v>
      </c>
      <c r="O601" s="923">
        <f>ROUND('Смета ЕР (общ) '!$I601*'Смета ЕР (общ) '!$M601,2)</f>
        <v>0</v>
      </c>
      <c r="P601" s="1065"/>
      <c r="Q601" s="1065"/>
      <c r="S601" s="619"/>
      <c r="T601" s="1168"/>
      <c r="U601" s="1168">
        <v>12</v>
      </c>
      <c r="V601" s="1168"/>
      <c r="W601" s="1168"/>
    </row>
    <row r="602" spans="1:23" ht="24" customHeight="1">
      <c r="A602" s="733" t="s">
        <v>54</v>
      </c>
      <c r="B602" s="733">
        <v>2</v>
      </c>
      <c r="C602" s="733"/>
      <c r="D602" s="733">
        <v>7</v>
      </c>
      <c r="E602" s="733" t="str">
        <f>CONCATENATE('Смета ЕР (общ) '!$A602,".",'Смета ЕР (общ) '!$B602,".",'Смета ЕР (общ) '!$D602)</f>
        <v>Р4.2.7</v>
      </c>
      <c r="F602" s="733">
        <f t="shared" si="73"/>
        <v>1</v>
      </c>
      <c r="G602" s="1065" t="s">
        <v>60</v>
      </c>
      <c r="H602" s="1098" t="s">
        <v>15</v>
      </c>
      <c r="I602" s="734"/>
      <c r="J602" s="735">
        <v>746.46</v>
      </c>
      <c r="K602" s="735">
        <v>364.26</v>
      </c>
      <c r="L602" s="923">
        <f t="shared" si="74"/>
        <v>746.46</v>
      </c>
      <c r="M602" s="923">
        <f t="shared" si="75"/>
        <v>364.26</v>
      </c>
      <c r="N602" s="923">
        <f>ROUND('Смета ЕР (общ) '!$I602*'Смета ЕР (общ) '!$L602,2)</f>
        <v>0</v>
      </c>
      <c r="O602" s="923">
        <f>ROUND('Смета ЕР (общ) '!$I602*'Смета ЕР (общ) '!$M602,2)</f>
        <v>0</v>
      </c>
      <c r="P602" s="1065"/>
      <c r="Q602" s="1065"/>
      <c r="S602" s="619"/>
      <c r="T602" s="1168"/>
      <c r="U602" s="1168">
        <v>12</v>
      </c>
      <c r="V602" s="1168"/>
      <c r="W602" s="1168"/>
    </row>
    <row r="603" spans="1:23" ht="24" customHeight="1">
      <c r="A603" s="733" t="s">
        <v>54</v>
      </c>
      <c r="B603" s="733">
        <v>2</v>
      </c>
      <c r="C603" s="733"/>
      <c r="D603" s="733">
        <v>9</v>
      </c>
      <c r="E603" s="733" t="str">
        <f>CONCATENATE('Смета ЕР (общ) '!$A603,".",'Смета ЕР (общ) '!$B603,".",'Смета ЕР (общ) '!$D603)</f>
        <v>Р4.2.9</v>
      </c>
      <c r="F603" s="733">
        <f t="shared" si="73"/>
        <v>1</v>
      </c>
      <c r="G603" s="1106" t="s">
        <v>505</v>
      </c>
      <c r="H603" s="1098" t="s">
        <v>15</v>
      </c>
      <c r="I603" s="734"/>
      <c r="J603" s="735">
        <v>4500</v>
      </c>
      <c r="K603" s="735">
        <v>7500</v>
      </c>
      <c r="L603" s="923">
        <f t="shared" si="74"/>
        <v>4500</v>
      </c>
      <c r="M603" s="923">
        <f t="shared" si="75"/>
        <v>7500</v>
      </c>
      <c r="N603" s="923">
        <f>ROUND('Смета ЕР (общ) '!$I603*'Смета ЕР (общ) '!$L603,2)</f>
        <v>0</v>
      </c>
      <c r="O603" s="923">
        <f>ROUND('Смета ЕР (общ) '!$I603*'Смета ЕР (общ) '!$M603,2)</f>
        <v>0</v>
      </c>
      <c r="P603" s="1106"/>
      <c r="Q603" s="1106"/>
      <c r="S603" s="619"/>
      <c r="T603" s="1168"/>
      <c r="U603" s="1168"/>
      <c r="V603" s="1168"/>
      <c r="W603" s="1168"/>
    </row>
    <row r="604" spans="1:23" ht="24" customHeight="1">
      <c r="A604" s="733" t="s">
        <v>54</v>
      </c>
      <c r="B604" s="733">
        <v>2</v>
      </c>
      <c r="C604" s="733"/>
      <c r="D604" s="733">
        <v>10</v>
      </c>
      <c r="E604" s="733" t="str">
        <f>CONCATENATE('Смета ЕР (общ) '!$A604,".",'Смета ЕР (общ) '!$B604,".",'Смета ЕР (общ) '!$D604)</f>
        <v>Р4.2.10</v>
      </c>
      <c r="F604" s="733">
        <f t="shared" si="73"/>
        <v>1</v>
      </c>
      <c r="G604" s="1106" t="s">
        <v>2464</v>
      </c>
      <c r="H604" s="1098" t="s">
        <v>15</v>
      </c>
      <c r="I604" s="734"/>
      <c r="J604" s="735">
        <v>5500</v>
      </c>
      <c r="K604" s="735">
        <v>8500</v>
      </c>
      <c r="L604" s="923">
        <f t="shared" si="74"/>
        <v>5500</v>
      </c>
      <c r="M604" s="923">
        <f t="shared" si="75"/>
        <v>8500</v>
      </c>
      <c r="N604" s="923">
        <f>ROUND('Смета ЕР (общ) '!$I604*'Смета ЕР (общ) '!$L604,2)</f>
        <v>0</v>
      </c>
      <c r="O604" s="923">
        <f>ROUND('Смета ЕР (общ) '!$I604*'Смета ЕР (общ) '!$M604,2)</f>
        <v>0</v>
      </c>
      <c r="P604" s="1106"/>
      <c r="Q604" s="1106"/>
      <c r="S604" s="619"/>
      <c r="T604" s="1168"/>
      <c r="U604" s="1168"/>
      <c r="V604" s="1168"/>
      <c r="W604" s="1168"/>
    </row>
    <row r="605" spans="1:23" ht="24" customHeight="1">
      <c r="A605" s="733" t="s">
        <v>54</v>
      </c>
      <c r="B605" s="733">
        <v>2</v>
      </c>
      <c r="C605" s="733"/>
      <c r="D605" s="733">
        <v>11</v>
      </c>
      <c r="E605" s="733" t="str">
        <f>CONCATENATE('Смета ЕР (общ) '!$A605,".",'Смета ЕР (общ) '!$B605,".",'Смета ЕР (общ) '!$D605)</f>
        <v>Р4.2.11</v>
      </c>
      <c r="F605" s="733">
        <f t="shared" si="73"/>
        <v>1</v>
      </c>
      <c r="G605" s="1106" t="s">
        <v>251</v>
      </c>
      <c r="H605" s="1098" t="s">
        <v>15</v>
      </c>
      <c r="I605" s="734"/>
      <c r="J605" s="923">
        <v>3393</v>
      </c>
      <c r="K605" s="923">
        <v>5691.12</v>
      </c>
      <c r="L605" s="923">
        <f t="shared" si="74"/>
        <v>3393</v>
      </c>
      <c r="M605" s="923">
        <f t="shared" si="75"/>
        <v>5691.12</v>
      </c>
      <c r="N605" s="923">
        <f>ROUND('Смета ЕР (общ) '!$I605*'Смета ЕР (общ) '!$L605,2)</f>
        <v>0</v>
      </c>
      <c r="O605" s="923">
        <f>ROUND('Смета ЕР (общ) '!$I605*'Смета ЕР (общ) '!$M605,2)</f>
        <v>0</v>
      </c>
      <c r="P605" s="1106"/>
      <c r="Q605" s="1106"/>
      <c r="S605" s="619"/>
      <c r="T605" s="1168"/>
      <c r="U605" s="1168"/>
      <c r="V605" s="1168"/>
      <c r="W605" s="1168"/>
    </row>
    <row r="606" spans="1:23" ht="24" customHeight="1">
      <c r="A606" s="733" t="s">
        <v>54</v>
      </c>
      <c r="B606" s="733">
        <v>2</v>
      </c>
      <c r="C606" s="733"/>
      <c r="D606" s="733">
        <v>12</v>
      </c>
      <c r="E606" s="733" t="str">
        <f>CONCATENATE('Смета ЕР (общ) '!$A606,".",'Смета ЕР (общ) '!$B606,".",'Смета ЕР (общ) '!$D606)</f>
        <v>Р4.2.12</v>
      </c>
      <c r="F606" s="733">
        <f t="shared" si="73"/>
        <v>1</v>
      </c>
      <c r="G606" s="1106" t="s">
        <v>506</v>
      </c>
      <c r="H606" s="1098" t="s">
        <v>15</v>
      </c>
      <c r="I606" s="734"/>
      <c r="J606" s="923">
        <v>4071.6</v>
      </c>
      <c r="K606" s="923">
        <v>6154.8</v>
      </c>
      <c r="L606" s="923">
        <f t="shared" si="74"/>
        <v>4071.6</v>
      </c>
      <c r="M606" s="923">
        <f t="shared" si="75"/>
        <v>6154.8</v>
      </c>
      <c r="N606" s="923">
        <f>ROUND('Смета ЕР (общ) '!$I606*'Смета ЕР (общ) '!$L606,2)</f>
        <v>0</v>
      </c>
      <c r="O606" s="923">
        <f>ROUND('Смета ЕР (общ) '!$I606*'Смета ЕР (общ) '!$M606,2)</f>
        <v>0</v>
      </c>
      <c r="P606" s="1106"/>
      <c r="Q606" s="1106"/>
      <c r="S606" s="619"/>
      <c r="T606" s="1168"/>
      <c r="U606" s="1168"/>
      <c r="V606" s="1168"/>
      <c r="W606" s="1168"/>
    </row>
    <row r="607" spans="1:23" ht="36" customHeight="1">
      <c r="A607" s="733" t="s">
        <v>54</v>
      </c>
      <c r="B607" s="733">
        <v>2</v>
      </c>
      <c r="C607" s="733"/>
      <c r="D607" s="733">
        <v>15</v>
      </c>
      <c r="E607" s="733" t="str">
        <f>CONCATENATE('Смета ЕР (общ) '!$A607,".",'Смета ЕР (общ) '!$B607,".",'Смета ЕР (общ) '!$D607)</f>
        <v>Р4.2.15</v>
      </c>
      <c r="F607" s="733">
        <f t="shared" si="73"/>
        <v>1</v>
      </c>
      <c r="G607" s="1106" t="s">
        <v>420</v>
      </c>
      <c r="H607" s="1098" t="s">
        <v>15</v>
      </c>
      <c r="I607" s="734"/>
      <c r="J607" s="735">
        <v>3500</v>
      </c>
      <c r="K607" s="735">
        <v>5464.97</v>
      </c>
      <c r="L607" s="923">
        <f t="shared" si="74"/>
        <v>3500</v>
      </c>
      <c r="M607" s="923">
        <f t="shared" si="75"/>
        <v>5464.97</v>
      </c>
      <c r="N607" s="923">
        <f>ROUND('Смета ЕР (общ) '!$I607*'Смета ЕР (общ) '!$L607,2)</f>
        <v>0</v>
      </c>
      <c r="O607" s="923">
        <f>ROUND('Смета ЕР (общ) '!$I607*'Смета ЕР (общ) '!$M607,2)</f>
        <v>0</v>
      </c>
      <c r="P607" s="1106"/>
      <c r="Q607" s="1106"/>
      <c r="S607" s="619"/>
      <c r="T607" s="1168"/>
      <c r="U607" s="1168"/>
      <c r="V607" s="1168"/>
      <c r="W607" s="1168"/>
    </row>
    <row r="608" spans="1:23" ht="14.4" customHeight="1">
      <c r="A608" s="733" t="s">
        <v>54</v>
      </c>
      <c r="B608" s="733">
        <v>2</v>
      </c>
      <c r="C608" s="733"/>
      <c r="D608" s="733">
        <v>14</v>
      </c>
      <c r="E608" s="733" t="str">
        <f>CONCATENATE('Смета ЕР (общ) '!$A608,".",'Смета ЕР (общ) '!$B608,".",'Смета ЕР (общ) '!$D608)</f>
        <v>Р4.2.14</v>
      </c>
      <c r="F608" s="733">
        <f t="shared" si="73"/>
        <v>1</v>
      </c>
      <c r="G608" s="1106" t="s">
        <v>674</v>
      </c>
      <c r="H608" s="1098" t="s">
        <v>18</v>
      </c>
      <c r="I608" s="734"/>
      <c r="J608" s="923">
        <v>3725.76</v>
      </c>
      <c r="K608" s="923">
        <v>9444.19</v>
      </c>
      <c r="L608" s="923">
        <f t="shared" si="74"/>
        <v>3725.76</v>
      </c>
      <c r="M608" s="923">
        <f t="shared" si="75"/>
        <v>9444.19</v>
      </c>
      <c r="N608" s="923">
        <f>ROUND('Смета ЕР (общ) '!$I608*'Смета ЕР (общ) '!$L608,2)</f>
        <v>0</v>
      </c>
      <c r="O608" s="923">
        <f>ROUND('Смета ЕР (общ) '!$I608*'Смета ЕР (общ) '!$M608,2)</f>
        <v>0</v>
      </c>
      <c r="P608" s="1106"/>
      <c r="Q608" s="1106"/>
      <c r="S608" s="619"/>
      <c r="T608" s="1168"/>
      <c r="U608" s="1168"/>
      <c r="V608" s="1168"/>
      <c r="W608" s="1168"/>
    </row>
    <row r="609" spans="1:23" ht="14.4" customHeight="1">
      <c r="A609" s="1117" t="s">
        <v>54</v>
      </c>
      <c r="B609" s="1117">
        <v>2</v>
      </c>
      <c r="C609" s="1117"/>
      <c r="D609" s="1117">
        <v>24</v>
      </c>
      <c r="E609" s="1117" t="str">
        <f>CONCATENATE('Смета ЕР (общ) '!$A609,".",'Смета ЕР (общ) '!$B609,".",'Смета ЕР (общ) '!$D609)</f>
        <v>Р4.2.24</v>
      </c>
      <c r="F609" s="1117">
        <f t="shared" si="73"/>
        <v>1</v>
      </c>
      <c r="G609" s="1139" t="s">
        <v>514</v>
      </c>
      <c r="H609" s="1140" t="s">
        <v>15</v>
      </c>
      <c r="I609" s="734"/>
      <c r="J609" s="735">
        <v>350</v>
      </c>
      <c r="K609" s="735">
        <v>439.86</v>
      </c>
      <c r="L609" s="923">
        <f t="shared" si="74"/>
        <v>350</v>
      </c>
      <c r="M609" s="923">
        <f t="shared" si="75"/>
        <v>439.86</v>
      </c>
      <c r="N609" s="923">
        <f>ROUND('Смета ЕР (общ) '!$I609*'Смета ЕР (общ) '!$L609,2)</f>
        <v>0</v>
      </c>
      <c r="O609" s="923">
        <f>ROUND('Смета ЕР (общ) '!$I609*'Смета ЕР (общ) '!$M609,2)</f>
        <v>0</v>
      </c>
      <c r="P609" s="1139"/>
      <c r="Q609" s="1139"/>
      <c r="S609" s="619"/>
      <c r="T609" s="1168"/>
      <c r="U609" s="1168"/>
      <c r="V609" s="1168"/>
      <c r="W609" s="1168"/>
    </row>
    <row r="610" spans="1:23" ht="14.4" customHeight="1">
      <c r="A610" s="1117" t="s">
        <v>54</v>
      </c>
      <c r="B610" s="1117">
        <v>2</v>
      </c>
      <c r="C610" s="1117"/>
      <c r="D610" s="1117">
        <v>25</v>
      </c>
      <c r="E610" s="1117" t="str">
        <f>CONCATENATE('Смета ЕР (общ) '!$A610,".",'Смета ЕР (общ) '!$B610,".",'Смета ЕР (общ) '!$D610)</f>
        <v>Р4.2.25</v>
      </c>
      <c r="F610" s="1117">
        <f t="shared" si="73"/>
        <v>1</v>
      </c>
      <c r="G610" s="1139" t="s">
        <v>2040</v>
      </c>
      <c r="H610" s="1140" t="s">
        <v>27</v>
      </c>
      <c r="I610" s="734"/>
      <c r="J610" s="735">
        <v>217.5</v>
      </c>
      <c r="K610" s="735">
        <v>250</v>
      </c>
      <c r="L610" s="923">
        <f t="shared" si="74"/>
        <v>217.5</v>
      </c>
      <c r="M610" s="923">
        <f t="shared" si="75"/>
        <v>250</v>
      </c>
      <c r="N610" s="923">
        <f>ROUND('Смета ЕР (общ) '!$I610*'Смета ЕР (общ) '!$L610,2)</f>
        <v>0</v>
      </c>
      <c r="O610" s="923">
        <f>ROUND('Смета ЕР (общ) '!$I610*'Смета ЕР (общ) '!$M610,2)</f>
        <v>0</v>
      </c>
      <c r="P610" s="1139"/>
      <c r="Q610" s="1139"/>
      <c r="S610" s="619"/>
      <c r="T610" s="1168"/>
      <c r="U610" s="1168"/>
      <c r="V610" s="1168"/>
      <c r="W610" s="1168"/>
    </row>
    <row r="611" spans="1:23" ht="24" customHeight="1">
      <c r="A611" s="733" t="s">
        <v>54</v>
      </c>
      <c r="B611" s="733">
        <v>2</v>
      </c>
      <c r="C611" s="733"/>
      <c r="D611" s="733">
        <v>16</v>
      </c>
      <c r="E611" s="733" t="str">
        <f>CONCATENATE('Смета ЕР (общ) '!$A611,".",'Смета ЕР (общ) '!$B611,".",'Смета ЕР (общ) '!$D611)</f>
        <v>Р4.2.16</v>
      </c>
      <c r="F611" s="733">
        <f t="shared" si="73"/>
        <v>1</v>
      </c>
      <c r="G611" s="1106" t="s">
        <v>421</v>
      </c>
      <c r="H611" s="1098" t="s">
        <v>15</v>
      </c>
      <c r="I611" s="734"/>
      <c r="J611" s="735">
        <v>771.65</v>
      </c>
      <c r="K611" s="735">
        <v>3620.34</v>
      </c>
      <c r="L611" s="923">
        <f t="shared" si="74"/>
        <v>771.65</v>
      </c>
      <c r="M611" s="923">
        <f t="shared" si="75"/>
        <v>3620.34</v>
      </c>
      <c r="N611" s="923">
        <f>ROUND('Смета ЕР (общ) '!$I611*'Смета ЕР (общ) '!$L611,2)</f>
        <v>0</v>
      </c>
      <c r="O611" s="923">
        <f>ROUND('Смета ЕР (общ) '!$I611*'Смета ЕР (общ) '!$M611,2)</f>
        <v>0</v>
      </c>
      <c r="P611" s="1106"/>
      <c r="Q611" s="1106"/>
      <c r="S611" s="619"/>
      <c r="T611" s="1168"/>
      <c r="U611" s="1168"/>
      <c r="V611" s="1168"/>
      <c r="W611" s="1168"/>
    </row>
    <row r="612" spans="1:23" ht="14.4" customHeight="1">
      <c r="A612" s="733" t="s">
        <v>54</v>
      </c>
      <c r="B612" s="733">
        <v>2</v>
      </c>
      <c r="C612" s="733"/>
      <c r="D612" s="733">
        <v>19</v>
      </c>
      <c r="E612" s="733" t="str">
        <f>CONCATENATE('Смета ЕР (общ) '!$A612,".",'Смета ЕР (общ) '!$B612,".",'Смета ЕР (общ) '!$D612)</f>
        <v>Р4.2.19</v>
      </c>
      <c r="F612" s="733">
        <f t="shared" si="73"/>
        <v>1</v>
      </c>
      <c r="G612" s="1067" t="s">
        <v>348</v>
      </c>
      <c r="H612" s="1116" t="s">
        <v>15</v>
      </c>
      <c r="I612" s="837"/>
      <c r="J612" s="735">
        <v>3048.05</v>
      </c>
      <c r="K612" s="735">
        <v>1852.48</v>
      </c>
      <c r="L612" s="735">
        <f t="shared" si="74"/>
        <v>3048.05</v>
      </c>
      <c r="M612" s="735">
        <f t="shared" si="75"/>
        <v>1852.48</v>
      </c>
      <c r="N612" s="735">
        <f>ROUND('Смета ЕР (общ) '!$I612*'Смета ЕР (общ) '!$L612,2)</f>
        <v>0</v>
      </c>
      <c r="O612" s="735">
        <f>ROUND('Смета ЕР (общ) '!$I612*'Смета ЕР (общ) '!$M612,2)</f>
        <v>0</v>
      </c>
      <c r="P612" s="1067"/>
      <c r="Q612" s="1067"/>
      <c r="S612" s="619"/>
      <c r="T612" s="1168"/>
      <c r="U612" s="1168"/>
      <c r="V612" s="1168"/>
      <c r="W612" s="1168"/>
    </row>
    <row r="613" spans="1:23" ht="14.4" customHeight="1">
      <c r="A613" s="733" t="s">
        <v>54</v>
      </c>
      <c r="B613" s="733">
        <v>2</v>
      </c>
      <c r="C613" s="733"/>
      <c r="D613" s="733">
        <v>20</v>
      </c>
      <c r="E613" s="733" t="str">
        <f>CONCATENATE('Смета ЕР (общ) '!$A613,".",'Смета ЕР (общ) '!$B613,".",'Смета ЕР (общ) '!$D613)</f>
        <v>Р4.2.20</v>
      </c>
      <c r="F613" s="733">
        <f t="shared" si="73"/>
        <v>1</v>
      </c>
      <c r="G613" s="1065" t="s">
        <v>1230</v>
      </c>
      <c r="H613" s="1107" t="s">
        <v>15</v>
      </c>
      <c r="I613" s="734"/>
      <c r="J613" s="735">
        <v>3048</v>
      </c>
      <c r="K613" s="735">
        <v>17816.16</v>
      </c>
      <c r="L613" s="923">
        <f t="shared" si="74"/>
        <v>3048</v>
      </c>
      <c r="M613" s="923">
        <f t="shared" si="75"/>
        <v>17816.16</v>
      </c>
      <c r="N613" s="923">
        <f>ROUND('Смета ЕР (общ) '!$I613*'Смета ЕР (общ) '!$L613,2)</f>
        <v>0</v>
      </c>
      <c r="O613" s="923">
        <f>ROUND('Смета ЕР (общ) '!$I613*'Смета ЕР (общ) '!$M613,2)</f>
        <v>0</v>
      </c>
      <c r="P613" s="1065"/>
      <c r="Q613" s="1065"/>
      <c r="S613" s="619"/>
      <c r="T613" s="1168"/>
      <c r="U613" s="1168"/>
      <c r="V613" s="1168"/>
      <c r="W613" s="1168"/>
    </row>
    <row r="614" spans="1:23" ht="24" customHeight="1">
      <c r="A614" s="733" t="s">
        <v>54</v>
      </c>
      <c r="B614" s="733">
        <v>2</v>
      </c>
      <c r="C614" s="733"/>
      <c r="D614" s="733">
        <v>21</v>
      </c>
      <c r="E614" s="733" t="str">
        <f>CONCATENATE('Смета ЕР (общ) '!$A614,".",'Смета ЕР (общ) '!$B614,".",'Смета ЕР (общ) '!$D614)</f>
        <v>Р4.2.21</v>
      </c>
      <c r="F614" s="733">
        <f t="shared" si="73"/>
        <v>1</v>
      </c>
      <c r="G614" s="1065" t="s">
        <v>316</v>
      </c>
      <c r="H614" s="1098" t="s">
        <v>27</v>
      </c>
      <c r="I614" s="734"/>
      <c r="J614" s="735">
        <v>451.35</v>
      </c>
      <c r="K614" s="735">
        <v>1328.55</v>
      </c>
      <c r="L614" s="923">
        <f t="shared" si="74"/>
        <v>451.35</v>
      </c>
      <c r="M614" s="923">
        <f t="shared" si="75"/>
        <v>1328.55</v>
      </c>
      <c r="N614" s="923">
        <f>ROUND('Смета ЕР (общ) '!$I614*'Смета ЕР (общ) '!$L614,2)</f>
        <v>0</v>
      </c>
      <c r="O614" s="923">
        <f>ROUND('Смета ЕР (общ) '!$I614*'Смета ЕР (общ) '!$M614,2)</f>
        <v>0</v>
      </c>
      <c r="P614" s="1065"/>
      <c r="Q614" s="1065"/>
      <c r="S614" s="619"/>
      <c r="T614" s="1168"/>
      <c r="U614" s="1168"/>
      <c r="V614" s="1168"/>
      <c r="W614" s="1168"/>
    </row>
    <row r="615" spans="1:23" ht="24" customHeight="1">
      <c r="A615" s="1117" t="s">
        <v>54</v>
      </c>
      <c r="B615" s="1117">
        <v>2</v>
      </c>
      <c r="C615" s="1117"/>
      <c r="D615" s="1117">
        <v>23</v>
      </c>
      <c r="E615" s="1117" t="str">
        <f>CONCATENATE('Смета ЕР (общ) '!$A615,".",'Смета ЕР (общ) '!$B615,".",'Смета ЕР (общ) '!$D615)</f>
        <v>Р4.2.23</v>
      </c>
      <c r="F615" s="1117">
        <f t="shared" si="73"/>
        <v>1</v>
      </c>
      <c r="G615" s="1139" t="s">
        <v>712</v>
      </c>
      <c r="H615" s="1140" t="s">
        <v>15</v>
      </c>
      <c r="I615" s="734"/>
      <c r="J615" s="735">
        <v>2035.8</v>
      </c>
      <c r="K615" s="735">
        <v>9132.4500000000007</v>
      </c>
      <c r="L615" s="923">
        <f t="shared" si="74"/>
        <v>2035.8</v>
      </c>
      <c r="M615" s="923">
        <f t="shared" si="75"/>
        <v>9132.4500000000007</v>
      </c>
      <c r="N615" s="923">
        <f>ROUND('Смета ЕР (общ) '!$I615*'Смета ЕР (общ) '!$L615,2)</f>
        <v>0</v>
      </c>
      <c r="O615" s="923">
        <f>ROUND('Смета ЕР (общ) '!$I615*'Смета ЕР (общ) '!$M615,2)</f>
        <v>0</v>
      </c>
      <c r="P615" s="1139"/>
      <c r="Q615" s="1139"/>
      <c r="S615" s="619"/>
      <c r="T615" s="1168"/>
      <c r="U615" s="1168"/>
      <c r="V615" s="1168"/>
      <c r="W615" s="1168"/>
    </row>
    <row r="616" spans="1:23" ht="14.4" customHeight="1">
      <c r="A616" s="1117" t="s">
        <v>54</v>
      </c>
      <c r="B616" s="1117">
        <v>2</v>
      </c>
      <c r="C616" s="1117"/>
      <c r="D616" s="1117">
        <v>26</v>
      </c>
      <c r="E616" s="1117" t="str">
        <f>CONCATENATE('Смета ЕР (общ) '!$A616,".",'Смета ЕР (общ) '!$B616,".",'Смета ЕР (общ) '!$D616)</f>
        <v>Р4.2.26</v>
      </c>
      <c r="F616" s="1117">
        <f t="shared" si="73"/>
        <v>1</v>
      </c>
      <c r="G616" s="1139" t="s">
        <v>2041</v>
      </c>
      <c r="H616" s="1098" t="s">
        <v>336</v>
      </c>
      <c r="I616" s="734"/>
      <c r="J616" s="735">
        <v>45000</v>
      </c>
      <c r="K616" s="735">
        <v>130000</v>
      </c>
      <c r="L616" s="923">
        <f t="shared" si="74"/>
        <v>45000</v>
      </c>
      <c r="M616" s="923">
        <f t="shared" si="75"/>
        <v>130000</v>
      </c>
      <c r="N616" s="923">
        <f>ROUND('Смета ЕР (общ) '!$I616*'Смета ЕР (общ) '!$L616,2)</f>
        <v>0</v>
      </c>
      <c r="O616" s="923">
        <f>ROUND('Смета ЕР (общ) '!$I616*'Смета ЕР (общ) '!$M616,2)</f>
        <v>0</v>
      </c>
      <c r="P616" s="1139"/>
      <c r="Q616" s="1139"/>
      <c r="S616" s="619"/>
      <c r="T616" s="1168"/>
      <c r="U616" s="1168"/>
      <c r="V616" s="1168"/>
      <c r="W616" s="1168"/>
    </row>
    <row r="617" spans="1:23" ht="14.4" customHeight="1">
      <c r="A617" s="1117" t="s">
        <v>54</v>
      </c>
      <c r="B617" s="1117">
        <v>2</v>
      </c>
      <c r="C617" s="1117"/>
      <c r="D617" s="1117">
        <v>27</v>
      </c>
      <c r="E617" s="1117" t="str">
        <f>CONCATENATE('Смета ЕР (общ) '!$A617,".",'Смета ЕР (общ) '!$B617,".",'Смета ЕР (общ) '!$D617)</f>
        <v>Р4.2.27</v>
      </c>
      <c r="F617" s="1117">
        <f t="shared" si="73"/>
        <v>1</v>
      </c>
      <c r="G617" s="1139" t="s">
        <v>2042</v>
      </c>
      <c r="H617" s="1098" t="s">
        <v>336</v>
      </c>
      <c r="I617" s="734"/>
      <c r="J617" s="735">
        <v>53000</v>
      </c>
      <c r="K617" s="735">
        <v>170000</v>
      </c>
      <c r="L617" s="923">
        <f t="shared" si="74"/>
        <v>53000</v>
      </c>
      <c r="M617" s="923">
        <f t="shared" si="75"/>
        <v>170000</v>
      </c>
      <c r="N617" s="923">
        <f>ROUND('Смета ЕР (общ) '!$I617*'Смета ЕР (общ) '!$L617,2)</f>
        <v>0</v>
      </c>
      <c r="O617" s="923">
        <f>ROUND('Смета ЕР (общ) '!$I617*'Смета ЕР (общ) '!$M617,2)</f>
        <v>0</v>
      </c>
      <c r="P617" s="1139"/>
      <c r="Q617" s="1139"/>
      <c r="S617" s="619"/>
      <c r="T617" s="1168"/>
      <c r="U617" s="1168"/>
      <c r="V617" s="1168"/>
      <c r="W617" s="1168"/>
    </row>
    <row r="618" spans="1:23" ht="14.4" customHeight="1">
      <c r="A618" s="1117" t="s">
        <v>54</v>
      </c>
      <c r="B618" s="1117">
        <v>2</v>
      </c>
      <c r="C618" s="1117"/>
      <c r="D618" s="1117">
        <v>28</v>
      </c>
      <c r="E618" s="1117" t="str">
        <f>CONCATENATE('Смета ЕР (общ) '!$A618,".",'Смета ЕР (общ) '!$B618,".",'Смета ЕР (общ) '!$D618)</f>
        <v>Р4.2.28</v>
      </c>
      <c r="F618" s="1117">
        <f t="shared" si="73"/>
        <v>1</v>
      </c>
      <c r="G618" s="1139" t="s">
        <v>2043</v>
      </c>
      <c r="H618" s="1098" t="s">
        <v>336</v>
      </c>
      <c r="I618" s="734"/>
      <c r="J618" s="735">
        <v>30000</v>
      </c>
      <c r="K618" s="735">
        <v>90000</v>
      </c>
      <c r="L618" s="923">
        <f t="shared" si="74"/>
        <v>30000</v>
      </c>
      <c r="M618" s="923">
        <f t="shared" si="75"/>
        <v>90000</v>
      </c>
      <c r="N618" s="923">
        <f>ROUND('Смета ЕР (общ) '!$I618*'Смета ЕР (общ) '!$L618,2)</f>
        <v>0</v>
      </c>
      <c r="O618" s="923">
        <f>ROUND('Смета ЕР (общ) '!$I618*'Смета ЕР (общ) '!$M618,2)</f>
        <v>0</v>
      </c>
      <c r="P618" s="1139"/>
      <c r="Q618" s="1139"/>
      <c r="S618" s="619"/>
      <c r="T618" s="1168"/>
      <c r="U618" s="1168"/>
      <c r="V618" s="1168"/>
      <c r="W618" s="1168"/>
    </row>
    <row r="619" spans="1:23" ht="24" customHeight="1">
      <c r="A619" s="733" t="s">
        <v>54</v>
      </c>
      <c r="B619" s="733">
        <v>2</v>
      </c>
      <c r="C619" s="733"/>
      <c r="D619" s="733">
        <v>22</v>
      </c>
      <c r="E619" s="733" t="str">
        <f>CONCATENATE('Смета ЕР (общ) '!$A619,".",'Смета ЕР (общ) '!$B619,".",'Смета ЕР (общ) '!$D619)</f>
        <v>Р4.2.22</v>
      </c>
      <c r="F619" s="733">
        <f t="shared" si="73"/>
        <v>1</v>
      </c>
      <c r="G619" s="1065" t="s">
        <v>72</v>
      </c>
      <c r="H619" s="1098" t="s">
        <v>15</v>
      </c>
      <c r="I619" s="734"/>
      <c r="J619" s="735">
        <v>746.46</v>
      </c>
      <c r="K619" s="735">
        <v>705.44</v>
      </c>
      <c r="L619" s="923">
        <f t="shared" si="74"/>
        <v>746.46</v>
      </c>
      <c r="M619" s="923">
        <f t="shared" si="75"/>
        <v>705.44</v>
      </c>
      <c r="N619" s="923">
        <f>ROUND('Смета ЕР (общ) '!$I619*'Смета ЕР (общ) '!$L619,2)</f>
        <v>0</v>
      </c>
      <c r="O619" s="923">
        <f>ROUND('Смета ЕР (общ) '!$I619*'Смета ЕР (общ) '!$M619,2)</f>
        <v>0</v>
      </c>
      <c r="P619" s="1065"/>
      <c r="Q619" s="1065"/>
      <c r="S619" s="619"/>
      <c r="T619" s="1168"/>
      <c r="U619" s="1168"/>
      <c r="V619" s="1168"/>
      <c r="W619" s="1168"/>
    </row>
    <row r="620" spans="1:23" ht="14.4" customHeight="1">
      <c r="A620" s="1117" t="s">
        <v>54</v>
      </c>
      <c r="B620" s="1117">
        <v>2</v>
      </c>
      <c r="C620" s="1117"/>
      <c r="D620" s="1117">
        <v>18</v>
      </c>
      <c r="E620" s="1117" t="str">
        <f>CONCATENATE('Смета ЕР (общ) '!$A620,".",'Смета ЕР (общ) '!$B620,".",'Смета ЕР (общ) '!$D620)</f>
        <v>Р4.2.18</v>
      </c>
      <c r="F620" s="1117">
        <f t="shared" si="73"/>
        <v>1</v>
      </c>
      <c r="G620" s="1139" t="s">
        <v>71</v>
      </c>
      <c r="H620" s="1098" t="s">
        <v>1146</v>
      </c>
      <c r="I620" s="734"/>
      <c r="J620" s="735">
        <v>36442.949999999997</v>
      </c>
      <c r="K620" s="735">
        <v>27833.37</v>
      </c>
      <c r="L620" s="923">
        <f t="shared" si="74"/>
        <v>36442.949999999997</v>
      </c>
      <c r="M620" s="923">
        <f t="shared" si="75"/>
        <v>27833.37</v>
      </c>
      <c r="N620" s="923">
        <f>ROUND('Смета ЕР (общ) '!$I620*'Смета ЕР (общ) '!$L620,2)</f>
        <v>0</v>
      </c>
      <c r="O620" s="923">
        <f>ROUND('Смета ЕР (общ) '!$I620*'Смета ЕР (общ) '!$M620,2)</f>
        <v>0</v>
      </c>
      <c r="P620" s="1139"/>
      <c r="Q620" s="1139"/>
      <c r="S620" s="619"/>
      <c r="T620" s="1168"/>
      <c r="U620" s="1168"/>
      <c r="V620" s="1168"/>
      <c r="W620" s="1168"/>
    </row>
    <row r="621" spans="1:23" ht="14.4" customHeight="1">
      <c r="A621" s="1102" t="s">
        <v>54</v>
      </c>
      <c r="B621" s="1102">
        <v>5</v>
      </c>
      <c r="C621" s="1102"/>
      <c r="D621" s="1102">
        <v>0</v>
      </c>
      <c r="E621" s="1102" t="str">
        <f>CONCATENATE('Смета ЕР (общ) '!$A621,".",'Смета ЕР (общ) '!$B621,".",'Смета ЕР (общ) '!$D621)</f>
        <v>Р4.5.0</v>
      </c>
      <c r="F621" s="1102">
        <f t="shared" si="73"/>
        <v>1</v>
      </c>
      <c r="G621" s="1103" t="s">
        <v>2629</v>
      </c>
      <c r="H621" s="1091"/>
      <c r="I621" s="1092">
        <f>N621</f>
        <v>0</v>
      </c>
      <c r="J621" s="1101"/>
      <c r="K621" s="1101"/>
      <c r="L621" s="1094"/>
      <c r="M621" s="1094"/>
      <c r="N621" s="1094">
        <f>SUM(N622:N638)</f>
        <v>0</v>
      </c>
      <c r="O621" s="1094">
        <f>SUM(O622:O638)</f>
        <v>0</v>
      </c>
      <c r="P621" s="1103"/>
      <c r="Q621" s="1103"/>
      <c r="S621" s="619"/>
      <c r="T621" s="1168"/>
      <c r="U621" s="1168">
        <v>0</v>
      </c>
      <c r="V621" s="1168"/>
      <c r="W621" s="1168"/>
    </row>
    <row r="622" spans="1:23" ht="14.4" customHeight="1">
      <c r="A622" s="733" t="s">
        <v>54</v>
      </c>
      <c r="B622" s="733">
        <v>5</v>
      </c>
      <c r="C622" s="733"/>
      <c r="D622" s="733">
        <v>1</v>
      </c>
      <c r="E622" s="733" t="str">
        <f>CONCATENATE('Смета ЕР (общ) '!$A622,".",'Смета ЕР (общ) '!$B622,".",'Смета ЕР (общ) '!$D622)</f>
        <v>Р4.5.1</v>
      </c>
      <c r="F622" s="733">
        <f t="shared" si="73"/>
        <v>1</v>
      </c>
      <c r="G622" s="1065" t="s">
        <v>65</v>
      </c>
      <c r="H622" s="1098" t="s">
        <v>18</v>
      </c>
      <c r="I622" s="734"/>
      <c r="J622" s="923">
        <v>2035.8</v>
      </c>
      <c r="K622" s="923">
        <v>0</v>
      </c>
      <c r="L622" s="923">
        <f t="shared" ref="L622:L638" si="76">ROUND(J622-J622*$Q$4,2)</f>
        <v>2035.8</v>
      </c>
      <c r="M622" s="923">
        <f t="shared" ref="M622:M638" si="77">ROUND(K622-K622*$Q$4,2)</f>
        <v>0</v>
      </c>
      <c r="N622" s="923">
        <f>ROUND('Смета ЕР (общ) '!$I622*'Смета ЕР (общ) '!$L622,2)</f>
        <v>0</v>
      </c>
      <c r="O622" s="923">
        <f>ROUND('Смета ЕР (общ) '!$I622*'Смета ЕР (общ) '!$M622,2)</f>
        <v>0</v>
      </c>
      <c r="P622" s="1065"/>
      <c r="Q622" s="1065"/>
      <c r="S622" s="619"/>
      <c r="T622" s="1168"/>
      <c r="U622" s="1168"/>
      <c r="V622" s="1168"/>
      <c r="W622" s="1168"/>
    </row>
    <row r="623" spans="1:23" ht="14.4" customHeight="1">
      <c r="A623" s="733" t="s">
        <v>54</v>
      </c>
      <c r="B623" s="733">
        <v>5</v>
      </c>
      <c r="C623" s="733"/>
      <c r="D623" s="733">
        <v>2</v>
      </c>
      <c r="E623" s="733" t="str">
        <f>CONCATENATE('Смета ЕР (общ) '!$A623,".",'Смета ЕР (общ) '!$B623,".",'Смета ЕР (общ) '!$D623)</f>
        <v>Р4.5.2</v>
      </c>
      <c r="F623" s="733">
        <f t="shared" si="73"/>
        <v>1</v>
      </c>
      <c r="G623" s="1065" t="s">
        <v>66</v>
      </c>
      <c r="H623" s="1098" t="s">
        <v>18</v>
      </c>
      <c r="I623" s="734"/>
      <c r="J623" s="923">
        <v>1173.8699999999999</v>
      </c>
      <c r="K623" s="923">
        <v>0</v>
      </c>
      <c r="L623" s="923">
        <f t="shared" si="76"/>
        <v>1173.8699999999999</v>
      </c>
      <c r="M623" s="923">
        <f t="shared" si="77"/>
        <v>0</v>
      </c>
      <c r="N623" s="923">
        <f>ROUND('Смета ЕР (общ) '!$I623*'Смета ЕР (общ) '!$L623,2)</f>
        <v>0</v>
      </c>
      <c r="O623" s="923">
        <f>ROUND('Смета ЕР (общ) '!$I623*'Смета ЕР (общ) '!$M623,2)</f>
        <v>0</v>
      </c>
      <c r="P623" s="1065"/>
      <c r="Q623" s="1065"/>
      <c r="S623" s="619"/>
      <c r="T623" s="1168"/>
      <c r="U623" s="1168"/>
      <c r="V623" s="1168"/>
      <c r="W623" s="1168"/>
    </row>
    <row r="624" spans="1:23" ht="14.4" customHeight="1">
      <c r="A624" s="733" t="s">
        <v>54</v>
      </c>
      <c r="B624" s="733">
        <v>5</v>
      </c>
      <c r="C624" s="733"/>
      <c r="D624" s="733">
        <v>3</v>
      </c>
      <c r="E624" s="733" t="str">
        <f>CONCATENATE('Смета ЕР (общ) '!$A624,".",'Смета ЕР (общ) '!$B624,".",'Смета ЕР (общ) '!$D624)</f>
        <v>Р4.5.3</v>
      </c>
      <c r="F624" s="733">
        <f t="shared" si="73"/>
        <v>1</v>
      </c>
      <c r="G624" s="1065" t="s">
        <v>714</v>
      </c>
      <c r="H624" s="1098" t="s">
        <v>18</v>
      </c>
      <c r="I624" s="734"/>
      <c r="J624" s="923">
        <v>1839.5</v>
      </c>
      <c r="K624" s="923">
        <v>7330.45</v>
      </c>
      <c r="L624" s="923">
        <f t="shared" si="76"/>
        <v>1839.5</v>
      </c>
      <c r="M624" s="923">
        <f t="shared" si="77"/>
        <v>7330.45</v>
      </c>
      <c r="N624" s="923">
        <f>ROUND('Смета ЕР (общ) '!$I624*'Смета ЕР (общ) '!$L624,2)</f>
        <v>0</v>
      </c>
      <c r="O624" s="923">
        <f>ROUND('Смета ЕР (общ) '!$I624*'Смета ЕР (общ) '!$M624,2)</f>
        <v>0</v>
      </c>
      <c r="P624" s="1065"/>
      <c r="Q624" s="1065"/>
      <c r="S624" s="619"/>
      <c r="T624" s="1168"/>
      <c r="U624" s="1168"/>
      <c r="V624" s="1168"/>
      <c r="W624" s="1168"/>
    </row>
    <row r="625" spans="1:23" ht="14.4" customHeight="1">
      <c r="A625" s="1117" t="s">
        <v>54</v>
      </c>
      <c r="B625" s="1117">
        <v>5</v>
      </c>
      <c r="C625" s="1117"/>
      <c r="D625" s="1117">
        <v>11</v>
      </c>
      <c r="E625" s="1117" t="str">
        <f>CONCATENATE('Смета ЕР (общ) '!$A625,".",'Смета ЕР (общ) '!$B625,".",'Смета ЕР (общ) '!$D625)</f>
        <v>Р4.5.11</v>
      </c>
      <c r="F625" s="1117">
        <f t="shared" si="73"/>
        <v>1</v>
      </c>
      <c r="G625" s="1139" t="s">
        <v>68</v>
      </c>
      <c r="H625" s="1098" t="s">
        <v>336</v>
      </c>
      <c r="I625" s="734"/>
      <c r="J625" s="923">
        <v>1850.12</v>
      </c>
      <c r="K625" s="923">
        <v>1901.09</v>
      </c>
      <c r="L625" s="923">
        <f t="shared" si="76"/>
        <v>1850.12</v>
      </c>
      <c r="M625" s="923">
        <f t="shared" si="77"/>
        <v>1901.09</v>
      </c>
      <c r="N625" s="923">
        <f>ROUND('Смета ЕР (общ) '!$I625*'Смета ЕР (общ) '!$L625,2)</f>
        <v>0</v>
      </c>
      <c r="O625" s="923">
        <f>ROUND('Смета ЕР (общ) '!$I625*'Смета ЕР (общ) '!$M625,2)</f>
        <v>0</v>
      </c>
      <c r="P625" s="1139"/>
      <c r="Q625" s="1139"/>
      <c r="S625" s="619"/>
      <c r="T625" s="1168"/>
      <c r="U625" s="1168"/>
      <c r="V625" s="1168"/>
      <c r="W625" s="1168"/>
    </row>
    <row r="626" spans="1:23" ht="14.4" customHeight="1">
      <c r="A626" s="1117" t="s">
        <v>54</v>
      </c>
      <c r="B626" s="1117">
        <v>5</v>
      </c>
      <c r="C626" s="1117"/>
      <c r="D626" s="1117">
        <v>12</v>
      </c>
      <c r="E626" s="1117" t="str">
        <f>CONCATENATE('Смета ЕР (общ) '!$A626,".",'Смета ЕР (общ) '!$B626,".",'Смета ЕР (общ) '!$D626)</f>
        <v>Р4.5.12</v>
      </c>
      <c r="F626" s="1117">
        <f t="shared" si="73"/>
        <v>1</v>
      </c>
      <c r="G626" s="1139" t="s">
        <v>713</v>
      </c>
      <c r="H626" s="1140" t="s">
        <v>15</v>
      </c>
      <c r="I626" s="734"/>
      <c r="J626" s="923">
        <v>452.96</v>
      </c>
      <c r="K626" s="923">
        <v>3491.76</v>
      </c>
      <c r="L626" s="923">
        <f t="shared" si="76"/>
        <v>452.96</v>
      </c>
      <c r="M626" s="923">
        <f t="shared" si="77"/>
        <v>3491.76</v>
      </c>
      <c r="N626" s="923">
        <f>ROUND('Смета ЕР (общ) '!$I626*'Смета ЕР (общ) '!$L626,2)</f>
        <v>0</v>
      </c>
      <c r="O626" s="923">
        <f>ROUND('Смета ЕР (общ) '!$I626*'Смета ЕР (общ) '!$M626,2)</f>
        <v>0</v>
      </c>
      <c r="P626" s="1139"/>
      <c r="Q626" s="1139"/>
      <c r="S626" s="619"/>
      <c r="T626" s="1168"/>
      <c r="U626" s="1168"/>
      <c r="V626" s="1168"/>
      <c r="W626" s="1168"/>
    </row>
    <row r="627" spans="1:23" ht="14.4" customHeight="1">
      <c r="A627" s="1117" t="s">
        <v>54</v>
      </c>
      <c r="B627" s="1117">
        <v>5</v>
      </c>
      <c r="C627" s="1117"/>
      <c r="D627" s="1117">
        <v>10</v>
      </c>
      <c r="E627" s="1117" t="str">
        <f>CONCATENATE('Смета ЕР (общ) '!$A627,".",'Смета ЕР (общ) '!$B627,".",'Смета ЕР (общ) '!$D627)</f>
        <v>Р4.5.10</v>
      </c>
      <c r="F627" s="1117">
        <f t="shared" si="73"/>
        <v>1</v>
      </c>
      <c r="G627" s="1139" t="s">
        <v>174</v>
      </c>
      <c r="H627" s="1098" t="s">
        <v>15</v>
      </c>
      <c r="I627" s="734"/>
      <c r="J627" s="923">
        <v>2035.8</v>
      </c>
      <c r="K627" s="923">
        <v>2934.09</v>
      </c>
      <c r="L627" s="923">
        <f t="shared" si="76"/>
        <v>2035.8</v>
      </c>
      <c r="M627" s="923">
        <f t="shared" si="77"/>
        <v>2934.09</v>
      </c>
      <c r="N627" s="923">
        <f>ROUND('Смета ЕР (общ) '!$I627*'Смета ЕР (общ) '!$L627,2)</f>
        <v>0</v>
      </c>
      <c r="O627" s="923">
        <f>ROUND('Смета ЕР (общ) '!$I627*'Смета ЕР (общ) '!$M627,2)</f>
        <v>0</v>
      </c>
      <c r="P627" s="1139"/>
      <c r="Q627" s="1139"/>
      <c r="S627" s="619"/>
      <c r="T627" s="1168"/>
      <c r="U627" s="1168"/>
      <c r="V627" s="1168"/>
      <c r="W627" s="1168"/>
    </row>
    <row r="628" spans="1:23" ht="14.4" customHeight="1">
      <c r="A628" s="733" t="s">
        <v>54</v>
      </c>
      <c r="B628" s="733">
        <v>5</v>
      </c>
      <c r="C628" s="733"/>
      <c r="D628" s="733">
        <v>13</v>
      </c>
      <c r="E628" s="733" t="str">
        <f>CONCATENATE('Смета ЕР (общ) '!$A628,".",'Смета ЕР (общ) '!$B628,".",'Смета ЕР (общ) '!$D628)</f>
        <v>Р4.5.13</v>
      </c>
      <c r="F628" s="733">
        <f t="shared" si="73"/>
        <v>1</v>
      </c>
      <c r="G628" s="1065" t="s">
        <v>175</v>
      </c>
      <c r="H628" s="1107" t="s">
        <v>15</v>
      </c>
      <c r="I628" s="734"/>
      <c r="J628" s="735">
        <v>3048</v>
      </c>
      <c r="K628" s="923">
        <v>2955.58</v>
      </c>
      <c r="L628" s="923">
        <f t="shared" si="76"/>
        <v>3048</v>
      </c>
      <c r="M628" s="923">
        <f t="shared" si="77"/>
        <v>2955.58</v>
      </c>
      <c r="N628" s="923">
        <f>ROUND('Смета ЕР (общ) '!$I628*'Смета ЕР (общ) '!$L628,2)</f>
        <v>0</v>
      </c>
      <c r="O628" s="923">
        <f>ROUND('Смета ЕР (общ) '!$I628*'Смета ЕР (общ) '!$M628,2)</f>
        <v>0</v>
      </c>
      <c r="P628" s="1065"/>
      <c r="Q628" s="1065"/>
      <c r="S628" s="619"/>
      <c r="T628" s="1168"/>
      <c r="U628" s="1168"/>
      <c r="V628" s="1168"/>
      <c r="W628" s="1168"/>
    </row>
    <row r="629" spans="1:23" ht="14.4" customHeight="1">
      <c r="A629" s="733" t="s">
        <v>54</v>
      </c>
      <c r="B629" s="733">
        <v>5</v>
      </c>
      <c r="C629" s="733"/>
      <c r="D629" s="733">
        <v>14</v>
      </c>
      <c r="E629" s="733" t="str">
        <f>CONCATENATE('Смета ЕР (общ) '!$A629,".",'Смета ЕР (общ) '!$B629,".",'Смета ЕР (общ) '!$D629)</f>
        <v>Р4.5.14</v>
      </c>
      <c r="F629" s="733">
        <f t="shared" si="73"/>
        <v>1</v>
      </c>
      <c r="G629" s="1065" t="s">
        <v>516</v>
      </c>
      <c r="H629" s="1098" t="s">
        <v>27</v>
      </c>
      <c r="I629" s="734"/>
      <c r="J629" s="735">
        <v>1500</v>
      </c>
      <c r="K629" s="923">
        <v>1669.76</v>
      </c>
      <c r="L629" s="923">
        <f t="shared" si="76"/>
        <v>1500</v>
      </c>
      <c r="M629" s="923">
        <f t="shared" si="77"/>
        <v>1669.76</v>
      </c>
      <c r="N629" s="923">
        <f>ROUND('Смета ЕР (общ) '!$I629*'Смета ЕР (общ) '!$L629,2)</f>
        <v>0</v>
      </c>
      <c r="O629" s="923">
        <f>ROUND('Смета ЕР (общ) '!$I629*'Смета ЕР (общ) '!$M629,2)</f>
        <v>0</v>
      </c>
      <c r="P629" s="1065"/>
      <c r="Q629" s="1065"/>
      <c r="S629" s="619"/>
      <c r="T629" s="1168"/>
      <c r="U629" s="1168"/>
      <c r="V629" s="1168"/>
      <c r="W629" s="1168"/>
    </row>
    <row r="630" spans="1:23" ht="14.4" customHeight="1">
      <c r="A630" s="733" t="s">
        <v>54</v>
      </c>
      <c r="B630" s="733">
        <v>5</v>
      </c>
      <c r="C630" s="733"/>
      <c r="D630" s="733">
        <v>15</v>
      </c>
      <c r="E630" s="733" t="str">
        <f>CONCATENATE('Смета ЕР (общ) '!$A630,".",'Смета ЕР (общ) '!$B630,".",'Смета ЕР (общ) '!$D630)</f>
        <v>Р4.5.15</v>
      </c>
      <c r="F630" s="733">
        <f t="shared" si="73"/>
        <v>1</v>
      </c>
      <c r="G630" s="1065" t="s">
        <v>317</v>
      </c>
      <c r="H630" s="1107" t="s">
        <v>15</v>
      </c>
      <c r="I630" s="734"/>
      <c r="J630" s="735">
        <v>2000</v>
      </c>
      <c r="K630" s="923">
        <v>2106.59</v>
      </c>
      <c r="L630" s="923">
        <f t="shared" si="76"/>
        <v>2000</v>
      </c>
      <c r="M630" s="923">
        <f t="shared" si="77"/>
        <v>2106.59</v>
      </c>
      <c r="N630" s="923">
        <f>ROUND('Смета ЕР (общ) '!$I630*'Смета ЕР (общ) '!$L630,2)</f>
        <v>0</v>
      </c>
      <c r="O630" s="923">
        <f>ROUND('Смета ЕР (общ) '!$I630*'Смета ЕР (общ) '!$M630,2)</f>
        <v>0</v>
      </c>
      <c r="P630" s="1065"/>
      <c r="Q630" s="1065"/>
      <c r="S630" s="619"/>
      <c r="T630" s="1168"/>
      <c r="U630" s="1168"/>
      <c r="V630" s="1168"/>
      <c r="W630" s="1168"/>
    </row>
    <row r="631" spans="1:23" ht="24" customHeight="1">
      <c r="A631" s="1117" t="s">
        <v>54</v>
      </c>
      <c r="B631" s="1117">
        <v>5</v>
      </c>
      <c r="C631" s="1117"/>
      <c r="D631" s="1117">
        <v>7</v>
      </c>
      <c r="E631" s="1117" t="str">
        <f>CONCATENATE('Смета ЕР (общ) '!$A631,".",'Смета ЕР (общ) '!$B631,".",'Смета ЕР (общ) '!$D631)</f>
        <v>Р4.5.7</v>
      </c>
      <c r="F631" s="1117">
        <f t="shared" si="73"/>
        <v>1</v>
      </c>
      <c r="G631" s="1139" t="s">
        <v>512</v>
      </c>
      <c r="H631" s="1098" t="s">
        <v>27</v>
      </c>
      <c r="I631" s="734"/>
      <c r="J631" s="923">
        <v>6571.11</v>
      </c>
      <c r="K631" s="923">
        <v>33105.06</v>
      </c>
      <c r="L631" s="923">
        <f t="shared" si="76"/>
        <v>6571.11</v>
      </c>
      <c r="M631" s="923">
        <f t="shared" si="77"/>
        <v>33105.06</v>
      </c>
      <c r="N631" s="923">
        <f>ROUND('Смета ЕР (общ) '!$I631*'Смета ЕР (общ) '!$L631,2)</f>
        <v>0</v>
      </c>
      <c r="O631" s="923">
        <f>ROUND('Смета ЕР (общ) '!$I631*'Смета ЕР (общ) '!$M631,2)</f>
        <v>0</v>
      </c>
      <c r="P631" s="1139"/>
      <c r="Q631" s="1139"/>
      <c r="S631" s="619"/>
      <c r="T631" s="1168"/>
      <c r="U631" s="1168"/>
      <c r="V631" s="1168"/>
      <c r="W631" s="1168"/>
    </row>
    <row r="632" spans="1:23" ht="14.4" customHeight="1">
      <c r="A632" s="1117" t="s">
        <v>54</v>
      </c>
      <c r="B632" s="1117">
        <v>5</v>
      </c>
      <c r="C632" s="1117"/>
      <c r="D632" s="1117">
        <v>4</v>
      </c>
      <c r="E632" s="1117" t="str">
        <f>CONCATENATE('Смета ЕР (общ) '!$A632,".",'Смета ЕР (общ) '!$B632,".",'Смета ЕР (общ) '!$D632)</f>
        <v>Р4.5.4</v>
      </c>
      <c r="F632" s="1117">
        <f t="shared" si="73"/>
        <v>1</v>
      </c>
      <c r="G632" s="1139" t="s">
        <v>510</v>
      </c>
      <c r="H632" s="1098" t="s">
        <v>336</v>
      </c>
      <c r="I632" s="734"/>
      <c r="J632" s="923">
        <v>24429.599999999999</v>
      </c>
      <c r="K632" s="923">
        <v>174719.05</v>
      </c>
      <c r="L632" s="923">
        <f t="shared" si="76"/>
        <v>24429.599999999999</v>
      </c>
      <c r="M632" s="923">
        <f t="shared" si="77"/>
        <v>174719.05</v>
      </c>
      <c r="N632" s="923">
        <f>ROUND('Смета ЕР (общ) '!$I632*'Смета ЕР (общ) '!$L632,2)</f>
        <v>0</v>
      </c>
      <c r="O632" s="923">
        <f>ROUND('Смета ЕР (общ) '!$I632*'Смета ЕР (общ) '!$M632,2)</f>
        <v>0</v>
      </c>
      <c r="P632" s="1139"/>
      <c r="Q632" s="1139"/>
      <c r="S632" s="619"/>
      <c r="T632" s="1168"/>
      <c r="U632" s="1168"/>
      <c r="V632" s="1168"/>
      <c r="W632" s="1168"/>
    </row>
    <row r="633" spans="1:23" ht="14.4" customHeight="1">
      <c r="A633" s="1117" t="s">
        <v>54</v>
      </c>
      <c r="B633" s="1117">
        <v>5</v>
      </c>
      <c r="C633" s="1117"/>
      <c r="D633" s="1117">
        <v>5</v>
      </c>
      <c r="E633" s="1117" t="str">
        <f>CONCATENATE('Смета ЕР (общ) '!$A633,".",'Смета ЕР (общ) '!$B633,".",'Смета ЕР (общ) '!$D633)</f>
        <v>Р4.5.5</v>
      </c>
      <c r="F633" s="1117">
        <f t="shared" si="73"/>
        <v>1</v>
      </c>
      <c r="G633" s="1139" t="s">
        <v>511</v>
      </c>
      <c r="H633" s="1098" t="s">
        <v>336</v>
      </c>
      <c r="I633" s="734"/>
      <c r="J633" s="923">
        <v>28112.05</v>
      </c>
      <c r="K633" s="923">
        <v>211631.98</v>
      </c>
      <c r="L633" s="923">
        <f t="shared" si="76"/>
        <v>28112.05</v>
      </c>
      <c r="M633" s="923">
        <f t="shared" si="77"/>
        <v>211631.98</v>
      </c>
      <c r="N633" s="923">
        <f>ROUND('Смета ЕР (общ) '!$I633*'Смета ЕР (общ) '!$L633,2)</f>
        <v>0</v>
      </c>
      <c r="O633" s="923">
        <f>ROUND('Смета ЕР (общ) '!$I633*'Смета ЕР (общ) '!$M633,2)</f>
        <v>0</v>
      </c>
      <c r="P633" s="1139"/>
      <c r="Q633" s="1139"/>
      <c r="S633" s="619"/>
      <c r="T633" s="1168"/>
      <c r="U633" s="1168"/>
      <c r="V633" s="1168"/>
      <c r="W633" s="1168"/>
    </row>
    <row r="634" spans="1:23" ht="14.4" customHeight="1">
      <c r="A634" s="1117" t="s">
        <v>54</v>
      </c>
      <c r="B634" s="1117">
        <v>5</v>
      </c>
      <c r="C634" s="1117"/>
      <c r="D634" s="1117">
        <v>6</v>
      </c>
      <c r="E634" s="1117" t="str">
        <f>CONCATENATE('Смета ЕР (общ) '!$A634,".",'Смета ЕР (общ) '!$B634,".",'Смета ЕР (общ) '!$D634)</f>
        <v>Р4.5.6</v>
      </c>
      <c r="F634" s="1117">
        <f t="shared" si="73"/>
        <v>1</v>
      </c>
      <c r="G634" s="1139" t="s">
        <v>67</v>
      </c>
      <c r="H634" s="1098" t="s">
        <v>336</v>
      </c>
      <c r="I634" s="734"/>
      <c r="J634" s="923">
        <v>28501.200000000001</v>
      </c>
      <c r="K634" s="923">
        <v>166147.91</v>
      </c>
      <c r="L634" s="923">
        <f t="shared" si="76"/>
        <v>28501.200000000001</v>
      </c>
      <c r="M634" s="923">
        <f t="shared" si="77"/>
        <v>166147.91</v>
      </c>
      <c r="N634" s="923">
        <f>ROUND('Смета ЕР (общ) '!$I634*'Смета ЕР (общ) '!$L634,2)</f>
        <v>0</v>
      </c>
      <c r="O634" s="923">
        <f>ROUND('Смета ЕР (общ) '!$I634*'Смета ЕР (общ) '!$M634,2)</f>
        <v>0</v>
      </c>
      <c r="P634" s="1139"/>
      <c r="Q634" s="1139"/>
      <c r="S634" s="619"/>
      <c r="T634" s="1168"/>
      <c r="U634" s="1168"/>
      <c r="V634" s="1168"/>
      <c r="W634" s="1168"/>
    </row>
    <row r="635" spans="1:23" ht="14.4" customHeight="1">
      <c r="A635" s="1117" t="s">
        <v>54</v>
      </c>
      <c r="B635" s="1117">
        <v>5</v>
      </c>
      <c r="C635" s="1117"/>
      <c r="D635" s="1117">
        <v>8</v>
      </c>
      <c r="E635" s="1117" t="str">
        <f>CONCATENATE('Смета ЕР (общ) '!$A635,".",'Смета ЕР (общ) '!$B635,".",'Смета ЕР (общ) '!$D635)</f>
        <v>Р4.5.8</v>
      </c>
      <c r="F635" s="1117">
        <f t="shared" si="73"/>
        <v>1</v>
      </c>
      <c r="G635" s="1139" t="s">
        <v>382</v>
      </c>
      <c r="H635" s="1098" t="s">
        <v>15</v>
      </c>
      <c r="I635" s="734"/>
      <c r="J635" s="923">
        <v>746.46</v>
      </c>
      <c r="K635" s="923">
        <v>750.37</v>
      </c>
      <c r="L635" s="923">
        <f t="shared" si="76"/>
        <v>746.46</v>
      </c>
      <c r="M635" s="923">
        <f t="shared" si="77"/>
        <v>750.37</v>
      </c>
      <c r="N635" s="923">
        <f>ROUND('Смета ЕР (общ) '!$I635*'Смета ЕР (общ) '!$L635,2)</f>
        <v>0</v>
      </c>
      <c r="O635" s="923">
        <f>ROUND('Смета ЕР (общ) '!$I635*'Смета ЕР (общ) '!$M635,2)</f>
        <v>0</v>
      </c>
      <c r="P635" s="1139"/>
      <c r="Q635" s="1139"/>
      <c r="S635" s="619"/>
      <c r="T635" s="1168"/>
      <c r="U635" s="1168"/>
      <c r="V635" s="1168"/>
      <c r="W635" s="1168"/>
    </row>
    <row r="636" spans="1:23" ht="160.5" customHeight="1">
      <c r="A636" s="733" t="s">
        <v>54</v>
      </c>
      <c r="B636" s="733">
        <v>5</v>
      </c>
      <c r="C636" s="733"/>
      <c r="D636" s="733">
        <v>17</v>
      </c>
      <c r="E636" s="733" t="str">
        <f>CONCATENATE('Смета ЕР (общ) '!$A636,".",'Смета ЕР (общ) '!$B636,".",'Смета ЕР (общ) '!$D636)</f>
        <v>Р4.5.17</v>
      </c>
      <c r="F636" s="733">
        <f t="shared" si="73"/>
        <v>1</v>
      </c>
      <c r="G636" s="1065" t="s">
        <v>1166</v>
      </c>
      <c r="H636" s="1098" t="s">
        <v>27</v>
      </c>
      <c r="I636" s="734"/>
      <c r="J636" s="923">
        <v>16286.4</v>
      </c>
      <c r="K636" s="923">
        <v>66879.460000000006</v>
      </c>
      <c r="L636" s="923">
        <f t="shared" si="76"/>
        <v>16286.4</v>
      </c>
      <c r="M636" s="923">
        <f t="shared" si="77"/>
        <v>66879.460000000006</v>
      </c>
      <c r="N636" s="923">
        <f>ROUND('Смета ЕР (общ) '!$I636*'Смета ЕР (общ) '!$L636,2)</f>
        <v>0</v>
      </c>
      <c r="O636" s="923">
        <f>ROUND('Смета ЕР (общ) '!$I636*'Смета ЕР (общ) '!$M636,2)</f>
        <v>0</v>
      </c>
      <c r="P636" s="1065"/>
      <c r="Q636" s="1065"/>
      <c r="S636" s="619"/>
      <c r="T636" s="1168"/>
      <c r="U636" s="1168"/>
      <c r="V636" s="1168"/>
      <c r="W636" s="1168"/>
    </row>
    <row r="637" spans="1:23" ht="14.4" customHeight="1">
      <c r="A637" s="733" t="s">
        <v>54</v>
      </c>
      <c r="B637" s="733">
        <v>5</v>
      </c>
      <c r="C637" s="733"/>
      <c r="D637" s="733">
        <v>16</v>
      </c>
      <c r="E637" s="733" t="str">
        <f>CONCATENATE('Смета ЕР (общ) '!$A637,".",'Смета ЕР (общ) '!$B637,".",'Смета ЕР (общ) '!$D637)</f>
        <v>Р4.5.16</v>
      </c>
      <c r="F637" s="733">
        <f t="shared" si="73"/>
        <v>1</v>
      </c>
      <c r="G637" s="1065" t="s">
        <v>176</v>
      </c>
      <c r="H637" s="1107" t="s">
        <v>15</v>
      </c>
      <c r="I637" s="734"/>
      <c r="J637" s="923">
        <v>2035.8</v>
      </c>
      <c r="K637" s="923">
        <v>7931.84</v>
      </c>
      <c r="L637" s="923">
        <f t="shared" si="76"/>
        <v>2035.8</v>
      </c>
      <c r="M637" s="923">
        <f t="shared" si="77"/>
        <v>7931.84</v>
      </c>
      <c r="N637" s="923">
        <f>ROUND('Смета ЕР (общ) '!$I637*'Смета ЕР (общ) '!$L637,2)</f>
        <v>0</v>
      </c>
      <c r="O637" s="923">
        <f>ROUND('Смета ЕР (общ) '!$I637*'Смета ЕР (общ) '!$M637,2)</f>
        <v>0</v>
      </c>
      <c r="P637" s="1065"/>
      <c r="Q637" s="1065"/>
      <c r="S637" s="619"/>
      <c r="T637" s="1168"/>
      <c r="U637" s="1168"/>
      <c r="V637" s="1168"/>
      <c r="W637" s="1168"/>
    </row>
    <row r="638" spans="1:23" ht="14.4" customHeight="1">
      <c r="A638" s="1117" t="s">
        <v>54</v>
      </c>
      <c r="B638" s="1117">
        <v>5</v>
      </c>
      <c r="C638" s="1117"/>
      <c r="D638" s="1117">
        <v>9</v>
      </c>
      <c r="E638" s="1117" t="str">
        <f>CONCATENATE('Смета ЕР (общ) '!$A638,".",'Смета ЕР (общ) '!$B638,".",'Смета ЕР (общ) '!$D638)</f>
        <v>Р4.5.9</v>
      </c>
      <c r="F638" s="1117">
        <f t="shared" si="73"/>
        <v>1</v>
      </c>
      <c r="G638" s="1139" t="s">
        <v>513</v>
      </c>
      <c r="H638" s="1098" t="s">
        <v>15</v>
      </c>
      <c r="I638" s="734"/>
      <c r="J638" s="923">
        <v>800.36</v>
      </c>
      <c r="K638" s="923">
        <v>1774.08</v>
      </c>
      <c r="L638" s="923">
        <f t="shared" si="76"/>
        <v>800.36</v>
      </c>
      <c r="M638" s="923">
        <f t="shared" si="77"/>
        <v>1774.08</v>
      </c>
      <c r="N638" s="923">
        <f>ROUND('Смета ЕР (общ) '!$I638*'Смета ЕР (общ) '!$L638,2)</f>
        <v>0</v>
      </c>
      <c r="O638" s="923">
        <f>ROUND('Смета ЕР (общ) '!$I638*'Смета ЕР (общ) '!$M638,2)</f>
        <v>0</v>
      </c>
      <c r="P638" s="1139"/>
      <c r="Q638" s="1139"/>
      <c r="S638" s="619"/>
      <c r="T638" s="1168"/>
      <c r="U638" s="1168"/>
      <c r="V638" s="1168"/>
      <c r="W638" s="1168"/>
    </row>
    <row r="639" spans="1:23" ht="14.4">
      <c r="A639" s="1089" t="s">
        <v>73</v>
      </c>
      <c r="B639" s="1089">
        <v>0</v>
      </c>
      <c r="C639" s="1089"/>
      <c r="D639" s="1089">
        <v>0</v>
      </c>
      <c r="E639" s="1089" t="str">
        <f>CONCATENATE('Смета ЕР (общ) '!$A639,".",'Смета ЕР (общ) '!$B639,".",'Смета ЕР (общ) '!$D639)</f>
        <v>Р5.0.0</v>
      </c>
      <c r="F639" s="1089">
        <f t="shared" si="73"/>
        <v>1</v>
      </c>
      <c r="G639" s="1090" t="s">
        <v>676</v>
      </c>
      <c r="H639" s="1091"/>
      <c r="I639" s="1092">
        <f>I640+I733+I739+I742</f>
        <v>0</v>
      </c>
      <c r="J639" s="1101"/>
      <c r="K639" s="1101"/>
      <c r="L639" s="1094"/>
      <c r="M639" s="1094"/>
      <c r="N639" s="1094">
        <f>ROUND(N640+N733+N739+N742,2)</f>
        <v>0</v>
      </c>
      <c r="O639" s="1094">
        <f>ROUND(O640+O733+O739+O742,2)</f>
        <v>0</v>
      </c>
      <c r="P639" s="1090"/>
      <c r="Q639" s="1090"/>
      <c r="S639" s="619"/>
      <c r="T639" s="1168"/>
      <c r="U639" s="1168">
        <v>81579.41</v>
      </c>
      <c r="V639" s="1168"/>
      <c r="W639" s="1168"/>
    </row>
    <row r="640" spans="1:23" s="623" customFormat="1" ht="14.4" customHeight="1">
      <c r="A640" s="1089" t="s">
        <v>73</v>
      </c>
      <c r="B640" s="1089">
        <v>3</v>
      </c>
      <c r="C640" s="1089"/>
      <c r="D640" s="1089">
        <v>0</v>
      </c>
      <c r="E640" s="1089" t="str">
        <f>CONCATENATE('Смета ЕР (общ) '!$A640,".",'Смета ЕР (общ) '!$B640,".",'Смета ЕР (общ) '!$D640)</f>
        <v>Р5.3.0</v>
      </c>
      <c r="F640" s="1089">
        <f t="shared" si="73"/>
        <v>1</v>
      </c>
      <c r="G640" s="1090" t="s">
        <v>1170</v>
      </c>
      <c r="H640" s="1091"/>
      <c r="I640" s="1092">
        <f>N640</f>
        <v>0</v>
      </c>
      <c r="J640" s="1101"/>
      <c r="K640" s="1101"/>
      <c r="L640" s="1094"/>
      <c r="M640" s="1094"/>
      <c r="N640" s="1094">
        <f>SUM(N641:N732)</f>
        <v>0</v>
      </c>
      <c r="O640" s="1094">
        <f>SUM(O641:O732)</f>
        <v>0</v>
      </c>
      <c r="P640" s="1090"/>
      <c r="Q640" s="1090"/>
      <c r="R640" s="619"/>
      <c r="S640" s="619"/>
      <c r="T640" s="1184"/>
      <c r="U640" s="1184">
        <v>81579.409999999989</v>
      </c>
      <c r="V640" s="1184"/>
      <c r="W640" s="1184"/>
    </row>
    <row r="641" spans="1:23" ht="24" customHeight="1">
      <c r="A641" s="1097" t="s">
        <v>73</v>
      </c>
      <c r="B641" s="1097">
        <v>3</v>
      </c>
      <c r="C641" s="1097"/>
      <c r="D641" s="1097">
        <v>84</v>
      </c>
      <c r="E641" s="1097" t="str">
        <f>CONCATENATE('Смета ЕР (общ) '!$A641,".",'Смета ЕР (общ) '!$B641,".",'Смета ЕР (общ) '!$D641)</f>
        <v>Р5.3.84</v>
      </c>
      <c r="F641" s="1097">
        <f t="shared" si="73"/>
        <v>1</v>
      </c>
      <c r="G641" s="1067" t="s">
        <v>2465</v>
      </c>
      <c r="H641" s="1095" t="s">
        <v>27</v>
      </c>
      <c r="I641" s="837"/>
      <c r="J641" s="735">
        <v>551.22</v>
      </c>
      <c r="K641" s="735">
        <v>264.14999999999998</v>
      </c>
      <c r="L641" s="735">
        <f t="shared" ref="L641:L672" si="78">ROUND(J641-J641*$Q$4,2)</f>
        <v>551.22</v>
      </c>
      <c r="M641" s="923">
        <f t="shared" ref="M641:M672" si="79">ROUND(K641-K641*$Q$4,2)</f>
        <v>264.14999999999998</v>
      </c>
      <c r="N641" s="923">
        <f>ROUND('Смета ЕР (общ) '!$I641*'Смета ЕР (общ) '!$L641,2)</f>
        <v>0</v>
      </c>
      <c r="O641" s="923">
        <f>ROUND('Смета ЕР (общ) '!$I641*'Смета ЕР (общ) '!$M641,2)</f>
        <v>0</v>
      </c>
      <c r="P641" s="1067"/>
      <c r="Q641" s="1067"/>
      <c r="S641" s="619"/>
      <c r="T641" s="1168"/>
      <c r="U641" s="1168"/>
      <c r="V641" s="1168"/>
      <c r="W641" s="1168"/>
    </row>
    <row r="642" spans="1:23" ht="24" customHeight="1">
      <c r="A642" s="1097" t="s">
        <v>73</v>
      </c>
      <c r="B642" s="1097">
        <v>3</v>
      </c>
      <c r="C642" s="1097"/>
      <c r="D642" s="1097">
        <v>85</v>
      </c>
      <c r="E642" s="1097" t="str">
        <f>CONCATENATE('Смета ЕР (общ) '!$A642,".",'Смета ЕР (общ) '!$B642,".",'Смета ЕР (общ) '!$D642)</f>
        <v>Р5.3.85</v>
      </c>
      <c r="F642" s="1097">
        <f t="shared" si="73"/>
        <v>1</v>
      </c>
      <c r="G642" s="1067" t="s">
        <v>2466</v>
      </c>
      <c r="H642" s="1095" t="s">
        <v>27</v>
      </c>
      <c r="I642" s="837"/>
      <c r="J642" s="735">
        <v>551.22</v>
      </c>
      <c r="K642" s="735">
        <v>203.19</v>
      </c>
      <c r="L642" s="735">
        <f t="shared" si="78"/>
        <v>551.22</v>
      </c>
      <c r="M642" s="923">
        <f t="shared" si="79"/>
        <v>203.19</v>
      </c>
      <c r="N642" s="923">
        <f>ROUND('Смета ЕР (общ) '!$I642*'Смета ЕР (общ) '!$L642,2)</f>
        <v>0</v>
      </c>
      <c r="O642" s="923">
        <f>ROUND('Смета ЕР (общ) '!$I642*'Смета ЕР (общ) '!$M642,2)</f>
        <v>0</v>
      </c>
      <c r="P642" s="1067"/>
      <c r="Q642" s="1067"/>
      <c r="S642" s="619"/>
      <c r="T642" s="1168"/>
      <c r="U642" s="1168"/>
      <c r="V642" s="1168"/>
      <c r="W642" s="1168"/>
    </row>
    <row r="643" spans="1:23" ht="24" customHeight="1">
      <c r="A643" s="1097" t="s">
        <v>73</v>
      </c>
      <c r="B643" s="1097">
        <v>3</v>
      </c>
      <c r="C643" s="1097"/>
      <c r="D643" s="1097">
        <v>8</v>
      </c>
      <c r="E643" s="1097" t="str">
        <f>CONCATENATE('Смета ЕР (общ) '!$A643,".",'Смета ЕР (общ) '!$B643,".",'Смета ЕР (общ) '!$D643)</f>
        <v>Р5.3.8</v>
      </c>
      <c r="F643" s="1097">
        <f t="shared" si="73"/>
        <v>1</v>
      </c>
      <c r="G643" s="1067" t="s">
        <v>75</v>
      </c>
      <c r="H643" s="1095" t="s">
        <v>27</v>
      </c>
      <c r="I643" s="837"/>
      <c r="J643" s="735">
        <v>551.22</v>
      </c>
      <c r="K643" s="735">
        <v>156.30000000000001</v>
      </c>
      <c r="L643" s="735">
        <f t="shared" si="78"/>
        <v>551.22</v>
      </c>
      <c r="M643" s="923">
        <f t="shared" si="79"/>
        <v>156.30000000000001</v>
      </c>
      <c r="N643" s="923">
        <f>ROUND('Смета ЕР (общ) '!$I643*'Смета ЕР (общ) '!$L643,2)</f>
        <v>0</v>
      </c>
      <c r="O643" s="923">
        <f>ROUND('Смета ЕР (общ) '!$I643*'Смета ЕР (общ) '!$M643,2)</f>
        <v>0</v>
      </c>
      <c r="P643" s="1067"/>
      <c r="Q643" s="1067"/>
      <c r="S643" s="619"/>
      <c r="T643" s="1168"/>
      <c r="U643" s="1168"/>
      <c r="V643" s="1168"/>
      <c r="W643" s="1168"/>
    </row>
    <row r="644" spans="1:23" ht="24" customHeight="1">
      <c r="A644" s="733" t="s">
        <v>73</v>
      </c>
      <c r="B644" s="733">
        <v>3</v>
      </c>
      <c r="C644" s="733"/>
      <c r="D644" s="733">
        <v>13</v>
      </c>
      <c r="E644" s="733" t="str">
        <f>CONCATENATE('Смета ЕР (общ) '!$A644,".",'Смета ЕР (общ) '!$B644,".",'Смета ЕР (общ) '!$D644)</f>
        <v>Р5.3.13</v>
      </c>
      <c r="F644" s="733">
        <f t="shared" si="73"/>
        <v>1</v>
      </c>
      <c r="G644" s="1065" t="s">
        <v>258</v>
      </c>
      <c r="H644" s="1098" t="s">
        <v>27</v>
      </c>
      <c r="I644" s="734"/>
      <c r="J644" s="923">
        <v>610.74</v>
      </c>
      <c r="K644" s="923">
        <v>378.8</v>
      </c>
      <c r="L644" s="923">
        <f t="shared" si="78"/>
        <v>610.74</v>
      </c>
      <c r="M644" s="923">
        <f t="shared" si="79"/>
        <v>378.8</v>
      </c>
      <c r="N644" s="923">
        <f>ROUND('Смета ЕР (общ) '!$I644*'Смета ЕР (общ) '!$L644,2)</f>
        <v>0</v>
      </c>
      <c r="O644" s="923">
        <f>ROUND('Смета ЕР (общ) '!$I644*'Смета ЕР (общ) '!$M644,2)</f>
        <v>0</v>
      </c>
      <c r="P644" s="1065"/>
      <c r="Q644" s="1065"/>
      <c r="S644" s="619"/>
      <c r="T644" s="1168"/>
      <c r="U644" s="1168">
        <v>5</v>
      </c>
      <c r="V644" s="1168"/>
      <c r="W644" s="1168"/>
    </row>
    <row r="645" spans="1:23" ht="24" customHeight="1">
      <c r="A645" s="733" t="s">
        <v>73</v>
      </c>
      <c r="B645" s="733">
        <v>3</v>
      </c>
      <c r="C645" s="733"/>
      <c r="D645" s="733">
        <v>14</v>
      </c>
      <c r="E645" s="733" t="str">
        <f>CONCATENATE('Смета ЕР (общ) '!$A645,".",'Смета ЕР (общ) '!$B645,".",'Смета ЕР (общ) '!$D645)</f>
        <v>Р5.3.14</v>
      </c>
      <c r="F645" s="733">
        <f t="shared" si="73"/>
        <v>1</v>
      </c>
      <c r="G645" s="1106" t="s">
        <v>1890</v>
      </c>
      <c r="H645" s="1098" t="s">
        <v>27</v>
      </c>
      <c r="I645" s="734"/>
      <c r="J645" s="923">
        <v>2149.84</v>
      </c>
      <c r="K645" s="923">
        <v>2363.17</v>
      </c>
      <c r="L645" s="923">
        <f t="shared" si="78"/>
        <v>2149.84</v>
      </c>
      <c r="M645" s="923">
        <f t="shared" si="79"/>
        <v>2363.17</v>
      </c>
      <c r="N645" s="923">
        <f>ROUND('Смета ЕР (общ) '!$I645*'Смета ЕР (общ) '!$L645,2)</f>
        <v>0</v>
      </c>
      <c r="O645" s="923">
        <f>ROUND('Смета ЕР (общ) '!$I645*'Смета ЕР (общ) '!$M645,2)</f>
        <v>0</v>
      </c>
      <c r="P645" s="1106"/>
      <c r="Q645" s="1106"/>
      <c r="S645" s="619"/>
      <c r="T645" s="1168"/>
      <c r="U645" s="1168"/>
      <c r="V645" s="1168"/>
      <c r="W645" s="1168"/>
    </row>
    <row r="646" spans="1:23" ht="24" customHeight="1">
      <c r="A646" s="733" t="s">
        <v>73</v>
      </c>
      <c r="B646" s="733">
        <v>3</v>
      </c>
      <c r="C646" s="733"/>
      <c r="D646" s="733">
        <v>15</v>
      </c>
      <c r="E646" s="733" t="str">
        <f>CONCATENATE('Смета ЕР (общ) '!$A646,".",'Смета ЕР (общ) '!$B646,".",'Смета ЕР (общ) '!$D646)</f>
        <v>Р5.3.15</v>
      </c>
      <c r="F646" s="733">
        <f t="shared" si="73"/>
        <v>1</v>
      </c>
      <c r="G646" s="1106" t="s">
        <v>259</v>
      </c>
      <c r="H646" s="1098" t="s">
        <v>27</v>
      </c>
      <c r="I646" s="734"/>
      <c r="J646" s="923">
        <v>561.9</v>
      </c>
      <c r="K646" s="923">
        <v>383.13</v>
      </c>
      <c r="L646" s="923">
        <f t="shared" si="78"/>
        <v>561.9</v>
      </c>
      <c r="M646" s="923">
        <f t="shared" si="79"/>
        <v>383.13</v>
      </c>
      <c r="N646" s="923">
        <f>ROUND('Смета ЕР (общ) '!$I646*'Смета ЕР (общ) '!$L646,2)</f>
        <v>0</v>
      </c>
      <c r="O646" s="923">
        <f>ROUND('Смета ЕР (общ) '!$I646*'Смета ЕР (общ) '!$M646,2)</f>
        <v>0</v>
      </c>
      <c r="P646" s="1106"/>
      <c r="Q646" s="1106"/>
      <c r="S646" s="619"/>
      <c r="T646" s="1168"/>
      <c r="U646" s="1168"/>
      <c r="V646" s="1168"/>
      <c r="W646" s="1168"/>
    </row>
    <row r="647" spans="1:23" ht="24" customHeight="1">
      <c r="A647" s="733" t="s">
        <v>73</v>
      </c>
      <c r="B647" s="733">
        <v>3</v>
      </c>
      <c r="C647" s="733"/>
      <c r="D647" s="733">
        <v>16</v>
      </c>
      <c r="E647" s="733" t="str">
        <f>CONCATENATE('Смета ЕР (общ) '!$A647,".",'Смета ЕР (общ) '!$B647,".",'Смета ЕР (общ) '!$D647)</f>
        <v>Р5.3.16</v>
      </c>
      <c r="F647" s="733">
        <f t="shared" si="73"/>
        <v>1</v>
      </c>
      <c r="G647" s="1065" t="s">
        <v>260</v>
      </c>
      <c r="H647" s="1098" t="s">
        <v>27</v>
      </c>
      <c r="I647" s="734"/>
      <c r="J647" s="923">
        <v>746.46</v>
      </c>
      <c r="K647" s="923">
        <v>991.13</v>
      </c>
      <c r="L647" s="923">
        <f t="shared" si="78"/>
        <v>746.46</v>
      </c>
      <c r="M647" s="923">
        <f t="shared" si="79"/>
        <v>991.13</v>
      </c>
      <c r="N647" s="923">
        <f>ROUND('Смета ЕР (общ) '!$I647*'Смета ЕР (общ) '!$L647,2)</f>
        <v>0</v>
      </c>
      <c r="O647" s="923">
        <f>ROUND('Смета ЕР (общ) '!$I647*'Смета ЕР (общ) '!$M647,2)</f>
        <v>0</v>
      </c>
      <c r="P647" s="1065"/>
      <c r="Q647" s="1065"/>
      <c r="S647" s="619"/>
      <c r="T647" s="1168"/>
      <c r="U647" s="1168">
        <v>5</v>
      </c>
      <c r="V647" s="1168"/>
      <c r="W647" s="1168"/>
    </row>
    <row r="648" spans="1:23" ht="24" customHeight="1">
      <c r="A648" s="733" t="s">
        <v>73</v>
      </c>
      <c r="B648" s="733">
        <v>3</v>
      </c>
      <c r="C648" s="733"/>
      <c r="D648" s="733">
        <v>17</v>
      </c>
      <c r="E648" s="733" t="str">
        <f>CONCATENATE('Смета ЕР (общ) '!$A648,".",'Смета ЕР (общ) '!$B648,".",'Смета ЕР (общ) '!$D648)</f>
        <v>Р5.3.17</v>
      </c>
      <c r="F648" s="733">
        <f t="shared" si="73"/>
        <v>1</v>
      </c>
      <c r="G648" s="1106" t="s">
        <v>318</v>
      </c>
      <c r="H648" s="1098" t="s">
        <v>27</v>
      </c>
      <c r="I648" s="734"/>
      <c r="J648" s="923">
        <v>551.22</v>
      </c>
      <c r="K648" s="923">
        <v>301.47000000000003</v>
      </c>
      <c r="L648" s="923">
        <f t="shared" si="78"/>
        <v>551.22</v>
      </c>
      <c r="M648" s="923">
        <f t="shared" si="79"/>
        <v>301.47000000000003</v>
      </c>
      <c r="N648" s="923">
        <f>ROUND('Смета ЕР (общ) '!$I648*'Смета ЕР (общ) '!$L648,2)</f>
        <v>0</v>
      </c>
      <c r="O648" s="923">
        <f>ROUND('Смета ЕР (общ) '!$I648*'Смета ЕР (общ) '!$M648,2)</f>
        <v>0</v>
      </c>
      <c r="P648" s="1106"/>
      <c r="Q648" s="1106"/>
      <c r="S648" s="619"/>
      <c r="T648" s="1168"/>
      <c r="U648" s="1168"/>
      <c r="V648" s="1168"/>
      <c r="W648" s="1168"/>
    </row>
    <row r="649" spans="1:23" ht="24" customHeight="1">
      <c r="A649" s="733" t="s">
        <v>73</v>
      </c>
      <c r="B649" s="733">
        <v>3</v>
      </c>
      <c r="C649" s="733"/>
      <c r="D649" s="733">
        <v>20</v>
      </c>
      <c r="E649" s="733" t="str">
        <f>CONCATENATE('Смета ЕР (общ) '!$A649,".",'Смета ЕР (общ) '!$B649,".",'Смета ЕР (общ) '!$D649)</f>
        <v>Р5.3.20</v>
      </c>
      <c r="F649" s="733">
        <f t="shared" si="73"/>
        <v>1</v>
      </c>
      <c r="G649" s="1106" t="s">
        <v>320</v>
      </c>
      <c r="H649" s="1098" t="s">
        <v>27</v>
      </c>
      <c r="I649" s="734"/>
      <c r="J649" s="923">
        <v>829.44</v>
      </c>
      <c r="K649" s="923">
        <v>333.65</v>
      </c>
      <c r="L649" s="923">
        <f t="shared" si="78"/>
        <v>829.44</v>
      </c>
      <c r="M649" s="923">
        <f t="shared" si="79"/>
        <v>333.65</v>
      </c>
      <c r="N649" s="923">
        <f>ROUND('Смета ЕР (общ) '!$I649*'Смета ЕР (общ) '!$L649,2)</f>
        <v>0</v>
      </c>
      <c r="O649" s="923">
        <f>ROUND('Смета ЕР (общ) '!$I649*'Смета ЕР (общ) '!$M649,2)</f>
        <v>0</v>
      </c>
      <c r="P649" s="1106"/>
      <c r="Q649" s="1106"/>
      <c r="S649" s="619"/>
      <c r="T649" s="1168"/>
      <c r="U649" s="1168">
        <v>10</v>
      </c>
      <c r="V649" s="1168"/>
      <c r="W649" s="1168"/>
    </row>
    <row r="650" spans="1:23" ht="14.4" customHeight="1">
      <c r="A650" s="733" t="s">
        <v>73</v>
      </c>
      <c r="B650" s="733">
        <v>3</v>
      </c>
      <c r="C650" s="733"/>
      <c r="D650" s="733">
        <v>32</v>
      </c>
      <c r="E650" s="733" t="str">
        <f>CONCATENATE('Смета ЕР (общ) '!$A650,".",'Смета ЕР (общ) '!$B650,".",'Смета ЕР (общ) '!$D650)</f>
        <v>Р5.3.32</v>
      </c>
      <c r="F650" s="733">
        <f t="shared" si="73"/>
        <v>1</v>
      </c>
      <c r="G650" s="1106" t="s">
        <v>2469</v>
      </c>
      <c r="H650" s="1098" t="s">
        <v>27</v>
      </c>
      <c r="I650" s="734"/>
      <c r="J650" s="923">
        <v>278.23</v>
      </c>
      <c r="K650" s="923">
        <v>98.1</v>
      </c>
      <c r="L650" s="923">
        <f t="shared" si="78"/>
        <v>278.23</v>
      </c>
      <c r="M650" s="923">
        <f t="shared" si="79"/>
        <v>98.1</v>
      </c>
      <c r="N650" s="923">
        <f>ROUND('Смета ЕР (общ) '!$I650*'Смета ЕР (общ) '!$L650,2)</f>
        <v>0</v>
      </c>
      <c r="O650" s="923">
        <f>ROUND('Смета ЕР (общ) '!$I650*'Смета ЕР (общ) '!$M650,2)</f>
        <v>0</v>
      </c>
      <c r="P650" s="1222"/>
      <c r="Q650" s="1106"/>
      <c r="S650" s="619"/>
      <c r="T650" s="1168"/>
      <c r="U650" s="1168"/>
      <c r="V650" s="1168"/>
      <c r="W650" s="1168"/>
    </row>
    <row r="651" spans="1:23" ht="14.4" customHeight="1">
      <c r="A651" s="733" t="s">
        <v>73</v>
      </c>
      <c r="B651" s="733">
        <v>3</v>
      </c>
      <c r="C651" s="733"/>
      <c r="D651" s="733">
        <v>33</v>
      </c>
      <c r="E651" s="733" t="str">
        <f>CONCATENATE('Смета ЕР (общ) '!$A651,".",'Смета ЕР (общ) '!$B651,".",'Смета ЕР (общ) '!$D651)</f>
        <v>Р5.3.33</v>
      </c>
      <c r="F651" s="733">
        <f t="shared" si="73"/>
        <v>1</v>
      </c>
      <c r="G651" s="1106" t="s">
        <v>2470</v>
      </c>
      <c r="H651" s="1098" t="s">
        <v>27</v>
      </c>
      <c r="I651" s="734"/>
      <c r="J651" s="923">
        <v>278.23</v>
      </c>
      <c r="K651" s="923">
        <v>87.2</v>
      </c>
      <c r="L651" s="923">
        <f t="shared" si="78"/>
        <v>278.23</v>
      </c>
      <c r="M651" s="923">
        <f t="shared" si="79"/>
        <v>87.2</v>
      </c>
      <c r="N651" s="923">
        <f>ROUND('Смета ЕР (общ) '!$I651*'Смета ЕР (общ) '!$L651,2)</f>
        <v>0</v>
      </c>
      <c r="O651" s="923">
        <f>ROUND('Смета ЕР (общ) '!$I651*'Смета ЕР (общ) '!$M651,2)</f>
        <v>0</v>
      </c>
      <c r="P651" s="1222"/>
      <c r="Q651" s="1106"/>
      <c r="S651" s="619"/>
      <c r="T651" s="1168"/>
      <c r="U651" s="1168"/>
      <c r="V651" s="1168"/>
      <c r="W651" s="1168"/>
    </row>
    <row r="652" spans="1:23" ht="14.4" customHeight="1">
      <c r="A652" s="733" t="s">
        <v>73</v>
      </c>
      <c r="B652" s="733">
        <v>3</v>
      </c>
      <c r="C652" s="733"/>
      <c r="D652" s="733">
        <v>51</v>
      </c>
      <c r="E652" s="733" t="str">
        <f>CONCATENATE('Смета ЕР (общ) '!$A652,".",'Смета ЕР (общ) '!$B652,".",'Смета ЕР (общ) '!$D652)</f>
        <v>Р5.3.51</v>
      </c>
      <c r="F652" s="733">
        <f t="shared" si="73"/>
        <v>1</v>
      </c>
      <c r="G652" s="1106" t="s">
        <v>2471</v>
      </c>
      <c r="H652" s="1098" t="s">
        <v>27</v>
      </c>
      <c r="I652" s="734"/>
      <c r="J652" s="923">
        <v>278.23</v>
      </c>
      <c r="K652" s="923">
        <v>72</v>
      </c>
      <c r="L652" s="923">
        <f t="shared" si="78"/>
        <v>278.23</v>
      </c>
      <c r="M652" s="923">
        <f t="shared" si="79"/>
        <v>72</v>
      </c>
      <c r="N652" s="923">
        <f>ROUND('Смета ЕР (общ) '!$I652*'Смета ЕР (общ) '!$L652,2)</f>
        <v>0</v>
      </c>
      <c r="O652" s="923">
        <f>ROUND('Смета ЕР (общ) '!$I652*'Смета ЕР (общ) '!$M652,2)</f>
        <v>0</v>
      </c>
      <c r="P652" s="1222"/>
      <c r="Q652" s="1106"/>
      <c r="S652" s="619"/>
      <c r="T652" s="1168"/>
      <c r="U652" s="1168"/>
      <c r="V652" s="1168"/>
      <c r="W652" s="1168"/>
    </row>
    <row r="653" spans="1:23" ht="14.4" customHeight="1">
      <c r="A653" s="733" t="s">
        <v>73</v>
      </c>
      <c r="B653" s="733">
        <v>3</v>
      </c>
      <c r="C653" s="733"/>
      <c r="D653" s="733">
        <v>21</v>
      </c>
      <c r="E653" s="733" t="str">
        <f>CONCATENATE('Смета ЕР (общ) '!$A653,".",'Смета ЕР (общ) '!$B653,".",'Смета ЕР (общ) '!$D653)</f>
        <v>Р5.3.21</v>
      </c>
      <c r="F653" s="733">
        <f t="shared" si="73"/>
        <v>1</v>
      </c>
      <c r="G653" s="1106" t="s">
        <v>262</v>
      </c>
      <c r="H653" s="1098" t="s">
        <v>27</v>
      </c>
      <c r="I653" s="734"/>
      <c r="J653" s="923">
        <v>278.23</v>
      </c>
      <c r="K653" s="923">
        <v>23.26</v>
      </c>
      <c r="L653" s="923">
        <f t="shared" si="78"/>
        <v>278.23</v>
      </c>
      <c r="M653" s="923">
        <f t="shared" si="79"/>
        <v>23.26</v>
      </c>
      <c r="N653" s="923">
        <f>ROUND('Смета ЕР (общ) '!$I653*'Смета ЕР (общ) '!$L653,2)</f>
        <v>0</v>
      </c>
      <c r="O653" s="923">
        <f>ROUND('Смета ЕР (общ) '!$I653*'Смета ЕР (общ) '!$M653,2)</f>
        <v>0</v>
      </c>
      <c r="P653" s="1222"/>
      <c r="Q653" s="1106"/>
      <c r="S653" s="619"/>
      <c r="T653" s="1168"/>
      <c r="U653" s="1168"/>
      <c r="V653" s="1168"/>
      <c r="W653" s="1168"/>
    </row>
    <row r="654" spans="1:23" ht="14.4" customHeight="1">
      <c r="A654" s="733" t="s">
        <v>73</v>
      </c>
      <c r="B654" s="733">
        <v>3</v>
      </c>
      <c r="C654" s="733"/>
      <c r="D654" s="733">
        <v>22</v>
      </c>
      <c r="E654" s="733" t="str">
        <f>CONCATENATE('Смета ЕР (общ) '!$A654,".",'Смета ЕР (общ) '!$B654,".",'Смета ЕР (общ) '!$D654)</f>
        <v>Р5.3.22</v>
      </c>
      <c r="F654" s="733">
        <f t="shared" si="73"/>
        <v>1</v>
      </c>
      <c r="G654" s="1106" t="s">
        <v>517</v>
      </c>
      <c r="H654" s="1098" t="s">
        <v>336</v>
      </c>
      <c r="I654" s="734"/>
      <c r="J654" s="923">
        <v>531.71</v>
      </c>
      <c r="K654" s="923">
        <v>756.28</v>
      </c>
      <c r="L654" s="923">
        <f t="shared" si="78"/>
        <v>531.71</v>
      </c>
      <c r="M654" s="923">
        <f t="shared" si="79"/>
        <v>756.28</v>
      </c>
      <c r="N654" s="923">
        <f>ROUND('Смета ЕР (общ) '!$I654*'Смета ЕР (общ) '!$L654,2)</f>
        <v>0</v>
      </c>
      <c r="O654" s="923">
        <f>ROUND('Смета ЕР (общ) '!$I654*'Смета ЕР (общ) '!$M654,2)</f>
        <v>0</v>
      </c>
      <c r="P654" s="1222"/>
      <c r="Q654" s="1106"/>
      <c r="S654" s="619"/>
      <c r="T654" s="1168"/>
      <c r="U654" s="1168"/>
      <c r="V654" s="1168"/>
      <c r="W654" s="1168"/>
    </row>
    <row r="655" spans="1:23" ht="14.4" customHeight="1">
      <c r="A655" s="733" t="s">
        <v>73</v>
      </c>
      <c r="B655" s="733">
        <v>3</v>
      </c>
      <c r="C655" s="733"/>
      <c r="D655" s="733">
        <v>24</v>
      </c>
      <c r="E655" s="733" t="str">
        <f>CONCATENATE('Смета ЕР (общ) '!$A655,".",'Смета ЕР (общ) '!$B655,".",'Смета ЕР (общ) '!$D655)</f>
        <v>Р5.3.24</v>
      </c>
      <c r="F655" s="733">
        <f t="shared" si="73"/>
        <v>1</v>
      </c>
      <c r="G655" s="1065" t="s">
        <v>263</v>
      </c>
      <c r="H655" s="1098" t="s">
        <v>1146</v>
      </c>
      <c r="I655" s="734"/>
      <c r="J655" s="923">
        <v>3681.58</v>
      </c>
      <c r="K655" s="923">
        <v>0</v>
      </c>
      <c r="L655" s="923">
        <f t="shared" si="78"/>
        <v>3681.58</v>
      </c>
      <c r="M655" s="923">
        <f t="shared" si="79"/>
        <v>0</v>
      </c>
      <c r="N655" s="923">
        <f>ROUND('Смета ЕР (общ) '!$I655*'Смета ЕР (общ) '!$L655,2)</f>
        <v>0</v>
      </c>
      <c r="O655" s="923">
        <f>ROUND('Смета ЕР (общ) '!$I655*'Смета ЕР (общ) '!$M655,2)</f>
        <v>0</v>
      </c>
      <c r="P655" s="1222"/>
      <c r="Q655" s="1065"/>
      <c r="S655" s="619"/>
      <c r="T655" s="1168"/>
      <c r="U655" s="1168">
        <v>1</v>
      </c>
      <c r="V655" s="1168"/>
      <c r="W655" s="1168"/>
    </row>
    <row r="656" spans="1:23" ht="14.4" customHeight="1">
      <c r="A656" s="733" t="s">
        <v>73</v>
      </c>
      <c r="B656" s="733">
        <v>3</v>
      </c>
      <c r="C656" s="733"/>
      <c r="D656" s="733">
        <v>25</v>
      </c>
      <c r="E656" s="733" t="str">
        <f>CONCATENATE('Смета ЕР (общ) '!$A656,".",'Смета ЕР (общ) '!$B656,".",'Смета ЕР (общ) '!$D656)</f>
        <v>Р5.3.25</v>
      </c>
      <c r="F656" s="733">
        <f t="shared" ref="F656:F719" si="80">IF(I656&gt;0,F655+1,F655)</f>
        <v>1</v>
      </c>
      <c r="G656" s="1065" t="s">
        <v>264</v>
      </c>
      <c r="H656" s="1098" t="s">
        <v>1146</v>
      </c>
      <c r="I656" s="734"/>
      <c r="J656" s="923">
        <v>5225</v>
      </c>
      <c r="K656" s="923">
        <v>0</v>
      </c>
      <c r="L656" s="923">
        <f t="shared" si="78"/>
        <v>5225</v>
      </c>
      <c r="M656" s="923">
        <f t="shared" si="79"/>
        <v>0</v>
      </c>
      <c r="N656" s="923">
        <f>ROUND('Смета ЕР (общ) '!$I656*'Смета ЕР (общ) '!$L656,2)</f>
        <v>0</v>
      </c>
      <c r="O656" s="923">
        <f>ROUND('Смета ЕР (общ) '!$I656*'Смета ЕР (общ) '!$M656,2)</f>
        <v>0</v>
      </c>
      <c r="P656" s="1222"/>
      <c r="Q656" s="1065"/>
      <c r="S656" s="619"/>
      <c r="T656" s="1168"/>
      <c r="U656" s="1168">
        <v>1</v>
      </c>
      <c r="V656" s="1168"/>
      <c r="W656" s="1168"/>
    </row>
    <row r="657" spans="1:23" ht="24" customHeight="1">
      <c r="A657" s="733" t="s">
        <v>73</v>
      </c>
      <c r="B657" s="733">
        <v>3</v>
      </c>
      <c r="C657" s="733"/>
      <c r="D657" s="733">
        <v>26</v>
      </c>
      <c r="E657" s="733" t="str">
        <f>CONCATENATE('Смета ЕР (общ) '!$A657,".",'Смета ЕР (общ) '!$B657,".",'Смета ЕР (общ) '!$D657)</f>
        <v>Р5.3.26</v>
      </c>
      <c r="F657" s="733">
        <f t="shared" si="80"/>
        <v>1</v>
      </c>
      <c r="G657" s="1106" t="s">
        <v>518</v>
      </c>
      <c r="H657" s="1098" t="s">
        <v>336</v>
      </c>
      <c r="I657" s="734"/>
      <c r="J657" s="923">
        <v>7837.5</v>
      </c>
      <c r="K657" s="923">
        <v>0</v>
      </c>
      <c r="L657" s="923">
        <f t="shared" si="78"/>
        <v>7837.5</v>
      </c>
      <c r="M657" s="923">
        <f t="shared" si="79"/>
        <v>0</v>
      </c>
      <c r="N657" s="923">
        <f>ROUND('Смета ЕР (общ) '!$I657*'Смета ЕР (общ) '!$L657,2)</f>
        <v>0</v>
      </c>
      <c r="O657" s="923">
        <f>ROUND('Смета ЕР (общ) '!$I657*'Смета ЕР (общ) '!$M657,2)</f>
        <v>0</v>
      </c>
      <c r="P657" s="1222"/>
      <c r="Q657" s="1106"/>
      <c r="S657" s="619"/>
      <c r="T657" s="1168"/>
      <c r="U657" s="1168"/>
      <c r="V657" s="1168"/>
      <c r="W657" s="1168"/>
    </row>
    <row r="658" spans="1:23" ht="14.4" customHeight="1">
      <c r="A658" s="733" t="s">
        <v>73</v>
      </c>
      <c r="B658" s="733">
        <v>3</v>
      </c>
      <c r="C658" s="733"/>
      <c r="D658" s="733">
        <v>27</v>
      </c>
      <c r="E658" s="733" t="str">
        <f>CONCATENATE('Смета ЕР (общ) '!$A658,".",'Смета ЕР (общ) '!$B658,".",'Смета ЕР (общ) '!$D658)</f>
        <v>Р5.3.27</v>
      </c>
      <c r="F658" s="733">
        <f t="shared" si="80"/>
        <v>1</v>
      </c>
      <c r="G658" s="1106" t="s">
        <v>391</v>
      </c>
      <c r="H658" s="1098" t="s">
        <v>336</v>
      </c>
      <c r="I658" s="734"/>
      <c r="J658" s="923">
        <v>5225</v>
      </c>
      <c r="K658" s="923">
        <v>0</v>
      </c>
      <c r="L658" s="923">
        <f t="shared" si="78"/>
        <v>5225</v>
      </c>
      <c r="M658" s="923">
        <f t="shared" si="79"/>
        <v>0</v>
      </c>
      <c r="N658" s="923">
        <f>ROUND('Смета ЕР (общ) '!$I658*'Смета ЕР (общ) '!$L658,2)</f>
        <v>0</v>
      </c>
      <c r="O658" s="923">
        <f>ROUND('Смета ЕР (общ) '!$I658*'Смета ЕР (общ) '!$M658,2)</f>
        <v>0</v>
      </c>
      <c r="P658" s="1222"/>
      <c r="Q658" s="1106"/>
      <c r="S658" s="619"/>
      <c r="T658" s="1168"/>
      <c r="U658" s="1168"/>
      <c r="V658" s="1168"/>
      <c r="W658" s="1168"/>
    </row>
    <row r="659" spans="1:23" ht="24" customHeight="1">
      <c r="A659" s="733" t="s">
        <v>73</v>
      </c>
      <c r="B659" s="733">
        <v>3</v>
      </c>
      <c r="C659" s="733"/>
      <c r="D659" s="733">
        <v>44</v>
      </c>
      <c r="E659" s="733" t="str">
        <f>CONCATENATE('Смета ЕР (общ) '!$A659,".",'Смета ЕР (общ) '!$B659,".",'Смета ЕР (общ) '!$D659)</f>
        <v>Р5.3.44</v>
      </c>
      <c r="F659" s="733">
        <f t="shared" si="80"/>
        <v>1</v>
      </c>
      <c r="G659" s="1106" t="s">
        <v>522</v>
      </c>
      <c r="H659" s="1098" t="s">
        <v>336</v>
      </c>
      <c r="I659" s="734"/>
      <c r="J659" s="923">
        <v>1492.92</v>
      </c>
      <c r="K659" s="923">
        <v>1416</v>
      </c>
      <c r="L659" s="923">
        <f t="shared" si="78"/>
        <v>1492.92</v>
      </c>
      <c r="M659" s="923">
        <f t="shared" si="79"/>
        <v>1416</v>
      </c>
      <c r="N659" s="923">
        <f>ROUND('Смета ЕР (общ) '!$I659*'Смета ЕР (общ) '!$L659,2)</f>
        <v>0</v>
      </c>
      <c r="O659" s="923">
        <f>ROUND('Смета ЕР (общ) '!$I659*'Смета ЕР (общ) '!$M659,2)</f>
        <v>0</v>
      </c>
      <c r="P659" s="1222"/>
      <c r="Q659" s="1106"/>
      <c r="S659" s="619"/>
      <c r="T659" s="1168"/>
      <c r="U659" s="1168"/>
      <c r="V659" s="1168"/>
      <c r="W659" s="1168"/>
    </row>
    <row r="660" spans="1:23" ht="14.4" customHeight="1">
      <c r="A660" s="733" t="s">
        <v>73</v>
      </c>
      <c r="B660" s="733">
        <v>3</v>
      </c>
      <c r="C660" s="733"/>
      <c r="D660" s="733">
        <v>45</v>
      </c>
      <c r="E660" s="733" t="str">
        <f>CONCATENATE('Смета ЕР (общ) '!$A660,".",'Смета ЕР (общ) '!$B660,".",'Смета ЕР (общ) '!$D660)</f>
        <v>Р5.3.45</v>
      </c>
      <c r="F660" s="733">
        <f t="shared" si="80"/>
        <v>1</v>
      </c>
      <c r="G660" s="1106" t="s">
        <v>523</v>
      </c>
      <c r="H660" s="1098" t="s">
        <v>336</v>
      </c>
      <c r="I660" s="734"/>
      <c r="J660" s="923">
        <v>1073.8499999999999</v>
      </c>
      <c r="K660" s="923">
        <v>745.94</v>
      </c>
      <c r="L660" s="923">
        <f t="shared" si="78"/>
        <v>1073.8499999999999</v>
      </c>
      <c r="M660" s="923">
        <f t="shared" si="79"/>
        <v>745.94</v>
      </c>
      <c r="N660" s="923">
        <f>ROUND('Смета ЕР (общ) '!$I660*'Смета ЕР (общ) '!$L660,2)</f>
        <v>0</v>
      </c>
      <c r="O660" s="923">
        <f>ROUND('Смета ЕР (общ) '!$I660*'Смета ЕР (общ) '!$M660,2)</f>
        <v>0</v>
      </c>
      <c r="P660" s="1222"/>
      <c r="Q660" s="1106"/>
      <c r="S660" s="619"/>
      <c r="T660" s="1168"/>
      <c r="U660" s="1168"/>
      <c r="V660" s="1168"/>
      <c r="W660" s="1168"/>
    </row>
    <row r="661" spans="1:23" ht="14.4" customHeight="1">
      <c r="A661" s="733" t="s">
        <v>73</v>
      </c>
      <c r="B661" s="733">
        <v>3</v>
      </c>
      <c r="C661" s="733"/>
      <c r="D661" s="733">
        <v>50</v>
      </c>
      <c r="E661" s="733" t="str">
        <f>CONCATENATE('Смета ЕР (общ) '!$A661,".",'Смета ЕР (общ) '!$B661,".",'Смета ЕР (общ) '!$D661)</f>
        <v>Р5.3.50</v>
      </c>
      <c r="F661" s="733">
        <f t="shared" si="80"/>
        <v>1</v>
      </c>
      <c r="G661" s="1106" t="s">
        <v>528</v>
      </c>
      <c r="H661" s="1098" t="s">
        <v>336</v>
      </c>
      <c r="I661" s="734"/>
      <c r="J661" s="923">
        <v>886.23</v>
      </c>
      <c r="K661" s="923">
        <v>541.80999999999995</v>
      </c>
      <c r="L661" s="923">
        <f t="shared" si="78"/>
        <v>886.23</v>
      </c>
      <c r="M661" s="923">
        <f t="shared" si="79"/>
        <v>541.80999999999995</v>
      </c>
      <c r="N661" s="923">
        <f>ROUND('Смета ЕР (общ) '!$I661*'Смета ЕР (общ) '!$L661,2)</f>
        <v>0</v>
      </c>
      <c r="O661" s="923">
        <f>ROUND('Смета ЕР (общ) '!$I661*'Смета ЕР (общ) '!$M661,2)</f>
        <v>0</v>
      </c>
      <c r="P661" s="1222"/>
      <c r="Q661" s="1106"/>
      <c r="S661" s="619"/>
      <c r="T661" s="1168"/>
      <c r="U661" s="1168"/>
      <c r="V661" s="1168"/>
      <c r="W661" s="1168"/>
    </row>
    <row r="662" spans="1:23" ht="14.4" customHeight="1">
      <c r="A662" s="733" t="s">
        <v>73</v>
      </c>
      <c r="B662" s="733">
        <v>3</v>
      </c>
      <c r="C662" s="733"/>
      <c r="D662" s="733">
        <v>52</v>
      </c>
      <c r="E662" s="733" t="str">
        <f>CONCATENATE('Смета ЕР (общ) '!$A662,".",'Смета ЕР (общ) '!$B662,".",'Смета ЕР (общ) '!$D662)</f>
        <v>Р5.3.52</v>
      </c>
      <c r="F662" s="733">
        <f t="shared" si="80"/>
        <v>1</v>
      </c>
      <c r="G662" s="1106" t="s">
        <v>405</v>
      </c>
      <c r="H662" s="1098" t="s">
        <v>336</v>
      </c>
      <c r="I662" s="734"/>
      <c r="J662" s="923">
        <v>886.23</v>
      </c>
      <c r="K662" s="923">
        <v>1421.97</v>
      </c>
      <c r="L662" s="923">
        <f t="shared" si="78"/>
        <v>886.23</v>
      </c>
      <c r="M662" s="923">
        <f t="shared" si="79"/>
        <v>1421.97</v>
      </c>
      <c r="N662" s="923">
        <f>ROUND('Смета ЕР (общ) '!$I662*'Смета ЕР (общ) '!$L662,2)</f>
        <v>0</v>
      </c>
      <c r="O662" s="923">
        <f>ROUND('Смета ЕР (общ) '!$I662*'Смета ЕР (общ) '!$M662,2)</f>
        <v>0</v>
      </c>
      <c r="P662" s="1222"/>
      <c r="Q662" s="1106"/>
      <c r="S662" s="619"/>
      <c r="T662" s="1168"/>
      <c r="U662" s="1168"/>
      <c r="V662" s="1168"/>
      <c r="W662" s="1168"/>
    </row>
    <row r="663" spans="1:23" ht="24" customHeight="1">
      <c r="A663" s="733" t="s">
        <v>73</v>
      </c>
      <c r="B663" s="733">
        <v>3</v>
      </c>
      <c r="C663" s="733"/>
      <c r="D663" s="733">
        <v>55</v>
      </c>
      <c r="E663" s="733" t="str">
        <f>CONCATENATE('Смета ЕР (общ) '!$A663,".",'Смета ЕР (общ) '!$B663,".",'Смета ЕР (общ) '!$D663)</f>
        <v>Р5.3.55</v>
      </c>
      <c r="F663" s="733">
        <f t="shared" si="80"/>
        <v>1</v>
      </c>
      <c r="G663" s="1106" t="s">
        <v>531</v>
      </c>
      <c r="H663" s="1098" t="s">
        <v>27</v>
      </c>
      <c r="I663" s="734"/>
      <c r="J663" s="923">
        <v>791.7</v>
      </c>
      <c r="K663" s="923">
        <v>1264.28</v>
      </c>
      <c r="L663" s="923">
        <f t="shared" si="78"/>
        <v>791.7</v>
      </c>
      <c r="M663" s="923">
        <f t="shared" si="79"/>
        <v>1264.28</v>
      </c>
      <c r="N663" s="923">
        <f>ROUND('Смета ЕР (общ) '!$I663*'Смета ЕР (общ) '!$L663,2)</f>
        <v>0</v>
      </c>
      <c r="O663" s="923">
        <f>ROUND('Смета ЕР (общ) '!$I663*'Смета ЕР (общ) '!$M663,2)</f>
        <v>0</v>
      </c>
      <c r="P663" s="1222"/>
      <c r="Q663" s="1106"/>
      <c r="S663" s="619"/>
      <c r="T663" s="1168"/>
      <c r="U663" s="1168"/>
      <c r="V663" s="1168"/>
      <c r="W663" s="1168"/>
    </row>
    <row r="664" spans="1:23" s="623" customFormat="1" ht="14.4" customHeight="1">
      <c r="A664" s="733" t="s">
        <v>73</v>
      </c>
      <c r="B664" s="733">
        <v>3</v>
      </c>
      <c r="C664" s="733"/>
      <c r="D664" s="733">
        <v>56</v>
      </c>
      <c r="E664" s="733" t="str">
        <f>CONCATENATE('Смета ЕР (общ) '!$A664,".",'Смета ЕР (общ) '!$B664,".",'Смета ЕР (общ) '!$D664)</f>
        <v>Р5.3.56</v>
      </c>
      <c r="F664" s="733">
        <f t="shared" si="80"/>
        <v>1</v>
      </c>
      <c r="G664" s="1106" t="s">
        <v>532</v>
      </c>
      <c r="H664" s="1098" t="s">
        <v>27</v>
      </c>
      <c r="I664" s="734"/>
      <c r="J664" s="923">
        <v>1073.8499999999999</v>
      </c>
      <c r="K664" s="923">
        <v>630.74</v>
      </c>
      <c r="L664" s="923">
        <f t="shared" si="78"/>
        <v>1073.8499999999999</v>
      </c>
      <c r="M664" s="923">
        <f t="shared" si="79"/>
        <v>630.74</v>
      </c>
      <c r="N664" s="923">
        <f>ROUND('Смета ЕР (общ) '!$I664*'Смета ЕР (общ) '!$L664,2)</f>
        <v>0</v>
      </c>
      <c r="O664" s="923">
        <f>ROUND('Смета ЕР (общ) '!$I664*'Смета ЕР (общ) '!$M664,2)</f>
        <v>0</v>
      </c>
      <c r="P664" s="1222"/>
      <c r="Q664" s="1106"/>
      <c r="R664" s="619"/>
      <c r="S664" s="619"/>
      <c r="T664" s="1168"/>
      <c r="U664" s="1168"/>
      <c r="V664" s="1168"/>
      <c r="W664" s="1168"/>
    </row>
    <row r="665" spans="1:23" ht="24" customHeight="1">
      <c r="A665" s="733" t="s">
        <v>73</v>
      </c>
      <c r="B665" s="733">
        <v>3</v>
      </c>
      <c r="C665" s="733"/>
      <c r="D665" s="733">
        <v>65</v>
      </c>
      <c r="E665" s="733" t="str">
        <f>CONCATENATE('Смета ЕР (общ) '!$A665,".",'Смета ЕР (общ) '!$B665,".",'Смета ЕР (общ) '!$D665)</f>
        <v>Р5.3.65</v>
      </c>
      <c r="F665" s="733">
        <f t="shared" si="80"/>
        <v>1</v>
      </c>
      <c r="G665" s="1065" t="s">
        <v>1188</v>
      </c>
      <c r="H665" s="1098" t="s">
        <v>336</v>
      </c>
      <c r="I665" s="734"/>
      <c r="J665" s="923">
        <v>2239.38</v>
      </c>
      <c r="K665" s="923">
        <v>26219.43</v>
      </c>
      <c r="L665" s="923">
        <f t="shared" si="78"/>
        <v>2239.38</v>
      </c>
      <c r="M665" s="923">
        <f t="shared" si="79"/>
        <v>26219.43</v>
      </c>
      <c r="N665" s="923">
        <f>ROUND('Смета ЕР (общ) '!$I665*'Смета ЕР (общ) '!$L665,2)</f>
        <v>0</v>
      </c>
      <c r="O665" s="923">
        <f>ROUND('Смета ЕР (общ) '!$I665*'Смета ЕР (общ) '!$M665,2)</f>
        <v>0</v>
      </c>
      <c r="P665" s="1222"/>
      <c r="Q665" s="1065"/>
      <c r="S665" s="619"/>
      <c r="T665" s="1168"/>
      <c r="U665" s="1168"/>
      <c r="V665" s="1168"/>
      <c r="W665" s="1168"/>
    </row>
    <row r="666" spans="1:23" ht="24" customHeight="1">
      <c r="A666" s="733" t="s">
        <v>73</v>
      </c>
      <c r="B666" s="733">
        <v>3</v>
      </c>
      <c r="C666" s="733"/>
      <c r="D666" s="733">
        <v>67</v>
      </c>
      <c r="E666" s="733" t="str">
        <f>CONCATENATE('Смета ЕР (общ) '!$A666,".",'Смета ЕР (общ) '!$B666,".",'Смета ЕР (общ) '!$D666)</f>
        <v>Р5.3.67</v>
      </c>
      <c r="F666" s="733">
        <f t="shared" si="80"/>
        <v>1</v>
      </c>
      <c r="G666" s="1065" t="s">
        <v>1236</v>
      </c>
      <c r="H666" s="1098" t="s">
        <v>336</v>
      </c>
      <c r="I666" s="734"/>
      <c r="J666" s="923">
        <v>1809.6</v>
      </c>
      <c r="K666" s="923">
        <v>2457.7600000000002</v>
      </c>
      <c r="L666" s="923">
        <f t="shared" si="78"/>
        <v>1809.6</v>
      </c>
      <c r="M666" s="923">
        <f t="shared" si="79"/>
        <v>2457.7600000000002</v>
      </c>
      <c r="N666" s="923">
        <f>ROUND('Смета ЕР (общ) '!$I666*'Смета ЕР (общ) '!$L666,2)</f>
        <v>0</v>
      </c>
      <c r="O666" s="923">
        <f>ROUND('Смета ЕР (общ) '!$I666*'Смета ЕР (общ) '!$M666,2)</f>
        <v>0</v>
      </c>
      <c r="P666" s="1222"/>
      <c r="Q666" s="1065"/>
      <c r="S666" s="619"/>
      <c r="T666" s="1168"/>
      <c r="U666" s="1168"/>
      <c r="V666" s="1168"/>
      <c r="W666" s="1168"/>
    </row>
    <row r="667" spans="1:23" ht="36" customHeight="1">
      <c r="A667" s="733" t="s">
        <v>73</v>
      </c>
      <c r="B667" s="733">
        <v>3</v>
      </c>
      <c r="C667" s="733"/>
      <c r="D667" s="733">
        <v>7</v>
      </c>
      <c r="E667" s="733" t="str">
        <f>CONCATENATE('Смета ЕР (общ) '!$A667,".",'Смета ЕР (общ) '!$B667,".",'Смета ЕР (общ) '!$D667)</f>
        <v>Р5.3.7</v>
      </c>
      <c r="F667" s="733">
        <f t="shared" si="80"/>
        <v>1</v>
      </c>
      <c r="G667" s="1106" t="s">
        <v>74</v>
      </c>
      <c r="H667" s="1098" t="s">
        <v>1146</v>
      </c>
      <c r="I667" s="734"/>
      <c r="J667" s="923">
        <v>7419.36</v>
      </c>
      <c r="K667" s="923">
        <v>17171.41</v>
      </c>
      <c r="L667" s="923">
        <f t="shared" si="78"/>
        <v>7419.36</v>
      </c>
      <c r="M667" s="923">
        <f t="shared" si="79"/>
        <v>17171.41</v>
      </c>
      <c r="N667" s="923">
        <f>ROUND('Смета ЕР (общ) '!$I667*'Смета ЕР (общ) '!$L667,2)</f>
        <v>0</v>
      </c>
      <c r="O667" s="923">
        <f>ROUND('Смета ЕР (общ) '!$I667*'Смета ЕР (общ) '!$M667,2)</f>
        <v>0</v>
      </c>
      <c r="P667" s="1222"/>
      <c r="Q667" s="1106"/>
      <c r="S667" s="619"/>
      <c r="T667" s="1168"/>
      <c r="U667" s="1168">
        <v>1</v>
      </c>
      <c r="V667" s="1168"/>
      <c r="W667" s="1168"/>
    </row>
    <row r="668" spans="1:23" ht="14.4" customHeight="1">
      <c r="A668" s="1097" t="s">
        <v>73</v>
      </c>
      <c r="B668" s="1097">
        <v>3</v>
      </c>
      <c r="C668" s="1097"/>
      <c r="D668" s="1097">
        <v>9</v>
      </c>
      <c r="E668" s="1097" t="str">
        <f>CONCATENATE('Смета ЕР (общ) '!$A668,".",'Смета ЕР (общ) '!$B668,".",'Смета ЕР (общ) '!$D668)</f>
        <v>Р5.3.9</v>
      </c>
      <c r="F668" s="1097">
        <f t="shared" si="80"/>
        <v>1</v>
      </c>
      <c r="G668" s="1067" t="s">
        <v>254</v>
      </c>
      <c r="H668" s="1098" t="s">
        <v>336</v>
      </c>
      <c r="I668" s="837"/>
      <c r="J668" s="735">
        <v>886.23</v>
      </c>
      <c r="K668" s="735">
        <v>1134.08</v>
      </c>
      <c r="L668" s="735">
        <f t="shared" si="78"/>
        <v>886.23</v>
      </c>
      <c r="M668" s="923">
        <f t="shared" si="79"/>
        <v>1134.08</v>
      </c>
      <c r="N668" s="923">
        <f>ROUND('Смета ЕР (общ) '!$I668*'Смета ЕР (общ) '!$L668,2)</f>
        <v>0</v>
      </c>
      <c r="O668" s="923">
        <f>ROUND('Смета ЕР (общ) '!$I668*'Смета ЕР (общ) '!$M668,2)</f>
        <v>0</v>
      </c>
      <c r="P668" s="1222"/>
      <c r="Q668" s="1067"/>
      <c r="S668" s="619"/>
      <c r="T668" s="1168"/>
      <c r="U668" s="1168">
        <v>6</v>
      </c>
      <c r="V668" s="1168"/>
      <c r="W668" s="1168"/>
    </row>
    <row r="669" spans="1:23" ht="14.4" customHeight="1">
      <c r="A669" s="1097" t="s">
        <v>73</v>
      </c>
      <c r="B669" s="1097">
        <v>3</v>
      </c>
      <c r="C669" s="1097"/>
      <c r="D669" s="1097">
        <v>10</v>
      </c>
      <c r="E669" s="1097" t="str">
        <f>CONCATENATE('Смета ЕР (общ) '!$A669,".",'Смета ЕР (общ) '!$B669,".",'Смета ЕР (общ) '!$D669)</f>
        <v>Р5.3.10</v>
      </c>
      <c r="F669" s="1097">
        <f t="shared" si="80"/>
        <v>1</v>
      </c>
      <c r="G669" s="1115" t="s">
        <v>255</v>
      </c>
      <c r="H669" s="1098" t="s">
        <v>336</v>
      </c>
      <c r="I669" s="837"/>
      <c r="J669" s="735">
        <v>886.23</v>
      </c>
      <c r="K669" s="735">
        <v>1685.36</v>
      </c>
      <c r="L669" s="735">
        <f t="shared" si="78"/>
        <v>886.23</v>
      </c>
      <c r="M669" s="923">
        <f t="shared" si="79"/>
        <v>1685.36</v>
      </c>
      <c r="N669" s="923">
        <f>ROUND('Смета ЕР (общ) '!$I669*'Смета ЕР (общ) '!$L669,2)</f>
        <v>0</v>
      </c>
      <c r="O669" s="923">
        <f>ROUND('Смета ЕР (общ) '!$I669*'Смета ЕР (общ) '!$M669,2)</f>
        <v>0</v>
      </c>
      <c r="P669" s="1115"/>
      <c r="Q669" s="1115"/>
      <c r="S669" s="619"/>
      <c r="T669" s="1168"/>
      <c r="U669" s="1168">
        <v>2</v>
      </c>
      <c r="V669" s="1168"/>
      <c r="W669" s="1168"/>
    </row>
    <row r="670" spans="1:23" ht="14.4" customHeight="1">
      <c r="A670" s="1097" t="s">
        <v>73</v>
      </c>
      <c r="B670" s="1097">
        <v>3</v>
      </c>
      <c r="C670" s="1097"/>
      <c r="D670" s="1097">
        <v>86</v>
      </c>
      <c r="E670" s="1097" t="str">
        <f>CONCATENATE('Смета ЕР (общ) '!$A670,".",'Смета ЕР (общ) '!$B670,".",'Смета ЕР (общ) '!$D670)</f>
        <v>Р5.3.86</v>
      </c>
      <c r="F670" s="1097">
        <f t="shared" si="80"/>
        <v>1</v>
      </c>
      <c r="G670" s="1115" t="s">
        <v>2467</v>
      </c>
      <c r="H670" s="1098" t="s">
        <v>336</v>
      </c>
      <c r="I670" s="837"/>
      <c r="J670" s="735">
        <v>886.23</v>
      </c>
      <c r="K670" s="735">
        <v>1976.32</v>
      </c>
      <c r="L670" s="735">
        <f t="shared" si="78"/>
        <v>886.23</v>
      </c>
      <c r="M670" s="923">
        <f t="shared" si="79"/>
        <v>1976.32</v>
      </c>
      <c r="N670" s="923">
        <f>ROUND('Смета ЕР (общ) '!$I670*'Смета ЕР (общ) '!$L670,2)</f>
        <v>0</v>
      </c>
      <c r="O670" s="923">
        <f>ROUND('Смета ЕР (общ) '!$I670*'Смета ЕР (общ) '!$M670,2)</f>
        <v>0</v>
      </c>
      <c r="P670" s="1115"/>
      <c r="Q670" s="1115"/>
      <c r="S670" s="619"/>
      <c r="T670" s="1168"/>
      <c r="U670" s="1168"/>
      <c r="V670" s="1168"/>
      <c r="W670" s="1168"/>
    </row>
    <row r="671" spans="1:23" ht="14.4" customHeight="1">
      <c r="A671" s="1097" t="s">
        <v>73</v>
      </c>
      <c r="B671" s="1097">
        <v>3</v>
      </c>
      <c r="C671" s="1097"/>
      <c r="D671" s="1097">
        <v>87</v>
      </c>
      <c r="E671" s="1097" t="str">
        <f>CONCATENATE('Смета ЕР (общ) '!$A671,".",'Смета ЕР (общ) '!$B671,".",'Смета ЕР (общ) '!$D671)</f>
        <v>Р5.3.87</v>
      </c>
      <c r="F671" s="1097">
        <f t="shared" si="80"/>
        <v>1</v>
      </c>
      <c r="G671" s="1115" t="s">
        <v>2468</v>
      </c>
      <c r="H671" s="1098" t="s">
        <v>336</v>
      </c>
      <c r="I671" s="837"/>
      <c r="J671" s="735">
        <v>886.23</v>
      </c>
      <c r="K671" s="735">
        <v>2224.6799999999998</v>
      </c>
      <c r="L671" s="735">
        <f t="shared" si="78"/>
        <v>886.23</v>
      </c>
      <c r="M671" s="923">
        <f t="shared" si="79"/>
        <v>2224.6799999999998</v>
      </c>
      <c r="N671" s="923">
        <f>ROUND('Смета ЕР (общ) '!$I671*'Смета ЕР (общ) '!$L671,2)</f>
        <v>0</v>
      </c>
      <c r="O671" s="923">
        <f>ROUND('Смета ЕР (общ) '!$I671*'Смета ЕР (общ) '!$M671,2)</f>
        <v>0</v>
      </c>
      <c r="P671" s="1115"/>
      <c r="Q671" s="1115"/>
      <c r="S671" s="619"/>
      <c r="T671" s="1168"/>
      <c r="U671" s="1168"/>
      <c r="V671" s="1168"/>
      <c r="W671" s="1168"/>
    </row>
    <row r="672" spans="1:23" ht="14.4" customHeight="1">
      <c r="A672" s="1097" t="s">
        <v>73</v>
      </c>
      <c r="B672" s="1097">
        <v>3</v>
      </c>
      <c r="C672" s="1097"/>
      <c r="D672" s="1097">
        <v>11</v>
      </c>
      <c r="E672" s="1097" t="str">
        <f>CONCATENATE('Смета ЕР (общ) '!$A672,".",'Смета ЕР (общ) '!$B672,".",'Смета ЕР (общ) '!$D672)</f>
        <v>Р5.3.11</v>
      </c>
      <c r="F672" s="1097">
        <f t="shared" si="80"/>
        <v>1</v>
      </c>
      <c r="G672" s="1115" t="s">
        <v>256</v>
      </c>
      <c r="H672" s="1098" t="s">
        <v>336</v>
      </c>
      <c r="I672" s="837"/>
      <c r="J672" s="735">
        <v>886.23</v>
      </c>
      <c r="K672" s="735">
        <v>4366.92</v>
      </c>
      <c r="L672" s="735">
        <f t="shared" si="78"/>
        <v>886.23</v>
      </c>
      <c r="M672" s="923">
        <f t="shared" si="79"/>
        <v>4366.92</v>
      </c>
      <c r="N672" s="923">
        <f>ROUND('Смета ЕР (общ) '!$I672*'Смета ЕР (общ) '!$L672,2)</f>
        <v>0</v>
      </c>
      <c r="O672" s="923">
        <f>ROUND('Смета ЕР (общ) '!$I672*'Смета ЕР (общ) '!$M672,2)</f>
        <v>0</v>
      </c>
      <c r="P672" s="1115"/>
      <c r="Q672" s="1115"/>
      <c r="S672" s="619"/>
      <c r="T672" s="1168"/>
      <c r="U672" s="1168"/>
      <c r="V672" s="1168"/>
      <c r="W672" s="1168"/>
    </row>
    <row r="673" spans="1:23" ht="14.4" customHeight="1">
      <c r="A673" s="733" t="s">
        <v>73</v>
      </c>
      <c r="B673" s="733">
        <v>3</v>
      </c>
      <c r="C673" s="733"/>
      <c r="D673" s="733">
        <v>12</v>
      </c>
      <c r="E673" s="733" t="str">
        <f>CONCATENATE('Смета ЕР (общ) '!$A673,".",'Смета ЕР (общ) '!$B673,".",'Смета ЕР (общ) '!$D673)</f>
        <v>Р5.3.12</v>
      </c>
      <c r="F673" s="733">
        <f t="shared" si="80"/>
        <v>1</v>
      </c>
      <c r="G673" s="1106" t="s">
        <v>257</v>
      </c>
      <c r="H673" s="1098" t="s">
        <v>336</v>
      </c>
      <c r="I673" s="734"/>
      <c r="J673" s="923">
        <v>886.23</v>
      </c>
      <c r="K673" s="923">
        <v>1523.6</v>
      </c>
      <c r="L673" s="923">
        <f t="shared" ref="L673:L704" si="81">ROUND(J673-J673*$Q$4,2)</f>
        <v>886.23</v>
      </c>
      <c r="M673" s="923">
        <f t="shared" ref="M673:M704" si="82">ROUND(K673-K673*$Q$4,2)</f>
        <v>1523.6</v>
      </c>
      <c r="N673" s="923">
        <f>ROUND('Смета ЕР (общ) '!$I673*'Смета ЕР (общ) '!$L673,2)</f>
        <v>0</v>
      </c>
      <c r="O673" s="923">
        <f>ROUND('Смета ЕР (общ) '!$I673*'Смета ЕР (общ) '!$M673,2)</f>
        <v>0</v>
      </c>
      <c r="P673" s="1106"/>
      <c r="Q673" s="1106"/>
      <c r="S673" s="619"/>
      <c r="T673" s="1168"/>
      <c r="U673" s="1168"/>
      <c r="V673" s="1168"/>
      <c r="W673" s="1168"/>
    </row>
    <row r="674" spans="1:23" ht="14.4" customHeight="1">
      <c r="A674" s="733" t="s">
        <v>73</v>
      </c>
      <c r="B674" s="733">
        <v>3</v>
      </c>
      <c r="C674" s="733"/>
      <c r="D674" s="733">
        <v>19</v>
      </c>
      <c r="E674" s="733" t="str">
        <f>CONCATENATE('Смета ЕР (общ) '!$A674,".",'Смета ЕР (общ) '!$B674,".",'Смета ЕР (общ) '!$D674)</f>
        <v>Р5.3.19</v>
      </c>
      <c r="F674" s="733">
        <f t="shared" si="80"/>
        <v>1</v>
      </c>
      <c r="G674" s="1106" t="s">
        <v>261</v>
      </c>
      <c r="H674" s="1098" t="s">
        <v>27</v>
      </c>
      <c r="I674" s="734"/>
      <c r="J674" s="923">
        <v>551.22</v>
      </c>
      <c r="K674" s="923">
        <v>136.04</v>
      </c>
      <c r="L674" s="923">
        <f t="shared" si="81"/>
        <v>551.22</v>
      </c>
      <c r="M674" s="923">
        <f t="shared" si="82"/>
        <v>136.04</v>
      </c>
      <c r="N674" s="923">
        <f>ROUND('Смета ЕР (общ) '!$I674*'Смета ЕР (общ) '!$L674,2)</f>
        <v>0</v>
      </c>
      <c r="O674" s="923">
        <f>ROUND('Смета ЕР (общ) '!$I674*'Смета ЕР (общ) '!$M674,2)</f>
        <v>0</v>
      </c>
      <c r="P674" s="1106"/>
      <c r="Q674" s="1106"/>
      <c r="S674" s="619"/>
      <c r="T674" s="1168"/>
      <c r="U674" s="1168"/>
      <c r="V674" s="1168"/>
      <c r="W674" s="1168"/>
    </row>
    <row r="675" spans="1:23" ht="14.4" customHeight="1">
      <c r="A675" s="733" t="s">
        <v>73</v>
      </c>
      <c r="B675" s="733">
        <v>3</v>
      </c>
      <c r="C675" s="733"/>
      <c r="D675" s="733">
        <v>23</v>
      </c>
      <c r="E675" s="733" t="str">
        <f>CONCATENATE('Смета ЕР (общ) '!$A675,".",'Смета ЕР (общ) '!$B675,".",'Смета ЕР (общ) '!$D675)</f>
        <v>Р5.3.23</v>
      </c>
      <c r="F675" s="733">
        <f t="shared" si="80"/>
        <v>1</v>
      </c>
      <c r="G675" s="1065" t="s">
        <v>349</v>
      </c>
      <c r="H675" s="1098" t="s">
        <v>336</v>
      </c>
      <c r="I675" s="734"/>
      <c r="J675" s="923">
        <v>844.73</v>
      </c>
      <c r="K675" s="923">
        <v>2051.66</v>
      </c>
      <c r="L675" s="923">
        <f t="shared" si="81"/>
        <v>844.73</v>
      </c>
      <c r="M675" s="923">
        <f t="shared" si="82"/>
        <v>2051.66</v>
      </c>
      <c r="N675" s="923">
        <f>ROUND('Смета ЕР (общ) '!$I675*'Смета ЕР (общ) '!$L675,2)</f>
        <v>0</v>
      </c>
      <c r="O675" s="923">
        <f>ROUND('Смета ЕР (общ) '!$I675*'Смета ЕР (общ) '!$M675,2)</f>
        <v>0</v>
      </c>
      <c r="P675" s="1065"/>
      <c r="Q675" s="1065"/>
      <c r="S675" s="619"/>
      <c r="T675" s="1168"/>
      <c r="U675" s="1168"/>
      <c r="V675" s="1168"/>
      <c r="W675" s="1168"/>
    </row>
    <row r="676" spans="1:23" ht="14.4" customHeight="1">
      <c r="A676" s="733" t="s">
        <v>73</v>
      </c>
      <c r="B676" s="733">
        <v>3</v>
      </c>
      <c r="C676" s="733"/>
      <c r="D676" s="733">
        <v>28</v>
      </c>
      <c r="E676" s="733" t="str">
        <f>CONCATENATE('Смета ЕР (общ) '!$A676,".",'Смета ЕР (общ) '!$B676,".",'Смета ЕР (общ) '!$D676)</f>
        <v>Р5.3.28</v>
      </c>
      <c r="F676" s="733">
        <f t="shared" si="80"/>
        <v>1</v>
      </c>
      <c r="G676" s="1065" t="s">
        <v>422</v>
      </c>
      <c r="H676" s="1098" t="s">
        <v>336</v>
      </c>
      <c r="I676" s="734"/>
      <c r="J676" s="923">
        <v>3544.73</v>
      </c>
      <c r="K676" s="923">
        <v>9567.8700000000008</v>
      </c>
      <c r="L676" s="923">
        <f t="shared" si="81"/>
        <v>3544.73</v>
      </c>
      <c r="M676" s="923">
        <f t="shared" si="82"/>
        <v>9567.8700000000008</v>
      </c>
      <c r="N676" s="923">
        <f>ROUND('Смета ЕР (общ) '!$I676*'Смета ЕР (общ) '!$L676,2)</f>
        <v>0</v>
      </c>
      <c r="O676" s="923">
        <f>ROUND('Смета ЕР (общ) '!$I676*'Смета ЕР (общ) '!$M676,2)</f>
        <v>0</v>
      </c>
      <c r="P676" s="1065"/>
      <c r="Q676" s="1065"/>
      <c r="S676" s="619"/>
      <c r="T676" s="1168"/>
      <c r="U676" s="1168"/>
      <c r="V676" s="1168"/>
      <c r="W676" s="1168"/>
    </row>
    <row r="677" spans="1:23" ht="14.4" customHeight="1">
      <c r="A677" s="733" t="s">
        <v>73</v>
      </c>
      <c r="B677" s="733">
        <v>3</v>
      </c>
      <c r="C677" s="733"/>
      <c r="D677" s="733">
        <v>29</v>
      </c>
      <c r="E677" s="733" t="str">
        <f>CONCATENATE('Смета ЕР (общ) '!$A677,".",'Смета ЕР (общ) '!$B677,".",'Смета ЕР (общ) '!$D677)</f>
        <v>Р5.3.29</v>
      </c>
      <c r="F677" s="733">
        <f t="shared" si="80"/>
        <v>1</v>
      </c>
      <c r="G677" s="1065" t="s">
        <v>76</v>
      </c>
      <c r="H677" s="1098" t="s">
        <v>336</v>
      </c>
      <c r="I677" s="734"/>
      <c r="J677" s="923">
        <v>3544.73</v>
      </c>
      <c r="K677" s="923">
        <v>16732.32</v>
      </c>
      <c r="L677" s="923">
        <f t="shared" si="81"/>
        <v>3544.73</v>
      </c>
      <c r="M677" s="923">
        <f t="shared" si="82"/>
        <v>16732.32</v>
      </c>
      <c r="N677" s="923">
        <f>ROUND('Смета ЕР (общ) '!$I677*'Смета ЕР (общ) '!$L677,2)</f>
        <v>0</v>
      </c>
      <c r="O677" s="923">
        <f>ROUND('Смета ЕР (общ) '!$I677*'Смета ЕР (общ) '!$M677,2)</f>
        <v>0</v>
      </c>
      <c r="P677" s="1065"/>
      <c r="Q677" s="1065"/>
      <c r="S677" s="619"/>
      <c r="T677" s="1168"/>
      <c r="U677" s="1168"/>
      <c r="V677" s="1168"/>
      <c r="W677" s="1168"/>
    </row>
    <row r="678" spans="1:23" ht="14.4" customHeight="1">
      <c r="A678" s="733" t="s">
        <v>73</v>
      </c>
      <c r="B678" s="733">
        <v>3</v>
      </c>
      <c r="C678" s="733"/>
      <c r="D678" s="733">
        <v>30</v>
      </c>
      <c r="E678" s="733" t="str">
        <f>CONCATENATE('Смета ЕР (общ) '!$A678,".",'Смета ЕР (общ) '!$B678,".",'Смета ЕР (общ) '!$D678)</f>
        <v>Р5.3.30</v>
      </c>
      <c r="F678" s="733">
        <f t="shared" si="80"/>
        <v>1</v>
      </c>
      <c r="G678" s="1065" t="s">
        <v>519</v>
      </c>
      <c r="H678" s="1098" t="s">
        <v>336</v>
      </c>
      <c r="I678" s="734"/>
      <c r="J678" s="923">
        <v>3544.73</v>
      </c>
      <c r="K678" s="923">
        <v>7727.67</v>
      </c>
      <c r="L678" s="923">
        <f t="shared" si="81"/>
        <v>3544.73</v>
      </c>
      <c r="M678" s="923">
        <f t="shared" si="82"/>
        <v>7727.67</v>
      </c>
      <c r="N678" s="923">
        <f>ROUND('Смета ЕР (общ) '!$I678*'Смета ЕР (общ) '!$L678,2)</f>
        <v>0</v>
      </c>
      <c r="O678" s="923">
        <f>ROUND('Смета ЕР (общ) '!$I678*'Смета ЕР (общ) '!$M678,2)</f>
        <v>0</v>
      </c>
      <c r="P678" s="1065"/>
      <c r="Q678" s="1065"/>
      <c r="S678" s="619"/>
      <c r="T678" s="1168"/>
      <c r="U678" s="1168"/>
      <c r="V678" s="1168"/>
      <c r="W678" s="1168"/>
    </row>
    <row r="679" spans="1:23" ht="14.4" customHeight="1">
      <c r="A679" s="733" t="s">
        <v>73</v>
      </c>
      <c r="B679" s="733">
        <v>3</v>
      </c>
      <c r="C679" s="733"/>
      <c r="D679" s="733">
        <v>34</v>
      </c>
      <c r="E679" s="733" t="str">
        <f>CONCATENATE('Смета ЕР (общ) '!$A679,".",'Смета ЕР (общ) '!$B679,".",'Смета ЕР (общ) '!$D679)</f>
        <v>Р5.3.34</v>
      </c>
      <c r="F679" s="733">
        <f t="shared" si="80"/>
        <v>1</v>
      </c>
      <c r="G679" s="1106" t="s">
        <v>266</v>
      </c>
      <c r="H679" s="1098" t="s">
        <v>1146</v>
      </c>
      <c r="I679" s="734"/>
      <c r="J679" s="923">
        <v>6457.67</v>
      </c>
      <c r="K679" s="923">
        <v>1430.37</v>
      </c>
      <c r="L679" s="923">
        <f t="shared" si="81"/>
        <v>6457.67</v>
      </c>
      <c r="M679" s="923">
        <f t="shared" si="82"/>
        <v>1430.37</v>
      </c>
      <c r="N679" s="923">
        <f>ROUND('Смета ЕР (общ) '!$I679*'Смета ЕР (общ) '!$L679,2)</f>
        <v>0</v>
      </c>
      <c r="O679" s="923">
        <f>ROUND('Смета ЕР (общ) '!$I679*'Смета ЕР (общ) '!$M679,2)</f>
        <v>0</v>
      </c>
      <c r="P679" s="1106"/>
      <c r="Q679" s="1106"/>
      <c r="S679" s="619"/>
      <c r="T679" s="1168"/>
      <c r="U679" s="1168"/>
      <c r="V679" s="1168"/>
      <c r="W679" s="1168"/>
    </row>
    <row r="680" spans="1:23" ht="14.4" customHeight="1">
      <c r="A680" s="733" t="s">
        <v>73</v>
      </c>
      <c r="B680" s="733">
        <v>3</v>
      </c>
      <c r="C680" s="733"/>
      <c r="D680" s="733">
        <v>36</v>
      </c>
      <c r="E680" s="733" t="str">
        <f>CONCATENATE('Смета ЕР (общ) '!$A680,".",'Смета ЕР (общ) '!$B680,".",'Смета ЕР (общ) '!$D680)</f>
        <v>Р5.3.36</v>
      </c>
      <c r="F680" s="733">
        <f t="shared" si="80"/>
        <v>1</v>
      </c>
      <c r="G680" s="1106" t="s">
        <v>77</v>
      </c>
      <c r="H680" s="1098" t="s">
        <v>336</v>
      </c>
      <c r="I680" s="734"/>
      <c r="J680" s="923">
        <v>4950</v>
      </c>
      <c r="K680" s="923">
        <v>53089.35</v>
      </c>
      <c r="L680" s="923">
        <f t="shared" si="81"/>
        <v>4950</v>
      </c>
      <c r="M680" s="923">
        <f t="shared" si="82"/>
        <v>53089.35</v>
      </c>
      <c r="N680" s="923">
        <f>ROUND('Смета ЕР (общ) '!$I680*'Смета ЕР (общ) '!$L680,2)</f>
        <v>0</v>
      </c>
      <c r="O680" s="923">
        <f>ROUND('Смета ЕР (общ) '!$I680*'Смета ЕР (общ) '!$M680,2)</f>
        <v>0</v>
      </c>
      <c r="P680" s="1222"/>
      <c r="Q680" s="1106"/>
      <c r="S680" s="619"/>
      <c r="T680" s="1168"/>
      <c r="U680" s="1168"/>
      <c r="V680" s="1168"/>
      <c r="W680" s="1168"/>
    </row>
    <row r="681" spans="1:23" ht="14.4" customHeight="1">
      <c r="A681" s="733" t="s">
        <v>73</v>
      </c>
      <c r="B681" s="733">
        <v>3</v>
      </c>
      <c r="C681" s="733"/>
      <c r="D681" s="733">
        <v>46</v>
      </c>
      <c r="E681" s="733" t="str">
        <f>CONCATENATE('Смета ЕР (общ) '!$A681,".",'Смета ЕР (общ) '!$B681,".",'Смета ЕР (общ) '!$D681)</f>
        <v>Р5.3.46</v>
      </c>
      <c r="F681" s="733">
        <f t="shared" si="80"/>
        <v>1</v>
      </c>
      <c r="G681" s="1106" t="s">
        <v>524</v>
      </c>
      <c r="H681" s="1098" t="s">
        <v>336</v>
      </c>
      <c r="I681" s="734"/>
      <c r="J681" s="923">
        <v>2612.5</v>
      </c>
      <c r="K681" s="923">
        <v>16205.44</v>
      </c>
      <c r="L681" s="923">
        <f t="shared" si="81"/>
        <v>2612.5</v>
      </c>
      <c r="M681" s="923">
        <f t="shared" si="82"/>
        <v>16205.44</v>
      </c>
      <c r="N681" s="923">
        <f>ROUND('Смета ЕР (общ) '!$I681*'Смета ЕР (общ) '!$L681,2)</f>
        <v>0</v>
      </c>
      <c r="O681" s="923">
        <f>ROUND('Смета ЕР (общ) '!$I681*'Смета ЕР (общ) '!$M681,2)</f>
        <v>0</v>
      </c>
      <c r="P681" s="1106"/>
      <c r="Q681" s="1106"/>
      <c r="S681" s="619"/>
      <c r="T681" s="1168"/>
      <c r="U681" s="1168"/>
      <c r="V681" s="1168"/>
      <c r="W681" s="1168"/>
    </row>
    <row r="682" spans="1:23" ht="14.4" customHeight="1">
      <c r="A682" s="733" t="s">
        <v>73</v>
      </c>
      <c r="B682" s="733">
        <v>3</v>
      </c>
      <c r="C682" s="733"/>
      <c r="D682" s="733">
        <v>47</v>
      </c>
      <c r="E682" s="733" t="str">
        <f>CONCATENATE('Смета ЕР (общ) '!$A682,".",'Смета ЕР (общ) '!$B682,".",'Смета ЕР (общ) '!$D682)</f>
        <v>Р5.3.47</v>
      </c>
      <c r="F682" s="733">
        <f t="shared" si="80"/>
        <v>1</v>
      </c>
      <c r="G682" s="1106" t="s">
        <v>525</v>
      </c>
      <c r="H682" s="1098" t="s">
        <v>336</v>
      </c>
      <c r="I682" s="734"/>
      <c r="J682" s="923">
        <v>1945.32</v>
      </c>
      <c r="K682" s="923">
        <v>8423.2999999999993</v>
      </c>
      <c r="L682" s="923">
        <f t="shared" si="81"/>
        <v>1945.32</v>
      </c>
      <c r="M682" s="923">
        <f t="shared" si="82"/>
        <v>8423.2999999999993</v>
      </c>
      <c r="N682" s="923">
        <f>ROUND('Смета ЕР (общ) '!$I682*'Смета ЕР (общ) '!$L682,2)</f>
        <v>0</v>
      </c>
      <c r="O682" s="923">
        <f>ROUND('Смета ЕР (общ) '!$I682*'Смета ЕР (общ) '!$M682,2)</f>
        <v>0</v>
      </c>
      <c r="P682" s="1106"/>
      <c r="Q682" s="1106"/>
      <c r="S682" s="619"/>
      <c r="T682" s="1168"/>
      <c r="U682" s="1168"/>
      <c r="V682" s="1168"/>
      <c r="W682" s="1168"/>
    </row>
    <row r="683" spans="1:23" ht="14.4" customHeight="1">
      <c r="A683" s="733" t="s">
        <v>73</v>
      </c>
      <c r="B683" s="733">
        <v>3</v>
      </c>
      <c r="C683" s="733"/>
      <c r="D683" s="733">
        <v>48</v>
      </c>
      <c r="E683" s="733" t="str">
        <f>CONCATENATE('Смета ЕР (общ) '!$A683,".",'Смета ЕР (общ) '!$B683,".",'Смета ЕР (общ) '!$D683)</f>
        <v>Р5.3.48</v>
      </c>
      <c r="F683" s="733">
        <f t="shared" si="80"/>
        <v>1</v>
      </c>
      <c r="G683" s="1106" t="s">
        <v>526</v>
      </c>
      <c r="H683" s="1098" t="s">
        <v>336</v>
      </c>
      <c r="I683" s="734"/>
      <c r="J683" s="923">
        <v>886.23</v>
      </c>
      <c r="K683" s="923">
        <v>1337.23</v>
      </c>
      <c r="L683" s="923">
        <f t="shared" si="81"/>
        <v>886.23</v>
      </c>
      <c r="M683" s="923">
        <f t="shared" si="82"/>
        <v>1337.23</v>
      </c>
      <c r="N683" s="923">
        <f>ROUND('Смета ЕР (общ) '!$I683*'Смета ЕР (общ) '!$L683,2)</f>
        <v>0</v>
      </c>
      <c r="O683" s="923">
        <f>ROUND('Смета ЕР (общ) '!$I683*'Смета ЕР (общ) '!$M683,2)</f>
        <v>0</v>
      </c>
      <c r="P683" s="1106"/>
      <c r="Q683" s="1106"/>
      <c r="S683" s="619"/>
      <c r="T683" s="1168"/>
      <c r="U683" s="1168"/>
      <c r="V683" s="1168"/>
      <c r="W683" s="1168"/>
    </row>
    <row r="684" spans="1:23" ht="14.4" customHeight="1">
      <c r="A684" s="733" t="s">
        <v>73</v>
      </c>
      <c r="B684" s="733">
        <v>3</v>
      </c>
      <c r="C684" s="733"/>
      <c r="D684" s="733">
        <v>49</v>
      </c>
      <c r="E684" s="733" t="str">
        <f>CONCATENATE('Смета ЕР (общ) '!$A684,".",'Смета ЕР (общ) '!$B684,".",'Смета ЕР (общ) '!$D684)</f>
        <v>Р5.3.49</v>
      </c>
      <c r="F684" s="733">
        <f t="shared" si="80"/>
        <v>1</v>
      </c>
      <c r="G684" s="1106" t="s">
        <v>527</v>
      </c>
      <c r="H684" s="1098" t="s">
        <v>336</v>
      </c>
      <c r="I684" s="734"/>
      <c r="J684" s="923">
        <v>886.23</v>
      </c>
      <c r="K684" s="923">
        <v>664.81</v>
      </c>
      <c r="L684" s="923">
        <f t="shared" si="81"/>
        <v>886.23</v>
      </c>
      <c r="M684" s="923">
        <f t="shared" si="82"/>
        <v>664.81</v>
      </c>
      <c r="N684" s="923">
        <f>ROUND('Смета ЕР (общ) '!$I684*'Смета ЕР (общ) '!$L684,2)</f>
        <v>0</v>
      </c>
      <c r="O684" s="923">
        <f>ROUND('Смета ЕР (общ) '!$I684*'Смета ЕР (общ) '!$M684,2)</f>
        <v>0</v>
      </c>
      <c r="P684" s="1106"/>
      <c r="Q684" s="1106"/>
      <c r="S684" s="619"/>
      <c r="T684" s="1168"/>
      <c r="U684" s="1168"/>
      <c r="V684" s="1168"/>
      <c r="W684" s="1168"/>
    </row>
    <row r="685" spans="1:23" ht="14.4" customHeight="1">
      <c r="A685" s="733" t="s">
        <v>73</v>
      </c>
      <c r="B685" s="733">
        <v>3</v>
      </c>
      <c r="C685" s="733"/>
      <c r="D685" s="733">
        <v>53</v>
      </c>
      <c r="E685" s="733" t="str">
        <f>CONCATENATE('Смета ЕР (общ) '!$A685,".",'Смета ЕР (общ) '!$B685,".",'Смета ЕР (общ) '!$D685)</f>
        <v>Р5.3.53</v>
      </c>
      <c r="F685" s="733">
        <f t="shared" si="80"/>
        <v>1</v>
      </c>
      <c r="G685" s="1106" t="s">
        <v>529</v>
      </c>
      <c r="H685" s="1098" t="s">
        <v>336</v>
      </c>
      <c r="I685" s="734"/>
      <c r="J685" s="923">
        <v>1933.25</v>
      </c>
      <c r="K685" s="923">
        <v>6808.91</v>
      </c>
      <c r="L685" s="923">
        <f t="shared" si="81"/>
        <v>1933.25</v>
      </c>
      <c r="M685" s="923">
        <f t="shared" si="82"/>
        <v>6808.91</v>
      </c>
      <c r="N685" s="923">
        <f>ROUND('Смета ЕР (общ) '!$I685*'Смета ЕР (общ) '!$L685,2)</f>
        <v>0</v>
      </c>
      <c r="O685" s="923">
        <f>ROUND('Смета ЕР (общ) '!$I685*'Смета ЕР (общ) '!$M685,2)</f>
        <v>0</v>
      </c>
      <c r="P685" s="1106"/>
      <c r="Q685" s="1106"/>
      <c r="S685" s="619"/>
      <c r="T685" s="1168"/>
      <c r="U685" s="1168"/>
      <c r="V685" s="1168"/>
      <c r="W685" s="1168"/>
    </row>
    <row r="686" spans="1:23" ht="14.4" customHeight="1">
      <c r="A686" s="733" t="s">
        <v>73</v>
      </c>
      <c r="B686" s="733">
        <v>3</v>
      </c>
      <c r="C686" s="733"/>
      <c r="D686" s="733">
        <v>54</v>
      </c>
      <c r="E686" s="733" t="str">
        <f>CONCATENATE('Смета ЕР (общ) '!$A686,".",'Смета ЕР (общ) '!$B686,".",'Смета ЕР (общ) '!$D686)</f>
        <v>Р5.3.54</v>
      </c>
      <c r="F686" s="733">
        <f t="shared" si="80"/>
        <v>1</v>
      </c>
      <c r="G686" s="1106" t="s">
        <v>530</v>
      </c>
      <c r="H686" s="1098" t="s">
        <v>336</v>
      </c>
      <c r="I686" s="734"/>
      <c r="J686" s="923">
        <v>2612.5</v>
      </c>
      <c r="K686" s="923">
        <v>13675.49</v>
      </c>
      <c r="L686" s="923">
        <f t="shared" si="81"/>
        <v>2612.5</v>
      </c>
      <c r="M686" s="923">
        <f t="shared" si="82"/>
        <v>13675.49</v>
      </c>
      <c r="N686" s="923">
        <f>ROUND('Смета ЕР (общ) '!$I686*'Смета ЕР (общ) '!$L686,2)</f>
        <v>0</v>
      </c>
      <c r="O686" s="923">
        <f>ROUND('Смета ЕР (общ) '!$I686*'Смета ЕР (общ) '!$M686,2)</f>
        <v>0</v>
      </c>
      <c r="P686" s="1106"/>
      <c r="Q686" s="1106"/>
      <c r="S686" s="619"/>
      <c r="T686" s="1168"/>
      <c r="U686" s="1168"/>
      <c r="V686" s="1168"/>
      <c r="W686" s="1168"/>
    </row>
    <row r="687" spans="1:23" ht="14.4" customHeight="1">
      <c r="A687" s="733" t="s">
        <v>73</v>
      </c>
      <c r="B687" s="733">
        <v>3</v>
      </c>
      <c r="C687" s="733"/>
      <c r="D687" s="733">
        <v>58</v>
      </c>
      <c r="E687" s="733" t="str">
        <f>CONCATENATE('Смета ЕР (общ) '!$A687,".",'Смета ЕР (общ) '!$B687,".",'Смета ЕР (общ) '!$D687)</f>
        <v>Р5.3.58</v>
      </c>
      <c r="F687" s="733">
        <f t="shared" si="80"/>
        <v>1</v>
      </c>
      <c r="G687" s="1106" t="s">
        <v>533</v>
      </c>
      <c r="H687" s="1098" t="s">
        <v>336</v>
      </c>
      <c r="I687" s="734"/>
      <c r="J687" s="923">
        <v>2612.5</v>
      </c>
      <c r="K687" s="923">
        <v>20229.57</v>
      </c>
      <c r="L687" s="923">
        <f t="shared" si="81"/>
        <v>2612.5</v>
      </c>
      <c r="M687" s="923">
        <f t="shared" si="82"/>
        <v>20229.57</v>
      </c>
      <c r="N687" s="923">
        <f>ROUND('Смета ЕР (общ) '!$I687*'Смета ЕР (общ) '!$L687,2)</f>
        <v>0</v>
      </c>
      <c r="O687" s="923">
        <f>ROUND('Смета ЕР (общ) '!$I687*'Смета ЕР (общ) '!$M687,2)</f>
        <v>0</v>
      </c>
      <c r="P687" s="1106"/>
      <c r="Q687" s="1106"/>
      <c r="S687" s="619"/>
      <c r="T687" s="1168"/>
      <c r="U687" s="1168"/>
      <c r="V687" s="1168"/>
      <c r="W687" s="1168"/>
    </row>
    <row r="688" spans="1:23" ht="14.4" customHeight="1">
      <c r="A688" s="733" t="s">
        <v>73</v>
      </c>
      <c r="B688" s="733">
        <v>3</v>
      </c>
      <c r="C688" s="733"/>
      <c r="D688" s="733">
        <v>59</v>
      </c>
      <c r="E688" s="733" t="str">
        <f>CONCATENATE('Смета ЕР (общ) '!$A688,".",'Смета ЕР (общ) '!$B688,".",'Смета ЕР (общ) '!$D688)</f>
        <v>Р5.3.59</v>
      </c>
      <c r="F688" s="733">
        <f t="shared" si="80"/>
        <v>1</v>
      </c>
      <c r="G688" s="1106" t="s">
        <v>534</v>
      </c>
      <c r="H688" s="1098" t="s">
        <v>336</v>
      </c>
      <c r="I688" s="734"/>
      <c r="J688" s="923">
        <v>886.23</v>
      </c>
      <c r="K688" s="923">
        <v>1374.43</v>
      </c>
      <c r="L688" s="923">
        <f t="shared" si="81"/>
        <v>886.23</v>
      </c>
      <c r="M688" s="923">
        <f t="shared" si="82"/>
        <v>1374.43</v>
      </c>
      <c r="N688" s="923">
        <f>ROUND('Смета ЕР (общ) '!$I688*'Смета ЕР (общ) '!$L688,2)</f>
        <v>0</v>
      </c>
      <c r="O688" s="923">
        <f>ROUND('Смета ЕР (общ) '!$I688*'Смета ЕР (общ) '!$M688,2)</f>
        <v>0</v>
      </c>
      <c r="P688" s="1106"/>
      <c r="Q688" s="1106"/>
      <c r="S688" s="619"/>
      <c r="T688" s="1168"/>
      <c r="U688" s="1168"/>
      <c r="V688" s="1168"/>
      <c r="W688" s="1168"/>
    </row>
    <row r="689" spans="1:23" ht="24" customHeight="1">
      <c r="A689" s="733" t="s">
        <v>73</v>
      </c>
      <c r="B689" s="733">
        <v>3</v>
      </c>
      <c r="C689" s="733"/>
      <c r="D689" s="733">
        <v>1</v>
      </c>
      <c r="E689" s="733" t="str">
        <f>CONCATENATE('Смета ЕР (общ) '!$A689,".",'Смета ЕР (общ) '!$B689,".",'Смета ЕР (общ) '!$D689)</f>
        <v>Р5.3.1</v>
      </c>
      <c r="F689" s="733">
        <f t="shared" si="80"/>
        <v>1</v>
      </c>
      <c r="G689" s="1106" t="s">
        <v>1171</v>
      </c>
      <c r="H689" s="1098" t="s">
        <v>336</v>
      </c>
      <c r="I689" s="734"/>
      <c r="J689" s="923">
        <v>4284.5</v>
      </c>
      <c r="K689" s="923">
        <v>11971.52</v>
      </c>
      <c r="L689" s="923">
        <f t="shared" si="81"/>
        <v>4284.5</v>
      </c>
      <c r="M689" s="923">
        <f t="shared" si="82"/>
        <v>11971.52</v>
      </c>
      <c r="N689" s="923">
        <f>ROUND('Смета ЕР (общ) '!$I689*'Смета ЕР (общ) '!$L689,2)</f>
        <v>0</v>
      </c>
      <c r="O689" s="923">
        <f>ROUND('Смета ЕР (общ) '!$I689*'Смета ЕР (общ) '!$M689,2)</f>
        <v>0</v>
      </c>
      <c r="P689" s="1222"/>
      <c r="Q689" s="1106" t="s">
        <v>846</v>
      </c>
      <c r="S689" s="619"/>
      <c r="T689" s="1168"/>
      <c r="U689" s="1168"/>
      <c r="V689" s="1168"/>
      <c r="W689" s="1168"/>
    </row>
    <row r="690" spans="1:23" ht="24" customHeight="1">
      <c r="A690" s="733" t="s">
        <v>73</v>
      </c>
      <c r="B690" s="733">
        <v>3</v>
      </c>
      <c r="C690" s="733"/>
      <c r="D690" s="733">
        <v>2</v>
      </c>
      <c r="E690" s="733" t="str">
        <f>CONCATENATE('Смета ЕР (общ) '!$A690,".",'Смета ЕР (общ) '!$B690,".",'Смета ЕР (общ) '!$D690)</f>
        <v>Р5.3.2</v>
      </c>
      <c r="F690" s="733">
        <f t="shared" si="80"/>
        <v>1</v>
      </c>
      <c r="G690" s="1106" t="s">
        <v>1172</v>
      </c>
      <c r="H690" s="1098" t="s">
        <v>336</v>
      </c>
      <c r="I690" s="734"/>
      <c r="J690" s="923">
        <v>7837.5</v>
      </c>
      <c r="K690" s="923">
        <v>6690.22</v>
      </c>
      <c r="L690" s="923">
        <f t="shared" si="81"/>
        <v>7837.5</v>
      </c>
      <c r="M690" s="923">
        <f t="shared" si="82"/>
        <v>6690.22</v>
      </c>
      <c r="N690" s="923">
        <f>ROUND('Смета ЕР (общ) '!$I690*'Смета ЕР (общ) '!$L690,2)</f>
        <v>0</v>
      </c>
      <c r="O690" s="923">
        <f>ROUND('Смета ЕР (общ) '!$I690*'Смета ЕР (общ) '!$M690,2)</f>
        <v>0</v>
      </c>
      <c r="P690" s="1222"/>
      <c r="Q690" s="1106" t="s">
        <v>846</v>
      </c>
      <c r="S690" s="619"/>
      <c r="T690" s="1168"/>
      <c r="U690" s="1168"/>
      <c r="V690" s="1168"/>
      <c r="W690" s="1168"/>
    </row>
    <row r="691" spans="1:23" ht="24" customHeight="1">
      <c r="A691" s="733" t="s">
        <v>73</v>
      </c>
      <c r="B691" s="733">
        <v>3</v>
      </c>
      <c r="C691" s="733"/>
      <c r="D691" s="733">
        <v>68</v>
      </c>
      <c r="E691" s="733" t="str">
        <f>CONCATENATE('Смета ЕР (общ) '!$A691,".",'Смета ЕР (общ) '!$B691,".",'Смета ЕР (общ) '!$D691)</f>
        <v>Р5.3.68</v>
      </c>
      <c r="F691" s="733">
        <f t="shared" si="80"/>
        <v>1</v>
      </c>
      <c r="G691" s="1106" t="s">
        <v>1173</v>
      </c>
      <c r="H691" s="1098" t="s">
        <v>336</v>
      </c>
      <c r="I691" s="734"/>
      <c r="J691" s="923">
        <v>4284.5</v>
      </c>
      <c r="K691" s="923">
        <v>55070.06</v>
      </c>
      <c r="L691" s="923">
        <f t="shared" si="81"/>
        <v>4284.5</v>
      </c>
      <c r="M691" s="923">
        <f t="shared" si="82"/>
        <v>55070.06</v>
      </c>
      <c r="N691" s="923">
        <f>ROUND('Смета ЕР (общ) '!$I691*'Смета ЕР (общ) '!$L691,2)</f>
        <v>0</v>
      </c>
      <c r="O691" s="923">
        <f>ROUND('Смета ЕР (общ) '!$I691*'Смета ЕР (общ) '!$M691,2)</f>
        <v>0</v>
      </c>
      <c r="P691" s="1222"/>
      <c r="Q691" s="1106" t="s">
        <v>846</v>
      </c>
      <c r="S691" s="619"/>
      <c r="T691" s="1168"/>
      <c r="U691" s="1168"/>
      <c r="V691" s="1168"/>
      <c r="W691" s="1168"/>
    </row>
    <row r="692" spans="1:23" ht="24" customHeight="1">
      <c r="A692" s="733" t="s">
        <v>73</v>
      </c>
      <c r="B692" s="733">
        <v>3</v>
      </c>
      <c r="C692" s="733"/>
      <c r="D692" s="733">
        <v>69</v>
      </c>
      <c r="E692" s="733" t="str">
        <f>CONCATENATE('Смета ЕР (общ) '!$A692,".",'Смета ЕР (общ) '!$B692,".",'Смета ЕР (общ) '!$D692)</f>
        <v>Р5.3.69</v>
      </c>
      <c r="F692" s="733">
        <f t="shared" si="80"/>
        <v>1</v>
      </c>
      <c r="G692" s="1106" t="s">
        <v>1174</v>
      </c>
      <c r="H692" s="1098" t="s">
        <v>336</v>
      </c>
      <c r="I692" s="734"/>
      <c r="J692" s="923">
        <v>6688</v>
      </c>
      <c r="K692" s="923">
        <v>29157.16</v>
      </c>
      <c r="L692" s="923">
        <f t="shared" si="81"/>
        <v>6688</v>
      </c>
      <c r="M692" s="923">
        <f t="shared" si="82"/>
        <v>29157.16</v>
      </c>
      <c r="N692" s="923">
        <f>ROUND('Смета ЕР (общ) '!$I692*'Смета ЕР (общ) '!$L692,2)</f>
        <v>0</v>
      </c>
      <c r="O692" s="923">
        <f>ROUND('Смета ЕР (общ) '!$I692*'Смета ЕР (общ) '!$M692,2)</f>
        <v>0</v>
      </c>
      <c r="P692" s="1222"/>
      <c r="Q692" s="1106" t="s">
        <v>846</v>
      </c>
      <c r="S692" s="619"/>
      <c r="T692" s="1168"/>
      <c r="U692" s="1168"/>
      <c r="V692" s="1168"/>
      <c r="W692" s="1168"/>
    </row>
    <row r="693" spans="1:23" ht="14.4" customHeight="1">
      <c r="A693" s="733" t="s">
        <v>73</v>
      </c>
      <c r="B693" s="733">
        <v>3</v>
      </c>
      <c r="C693" s="733"/>
      <c r="D693" s="733">
        <v>62</v>
      </c>
      <c r="E693" s="733" t="str">
        <f>CONCATENATE('Смета ЕР (общ) '!$A693,".",'Смета ЕР (общ) '!$B693,".",'Смета ЕР (общ) '!$D693)</f>
        <v>Р5.3.62</v>
      </c>
      <c r="F693" s="733">
        <f t="shared" si="80"/>
        <v>1</v>
      </c>
      <c r="G693" s="1106" t="s">
        <v>1187</v>
      </c>
      <c r="H693" s="1098" t="s">
        <v>336</v>
      </c>
      <c r="I693" s="734"/>
      <c r="J693" s="923">
        <v>4186.88</v>
      </c>
      <c r="K693" s="923">
        <v>27305.02</v>
      </c>
      <c r="L693" s="923">
        <f t="shared" si="81"/>
        <v>4186.88</v>
      </c>
      <c r="M693" s="923">
        <f t="shared" si="82"/>
        <v>27305.02</v>
      </c>
      <c r="N693" s="923">
        <f>ROUND('Смета ЕР (общ) '!$I693*'Смета ЕР (общ) '!$L693,2)</f>
        <v>0</v>
      </c>
      <c r="O693" s="923">
        <f>ROUND('Смета ЕР (общ) '!$I693*'Смета ЕР (общ) '!$M693,2)</f>
        <v>0</v>
      </c>
      <c r="P693" s="1222"/>
      <c r="Q693" s="1106" t="s">
        <v>846</v>
      </c>
      <c r="S693" s="619"/>
      <c r="T693" s="1168"/>
      <c r="U693" s="1168"/>
      <c r="V693" s="1168"/>
      <c r="W693" s="1168"/>
    </row>
    <row r="694" spans="1:23" ht="24" customHeight="1">
      <c r="A694" s="733" t="s">
        <v>73</v>
      </c>
      <c r="B694" s="733">
        <v>3</v>
      </c>
      <c r="C694" s="733"/>
      <c r="D694" s="733">
        <v>63</v>
      </c>
      <c r="E694" s="733" t="str">
        <f>CONCATENATE('Смета ЕР (общ) '!$A694,".",'Смета ЕР (общ) '!$B694,".",'Смета ЕР (общ) '!$D694)</f>
        <v>Р5.3.63</v>
      </c>
      <c r="F694" s="733">
        <f t="shared" si="80"/>
        <v>1</v>
      </c>
      <c r="G694" s="1065" t="s">
        <v>1238</v>
      </c>
      <c r="H694" s="1098" t="s">
        <v>336</v>
      </c>
      <c r="I694" s="734"/>
      <c r="J694" s="923">
        <v>5575.08</v>
      </c>
      <c r="K694" s="923">
        <v>33925.279999999999</v>
      </c>
      <c r="L694" s="923">
        <f t="shared" si="81"/>
        <v>5575.08</v>
      </c>
      <c r="M694" s="923">
        <f t="shared" si="82"/>
        <v>33925.279999999999</v>
      </c>
      <c r="N694" s="923">
        <f>ROUND('Смета ЕР (общ) '!$I694*'Смета ЕР (общ) '!$L694,2)</f>
        <v>0</v>
      </c>
      <c r="O694" s="923">
        <f>ROUND('Смета ЕР (общ) '!$I694*'Смета ЕР (общ) '!$M694,2)</f>
        <v>0</v>
      </c>
      <c r="P694" s="1222"/>
      <c r="Q694" s="1065" t="s">
        <v>846</v>
      </c>
      <c r="S694" s="619"/>
      <c r="T694" s="1168"/>
      <c r="U694" s="1168"/>
      <c r="V694" s="1168"/>
      <c r="W694" s="1168"/>
    </row>
    <row r="695" spans="1:23" ht="24" customHeight="1">
      <c r="A695" s="733" t="s">
        <v>73</v>
      </c>
      <c r="B695" s="733">
        <v>3</v>
      </c>
      <c r="C695" s="733"/>
      <c r="D695" s="733">
        <v>64</v>
      </c>
      <c r="E695" s="733" t="str">
        <f>CONCATENATE('Смета ЕР (общ) '!$A695,".",'Смета ЕР (общ) '!$B695,".",'Смета ЕР (общ) '!$D695)</f>
        <v>Р5.3.64</v>
      </c>
      <c r="F695" s="733">
        <f t="shared" si="80"/>
        <v>1</v>
      </c>
      <c r="G695" s="1065" t="s">
        <v>1190</v>
      </c>
      <c r="H695" s="1098" t="s">
        <v>336</v>
      </c>
      <c r="I695" s="734"/>
      <c r="J695" s="923">
        <v>6688</v>
      </c>
      <c r="K695" s="923">
        <v>45420.639999999999</v>
      </c>
      <c r="L695" s="923">
        <f t="shared" si="81"/>
        <v>6688</v>
      </c>
      <c r="M695" s="923">
        <f t="shared" si="82"/>
        <v>45420.639999999999</v>
      </c>
      <c r="N695" s="923">
        <f>ROUND('Смета ЕР (общ) '!$I695*'Смета ЕР (общ) '!$L695,2)</f>
        <v>0</v>
      </c>
      <c r="O695" s="923">
        <f>ROUND('Смета ЕР (общ) '!$I695*'Смета ЕР (общ) '!$M695,2)</f>
        <v>0</v>
      </c>
      <c r="P695" s="1222"/>
      <c r="Q695" s="1065"/>
      <c r="S695" s="619"/>
      <c r="T695" s="1168"/>
      <c r="U695" s="1168"/>
      <c r="V695" s="1168"/>
      <c r="W695" s="1168"/>
    </row>
    <row r="696" spans="1:23" ht="24" customHeight="1">
      <c r="A696" s="733" t="s">
        <v>73</v>
      </c>
      <c r="B696" s="733">
        <v>3</v>
      </c>
      <c r="C696" s="733"/>
      <c r="D696" s="733">
        <v>70</v>
      </c>
      <c r="E696" s="733" t="str">
        <f>CONCATENATE('Смета ЕР (общ) '!$A696,".",'Смета ЕР (общ) '!$B696,".",'Смета ЕР (общ) '!$D696)</f>
        <v>Р5.3.70</v>
      </c>
      <c r="F696" s="733">
        <f t="shared" si="80"/>
        <v>1</v>
      </c>
      <c r="G696" s="1065" t="s">
        <v>1490</v>
      </c>
      <c r="H696" s="1098" t="s">
        <v>336</v>
      </c>
      <c r="I696" s="734"/>
      <c r="J696" s="923">
        <v>5575.08</v>
      </c>
      <c r="K696" s="923">
        <v>40890.629999999997</v>
      </c>
      <c r="L696" s="923">
        <f t="shared" si="81"/>
        <v>5575.08</v>
      </c>
      <c r="M696" s="923">
        <f t="shared" si="82"/>
        <v>40890.629999999997</v>
      </c>
      <c r="N696" s="923">
        <f>ROUND('Смета ЕР (общ) '!$I696*'Смета ЕР (общ) '!$L696,2)</f>
        <v>0</v>
      </c>
      <c r="O696" s="923">
        <f>ROUND('Смета ЕР (общ) '!$I696*'Смета ЕР (общ) '!$M696,2)</f>
        <v>0</v>
      </c>
      <c r="P696" s="1222"/>
      <c r="Q696" s="1065" t="s">
        <v>846</v>
      </c>
      <c r="S696" s="619"/>
      <c r="T696" s="1168"/>
      <c r="U696" s="1168"/>
      <c r="V696" s="1168"/>
      <c r="W696" s="1168"/>
    </row>
    <row r="697" spans="1:23" ht="24" customHeight="1">
      <c r="A697" s="733" t="s">
        <v>73</v>
      </c>
      <c r="B697" s="733">
        <v>3</v>
      </c>
      <c r="C697" s="733"/>
      <c r="D697" s="733">
        <v>71</v>
      </c>
      <c r="E697" s="733" t="str">
        <f>CONCATENATE('Смета ЕР (общ) '!$A697,".",'Смета ЕР (общ) '!$B697,".",'Смета ЕР (общ) '!$D697)</f>
        <v>Р5.3.71</v>
      </c>
      <c r="F697" s="733">
        <f t="shared" si="80"/>
        <v>1</v>
      </c>
      <c r="G697" s="1065" t="s">
        <v>1237</v>
      </c>
      <c r="H697" s="1098" t="s">
        <v>336</v>
      </c>
      <c r="I697" s="734"/>
      <c r="J697" s="923">
        <v>6688</v>
      </c>
      <c r="K697" s="923">
        <v>8915.44</v>
      </c>
      <c r="L697" s="923">
        <f t="shared" si="81"/>
        <v>6688</v>
      </c>
      <c r="M697" s="923">
        <f t="shared" si="82"/>
        <v>8915.44</v>
      </c>
      <c r="N697" s="923">
        <f>ROUND('Смета ЕР (общ) '!$I697*'Смета ЕР (общ) '!$L697,2)</f>
        <v>0</v>
      </c>
      <c r="O697" s="923">
        <f>ROUND('Смета ЕР (общ) '!$I697*'Смета ЕР (общ) '!$M697,2)</f>
        <v>0</v>
      </c>
      <c r="P697" s="1222"/>
      <c r="Q697" s="1065"/>
      <c r="S697" s="619"/>
      <c r="T697" s="1168"/>
      <c r="U697" s="1168"/>
      <c r="V697" s="1168"/>
      <c r="W697" s="1168"/>
    </row>
    <row r="698" spans="1:23" ht="14.4" customHeight="1">
      <c r="A698" s="733" t="s">
        <v>73</v>
      </c>
      <c r="B698" s="733">
        <v>3</v>
      </c>
      <c r="C698" s="733"/>
      <c r="D698" s="733">
        <v>72</v>
      </c>
      <c r="E698" s="733" t="str">
        <f>CONCATENATE('Смета ЕР (общ) '!$A698,".",'Смета ЕР (общ) '!$B698,".",'Смета ЕР (общ) '!$D698)</f>
        <v>Р5.3.72</v>
      </c>
      <c r="F698" s="733">
        <f t="shared" si="80"/>
        <v>1</v>
      </c>
      <c r="G698" s="1065" t="s">
        <v>2291</v>
      </c>
      <c r="H698" s="1098" t="s">
        <v>336</v>
      </c>
      <c r="I698" s="734"/>
      <c r="J698" s="923">
        <v>5575.08</v>
      </c>
      <c r="K698" s="735">
        <f>Сантехника!J2</f>
        <v>12789</v>
      </c>
      <c r="L698" s="923">
        <f t="shared" si="81"/>
        <v>5575.08</v>
      </c>
      <c r="M698" s="1114">
        <f t="shared" si="82"/>
        <v>12789</v>
      </c>
      <c r="N698" s="923">
        <f>ROUND('Смета ЕР (общ) '!$I698*'Смета ЕР (общ) '!$L698,2)</f>
        <v>0</v>
      </c>
      <c r="O698" s="923">
        <f>ROUND('Смета ЕР (общ) '!$I698*'Смета ЕР (общ) '!$M698,2)</f>
        <v>0</v>
      </c>
      <c r="P698" s="1211" t="s">
        <v>6186</v>
      </c>
      <c r="Q698" s="1065"/>
      <c r="R698" s="854"/>
      <c r="S698" s="619"/>
      <c r="T698" s="1168"/>
      <c r="U698" s="1168">
        <v>1</v>
      </c>
      <c r="V698" s="1168"/>
      <c r="W698" s="1168"/>
    </row>
    <row r="699" spans="1:23" ht="14.4" customHeight="1">
      <c r="A699" s="733" t="s">
        <v>73</v>
      </c>
      <c r="B699" s="733">
        <v>3</v>
      </c>
      <c r="C699" s="733"/>
      <c r="D699" s="733">
        <v>88</v>
      </c>
      <c r="E699" s="733" t="str">
        <f>CONCATENATE('Смета ЕР (общ) '!$A699,".",'Смета ЕР (общ) '!$B699,".",'Смета ЕР (общ) '!$D699)</f>
        <v>Р5.3.88</v>
      </c>
      <c r="F699" s="733">
        <f t="shared" si="80"/>
        <v>1</v>
      </c>
      <c r="G699" s="1065" t="s">
        <v>4042</v>
      </c>
      <c r="H699" s="1098" t="s">
        <v>336</v>
      </c>
      <c r="I699" s="734"/>
      <c r="J699" s="735">
        <v>1809.6</v>
      </c>
      <c r="K699" s="735">
        <f>Сантехника!J30</f>
        <v>15498</v>
      </c>
      <c r="L699" s="923">
        <f t="shared" si="81"/>
        <v>1809.6</v>
      </c>
      <c r="M699" s="1114">
        <f t="shared" si="82"/>
        <v>15498</v>
      </c>
      <c r="N699" s="923">
        <f>ROUND('Смета ЕР (общ) '!$I699*'Смета ЕР (общ) '!$L699,2)</f>
        <v>0</v>
      </c>
      <c r="O699" s="923">
        <f>ROUND('Смета ЕР (общ) '!$I699*'Смета ЕР (общ) '!$M699,2)</f>
        <v>0</v>
      </c>
      <c r="P699" s="1211" t="s">
        <v>6186</v>
      </c>
      <c r="Q699" s="1065"/>
      <c r="R699" s="854"/>
      <c r="S699" s="619"/>
      <c r="T699" s="1168"/>
      <c r="U699" s="1168"/>
      <c r="V699" s="1168"/>
      <c r="W699" s="1168"/>
    </row>
    <row r="700" spans="1:23" ht="14.4" customHeight="1">
      <c r="A700" s="733" t="s">
        <v>73</v>
      </c>
      <c r="B700" s="733">
        <v>3</v>
      </c>
      <c r="C700" s="733"/>
      <c r="D700" s="733">
        <v>89</v>
      </c>
      <c r="E700" s="733" t="str">
        <f>CONCATENATE('Смета ЕР (общ) '!$A700,".",'Смета ЕР (общ) '!$B700,".",'Смета ЕР (общ) '!$D700)</f>
        <v>Р5.3.89</v>
      </c>
      <c r="F700" s="733">
        <f t="shared" si="80"/>
        <v>1</v>
      </c>
      <c r="G700" s="1065" t="s">
        <v>4044</v>
      </c>
      <c r="H700" s="1098" t="s">
        <v>336</v>
      </c>
      <c r="I700" s="734"/>
      <c r="J700" s="923">
        <v>6688</v>
      </c>
      <c r="K700" s="735">
        <f>Сантехника!J4</f>
        <v>8284.5</v>
      </c>
      <c r="L700" s="923">
        <f t="shared" si="81"/>
        <v>6688</v>
      </c>
      <c r="M700" s="1114">
        <f t="shared" si="82"/>
        <v>8284.5</v>
      </c>
      <c r="N700" s="923">
        <f>ROUND('Смета ЕР (общ) '!$I700*'Смета ЕР (общ) '!$L700,2)</f>
        <v>0</v>
      </c>
      <c r="O700" s="923">
        <f>ROUND('Смета ЕР (общ) '!$I700*'Смета ЕР (общ) '!$M700,2)</f>
        <v>0</v>
      </c>
      <c r="P700" s="1211" t="s">
        <v>6186</v>
      </c>
      <c r="Q700" s="1065"/>
      <c r="R700" s="854"/>
      <c r="S700" s="619"/>
      <c r="T700" s="1168"/>
      <c r="U700" s="1168"/>
      <c r="V700" s="1168"/>
      <c r="W700" s="1168"/>
    </row>
    <row r="701" spans="1:23" ht="14.4" customHeight="1">
      <c r="A701" s="733" t="s">
        <v>73</v>
      </c>
      <c r="B701" s="733">
        <v>3</v>
      </c>
      <c r="C701" s="733"/>
      <c r="D701" s="733">
        <v>90</v>
      </c>
      <c r="E701" s="733" t="str">
        <f>CONCATENATE('Смета ЕР (общ) '!$A701,".",'Смета ЕР (общ) '!$B701,".",'Смета ЕР (общ) '!$D701)</f>
        <v>Р5.3.90</v>
      </c>
      <c r="F701" s="733">
        <f t="shared" si="80"/>
        <v>1</v>
      </c>
      <c r="G701" s="1065" t="s">
        <v>4043</v>
      </c>
      <c r="H701" s="1098" t="s">
        <v>336</v>
      </c>
      <c r="I701" s="734"/>
      <c r="J701" s="735">
        <v>1809.6</v>
      </c>
      <c r="K701" s="735">
        <f>Сантехника!J31</f>
        <v>29431.5</v>
      </c>
      <c r="L701" s="923">
        <f t="shared" si="81"/>
        <v>1809.6</v>
      </c>
      <c r="M701" s="1114">
        <f t="shared" si="82"/>
        <v>29431.5</v>
      </c>
      <c r="N701" s="923">
        <f>ROUND('Смета ЕР (общ) '!$I701*'Смета ЕР (общ) '!$L701,2)</f>
        <v>0</v>
      </c>
      <c r="O701" s="923">
        <f>ROUND('Смета ЕР (общ) '!$I701*'Смета ЕР (общ) '!$M701,2)</f>
        <v>0</v>
      </c>
      <c r="P701" s="1211" t="s">
        <v>6186</v>
      </c>
      <c r="Q701" s="1065"/>
      <c r="R701" s="854"/>
      <c r="S701" s="619"/>
      <c r="T701" s="1168"/>
      <c r="U701" s="1168"/>
      <c r="V701" s="1168"/>
      <c r="W701" s="1168"/>
    </row>
    <row r="702" spans="1:23" ht="24" customHeight="1">
      <c r="A702" s="733" t="s">
        <v>73</v>
      </c>
      <c r="B702" s="733">
        <v>3</v>
      </c>
      <c r="C702" s="733"/>
      <c r="D702" s="733">
        <v>91</v>
      </c>
      <c r="E702" s="733" t="str">
        <f>CONCATENATE('Смета ЕР (общ) '!$A702,".",'Смета ЕР (общ) '!$B702,".",'Смета ЕР (общ) '!$D702)</f>
        <v>Р5.3.91</v>
      </c>
      <c r="F702" s="733">
        <f t="shared" si="80"/>
        <v>1</v>
      </c>
      <c r="G702" s="1065" t="s">
        <v>2292</v>
      </c>
      <c r="H702" s="1098" t="s">
        <v>336</v>
      </c>
      <c r="I702" s="734"/>
      <c r="J702" s="923">
        <v>6688</v>
      </c>
      <c r="K702" s="735">
        <f>Сантехника!J32</f>
        <v>10909.5</v>
      </c>
      <c r="L702" s="923">
        <f t="shared" si="81"/>
        <v>6688</v>
      </c>
      <c r="M702" s="1114">
        <f t="shared" si="82"/>
        <v>10909.5</v>
      </c>
      <c r="N702" s="923">
        <f>ROUND('Смета ЕР (общ) '!$I702*'Смета ЕР (общ) '!$L702,2)</f>
        <v>0</v>
      </c>
      <c r="O702" s="923">
        <f>ROUND('Смета ЕР (общ) '!$I702*'Смета ЕР (общ) '!$M702,2)</f>
        <v>0</v>
      </c>
      <c r="P702" s="1211" t="s">
        <v>6186</v>
      </c>
      <c r="Q702" s="1065"/>
      <c r="R702" s="854"/>
      <c r="S702" s="619"/>
      <c r="T702" s="1168"/>
      <c r="U702" s="1168"/>
      <c r="V702" s="1168"/>
      <c r="W702" s="1168"/>
    </row>
    <row r="703" spans="1:23" ht="14.4" customHeight="1">
      <c r="A703" s="733" t="s">
        <v>73</v>
      </c>
      <c r="B703" s="733">
        <v>3</v>
      </c>
      <c r="C703" s="733"/>
      <c r="D703" s="733">
        <v>92</v>
      </c>
      <c r="E703" s="733" t="str">
        <f>CONCATENATE('Смета ЕР (общ) '!$A703,".",'Смета ЕР (общ) '!$B703,".",'Смета ЕР (общ) '!$D703)</f>
        <v>Р5.3.92</v>
      </c>
      <c r="F703" s="733">
        <f t="shared" si="80"/>
        <v>1</v>
      </c>
      <c r="G703" s="1065" t="s">
        <v>4046</v>
      </c>
      <c r="H703" s="1098" t="s">
        <v>336</v>
      </c>
      <c r="I703" s="734"/>
      <c r="J703" s="735">
        <v>500</v>
      </c>
      <c r="K703" s="735">
        <f>Сантехника!J34</f>
        <v>1354.5</v>
      </c>
      <c r="L703" s="923">
        <f t="shared" si="81"/>
        <v>500</v>
      </c>
      <c r="M703" s="1114">
        <f t="shared" si="82"/>
        <v>1354.5</v>
      </c>
      <c r="N703" s="923">
        <f>ROUND('Смета ЕР (общ) '!$I703*'Смета ЕР (общ) '!$L703,2)</f>
        <v>0</v>
      </c>
      <c r="O703" s="923">
        <f>ROUND('Смета ЕР (общ) '!$I703*'Смета ЕР (общ) '!$M703,2)</f>
        <v>0</v>
      </c>
      <c r="P703" s="1211" t="s">
        <v>6186</v>
      </c>
      <c r="Q703" s="1065"/>
      <c r="R703" s="854"/>
      <c r="S703" s="619"/>
      <c r="T703" s="1168"/>
      <c r="U703" s="1168"/>
      <c r="V703" s="1168"/>
      <c r="W703" s="1168"/>
    </row>
    <row r="704" spans="1:23" ht="14.4" customHeight="1">
      <c r="A704" s="733" t="s">
        <v>73</v>
      </c>
      <c r="B704" s="733">
        <v>3</v>
      </c>
      <c r="C704" s="733"/>
      <c r="D704" s="733">
        <v>93</v>
      </c>
      <c r="E704" s="733" t="str">
        <f>CONCATENATE('Смета ЕР (общ) '!$A704,".",'Смета ЕР (общ) '!$B704,".",'Смета ЕР (общ) '!$D704)</f>
        <v>Р5.3.93</v>
      </c>
      <c r="F704" s="733">
        <f t="shared" si="80"/>
        <v>1</v>
      </c>
      <c r="G704" s="1065" t="s">
        <v>4045</v>
      </c>
      <c r="H704" s="1098" t="s">
        <v>336</v>
      </c>
      <c r="I704" s="734"/>
      <c r="J704" s="735">
        <v>500</v>
      </c>
      <c r="K704" s="735">
        <f>Сантехника!J33</f>
        <v>1029</v>
      </c>
      <c r="L704" s="923">
        <f t="shared" si="81"/>
        <v>500</v>
      </c>
      <c r="M704" s="1114">
        <f t="shared" si="82"/>
        <v>1029</v>
      </c>
      <c r="N704" s="923">
        <f>ROUND('Смета ЕР (общ) '!$I704*'Смета ЕР (общ) '!$L704,2)</f>
        <v>0</v>
      </c>
      <c r="O704" s="923">
        <f>ROUND('Смета ЕР (общ) '!$I704*'Смета ЕР (общ) '!$M704,2)</f>
        <v>0</v>
      </c>
      <c r="P704" s="1211" t="s">
        <v>6186</v>
      </c>
      <c r="Q704" s="1065"/>
      <c r="R704" s="854"/>
      <c r="S704" s="619"/>
      <c r="T704" s="1168"/>
      <c r="U704" s="1168"/>
      <c r="V704" s="1168"/>
      <c r="W704" s="1168"/>
    </row>
    <row r="705" spans="1:23" ht="24" customHeight="1">
      <c r="A705" s="733" t="s">
        <v>73</v>
      </c>
      <c r="B705" s="733">
        <v>3</v>
      </c>
      <c r="C705" s="733"/>
      <c r="D705" s="733">
        <v>73</v>
      </c>
      <c r="E705" s="733" t="str">
        <f>CONCATENATE('Смета ЕР (общ) '!$A705,".",'Смета ЕР (общ) '!$B705,".",'Смета ЕР (общ) '!$D705)</f>
        <v>Р5.3.73</v>
      </c>
      <c r="F705" s="733">
        <f t="shared" si="80"/>
        <v>1</v>
      </c>
      <c r="G705" s="1065" t="s">
        <v>4048</v>
      </c>
      <c r="H705" s="1098" t="s">
        <v>336</v>
      </c>
      <c r="I705" s="734"/>
      <c r="J705" s="734">
        <v>4284.5</v>
      </c>
      <c r="K705" s="735">
        <f>Сантехника!J35</f>
        <v>23478</v>
      </c>
      <c r="L705" s="923">
        <f t="shared" ref="L705:L732" si="83">ROUND(J705-J705*$Q$4,2)</f>
        <v>4284.5</v>
      </c>
      <c r="M705" s="1114">
        <f t="shared" ref="M705:M732" si="84">ROUND(K705-K705*$Q$4,2)</f>
        <v>23478</v>
      </c>
      <c r="N705" s="923">
        <f>ROUND('Смета ЕР (общ) '!$I705*'Смета ЕР (общ) '!$L705,2)</f>
        <v>0</v>
      </c>
      <c r="O705" s="923">
        <f>ROUND('Смета ЕР (общ) '!$I705*'Смета ЕР (общ) '!$M705,2)</f>
        <v>0</v>
      </c>
      <c r="P705" s="1211" t="s">
        <v>6186</v>
      </c>
      <c r="Q705" s="1065"/>
      <c r="R705" s="854"/>
      <c r="S705" s="619"/>
      <c r="T705" s="1168"/>
      <c r="U705" s="1168">
        <v>1</v>
      </c>
      <c r="V705" s="1168"/>
      <c r="W705" s="1168"/>
    </row>
    <row r="706" spans="1:23" ht="14.4" customHeight="1">
      <c r="A706" s="733" t="s">
        <v>73</v>
      </c>
      <c r="B706" s="733">
        <v>3</v>
      </c>
      <c r="C706" s="733"/>
      <c r="D706" s="733">
        <v>74</v>
      </c>
      <c r="E706" s="733" t="str">
        <f>CONCATENATE('Смета ЕР (общ) '!$A706,".",'Смета ЕР (общ) '!$B706,".",'Смета ЕР (общ) '!$D706)</f>
        <v>Р5.3.74</v>
      </c>
      <c r="F706" s="733">
        <f t="shared" si="80"/>
        <v>1</v>
      </c>
      <c r="G706" s="1065" t="s">
        <v>4049</v>
      </c>
      <c r="H706" s="1098" t="s">
        <v>336</v>
      </c>
      <c r="I706" s="734"/>
      <c r="J706" s="735">
        <v>4186.88</v>
      </c>
      <c r="K706" s="735">
        <f>Сантехника!J10</f>
        <v>20359.5</v>
      </c>
      <c r="L706" s="923">
        <f t="shared" si="83"/>
        <v>4186.88</v>
      </c>
      <c r="M706" s="1114">
        <f t="shared" si="84"/>
        <v>20359.5</v>
      </c>
      <c r="N706" s="923">
        <f>ROUND('Смета ЕР (общ) '!$I706*'Смета ЕР (общ) '!$L706,2)</f>
        <v>0</v>
      </c>
      <c r="O706" s="923">
        <f>ROUND('Смета ЕР (общ) '!$I706*'Смета ЕР (общ) '!$M706,2)</f>
        <v>0</v>
      </c>
      <c r="P706" s="1211" t="s">
        <v>6186</v>
      </c>
      <c r="Q706" s="1065" t="s">
        <v>846</v>
      </c>
      <c r="R706" s="854"/>
      <c r="S706" s="619"/>
      <c r="T706" s="1168"/>
      <c r="U706" s="1168">
        <v>1</v>
      </c>
      <c r="V706" s="1168"/>
      <c r="W706" s="1168"/>
    </row>
    <row r="707" spans="1:23" ht="24" customHeight="1">
      <c r="A707" s="733" t="s">
        <v>73</v>
      </c>
      <c r="B707" s="733">
        <v>3</v>
      </c>
      <c r="C707" s="733"/>
      <c r="D707" s="733">
        <v>75</v>
      </c>
      <c r="E707" s="733" t="str">
        <f>CONCATENATE('Смета ЕР (общ) '!$A707,".",'Смета ЕР (общ) '!$B707,".",'Смета ЕР (общ) '!$D707)</f>
        <v>Р5.3.75</v>
      </c>
      <c r="F707" s="733">
        <f t="shared" si="80"/>
        <v>1</v>
      </c>
      <c r="G707" s="1065" t="s">
        <v>4047</v>
      </c>
      <c r="H707" s="1098" t="s">
        <v>336</v>
      </c>
      <c r="I707" s="734"/>
      <c r="J707" s="735">
        <v>4186.88</v>
      </c>
      <c r="K707" s="735">
        <f>Сантехника!J7</f>
        <v>13782.3</v>
      </c>
      <c r="L707" s="923">
        <f t="shared" si="83"/>
        <v>4186.88</v>
      </c>
      <c r="M707" s="1114">
        <f t="shared" si="84"/>
        <v>13782.3</v>
      </c>
      <c r="N707" s="923">
        <f>ROUND('Смета ЕР (общ) '!$I707*'Смета ЕР (общ) '!$L707,2)</f>
        <v>0</v>
      </c>
      <c r="O707" s="923">
        <f>ROUND('Смета ЕР (общ) '!$I707*'Смета ЕР (общ) '!$M707,2)</f>
        <v>0</v>
      </c>
      <c r="P707" s="1211" t="s">
        <v>6186</v>
      </c>
      <c r="Q707" s="1065"/>
      <c r="R707" s="854"/>
      <c r="S707" s="619"/>
      <c r="T707" s="1168"/>
      <c r="U707" s="1168">
        <v>1</v>
      </c>
      <c r="V707" s="1168"/>
      <c r="W707" s="1168"/>
    </row>
    <row r="708" spans="1:23" ht="24" customHeight="1">
      <c r="A708" s="1097" t="s">
        <v>73</v>
      </c>
      <c r="B708" s="1097">
        <v>3</v>
      </c>
      <c r="C708" s="1097"/>
      <c r="D708" s="1097">
        <v>78</v>
      </c>
      <c r="E708" s="1097" t="str">
        <f>CONCATENATE('Смета ЕР (общ) '!$A708,".",'Смета ЕР (общ) '!$B708,".",'Смета ЕР (общ) '!$D708)</f>
        <v>Р5.3.78</v>
      </c>
      <c r="F708" s="733">
        <f t="shared" si="80"/>
        <v>1</v>
      </c>
      <c r="G708" s="1115" t="s">
        <v>1171</v>
      </c>
      <c r="H708" s="1098" t="s">
        <v>336</v>
      </c>
      <c r="I708" s="837"/>
      <c r="J708" s="735">
        <v>4284.5</v>
      </c>
      <c r="K708" s="1096"/>
      <c r="L708" s="735">
        <f t="shared" si="83"/>
        <v>4284.5</v>
      </c>
      <c r="M708" s="1114">
        <f t="shared" si="84"/>
        <v>0</v>
      </c>
      <c r="N708" s="735">
        <f>ROUND('Смета ЕР (общ) '!$I708*'Смета ЕР (общ) '!$L708,2)</f>
        <v>0</v>
      </c>
      <c r="O708" s="735">
        <f>ROUND('Смета ЕР (общ) '!$I708*'Смета ЕР (общ) '!$M708,2)</f>
        <v>0</v>
      </c>
      <c r="P708" s="1222"/>
      <c r="Q708" s="1115" t="s">
        <v>846</v>
      </c>
      <c r="R708" s="854"/>
      <c r="S708" s="619"/>
      <c r="T708" s="1168"/>
      <c r="U708" s="1168"/>
      <c r="V708" s="1168"/>
      <c r="W708" s="1168"/>
    </row>
    <row r="709" spans="1:23" ht="24" customHeight="1">
      <c r="A709" s="1097" t="s">
        <v>73</v>
      </c>
      <c r="B709" s="1097">
        <v>3</v>
      </c>
      <c r="C709" s="1097"/>
      <c r="D709" s="1097">
        <v>79</v>
      </c>
      <c r="E709" s="1097" t="str">
        <f>CONCATENATE('Смета ЕР (общ) '!$A709,".",'Смета ЕР (общ) '!$B709,".",'Смета ЕР (общ) '!$D709)</f>
        <v>Р5.3.79</v>
      </c>
      <c r="F709" s="733">
        <f t="shared" si="80"/>
        <v>1</v>
      </c>
      <c r="G709" s="1067" t="s">
        <v>2210</v>
      </c>
      <c r="H709" s="1098" t="s">
        <v>336</v>
      </c>
      <c r="I709" s="837"/>
      <c r="J709" s="735">
        <v>6688</v>
      </c>
      <c r="K709" s="735">
        <f>Сантехника!J3+Сантехника!J6</f>
        <v>10468.5</v>
      </c>
      <c r="L709" s="735">
        <f t="shared" si="83"/>
        <v>6688</v>
      </c>
      <c r="M709" s="1114">
        <f t="shared" si="84"/>
        <v>10468.5</v>
      </c>
      <c r="N709" s="735">
        <f>ROUND('Смета ЕР (общ) '!$I709*'Смета ЕР (общ) '!$L709,2)</f>
        <v>0</v>
      </c>
      <c r="O709" s="735">
        <f>ROUND('Смета ЕР (общ) '!$I709*'Смета ЕР (общ) '!$M709,2)</f>
        <v>0</v>
      </c>
      <c r="P709" s="1212" t="s">
        <v>6186</v>
      </c>
      <c r="Q709" s="1067" t="s">
        <v>846</v>
      </c>
      <c r="R709" s="854"/>
      <c r="S709" s="619"/>
      <c r="T709" s="1168"/>
      <c r="U709" s="1168">
        <v>1</v>
      </c>
      <c r="V709" s="1168"/>
      <c r="W709" s="1168"/>
    </row>
    <row r="710" spans="1:23" ht="24" customHeight="1">
      <c r="A710" s="1097" t="s">
        <v>73</v>
      </c>
      <c r="B710" s="1097">
        <v>3</v>
      </c>
      <c r="C710" s="1097"/>
      <c r="D710" s="1097">
        <v>80</v>
      </c>
      <c r="E710" s="1097" t="str">
        <f>CONCATENATE('Смета ЕР (общ) '!$A710,".",'Смета ЕР (общ) '!$B710,".",'Смета ЕР (общ) '!$D710)</f>
        <v>Р5.3.80</v>
      </c>
      <c r="F710" s="1097">
        <f t="shared" si="80"/>
        <v>1</v>
      </c>
      <c r="G710" s="1067" t="s">
        <v>2008</v>
      </c>
      <c r="H710" s="1098" t="s">
        <v>336</v>
      </c>
      <c r="I710" s="837"/>
      <c r="J710" s="735">
        <v>1809.6</v>
      </c>
      <c r="K710" s="735">
        <f>Сантехника!J5</f>
        <v>11445</v>
      </c>
      <c r="L710" s="735">
        <f t="shared" si="83"/>
        <v>1809.6</v>
      </c>
      <c r="M710" s="1114">
        <f t="shared" si="84"/>
        <v>11445</v>
      </c>
      <c r="N710" s="735">
        <f>ROUND('Смета ЕР (общ) '!$I710*'Смета ЕР (общ) '!$L710,2)</f>
        <v>0</v>
      </c>
      <c r="O710" s="735">
        <f>ROUND('Смета ЕР (общ) '!$I710*'Смета ЕР (общ) '!$M710,2)</f>
        <v>0</v>
      </c>
      <c r="P710" s="1212" t="s">
        <v>6186</v>
      </c>
      <c r="Q710" s="1067" t="s">
        <v>846</v>
      </c>
      <c r="R710" s="854"/>
      <c r="S710" s="619"/>
      <c r="T710" s="1168"/>
      <c r="U710" s="1168">
        <v>1</v>
      </c>
      <c r="V710" s="1168"/>
      <c r="W710" s="1168"/>
    </row>
    <row r="711" spans="1:23" ht="24" customHeight="1">
      <c r="A711" s="1097" t="s">
        <v>73</v>
      </c>
      <c r="B711" s="1097">
        <v>3</v>
      </c>
      <c r="C711" s="1097"/>
      <c r="D711" s="1097">
        <v>81</v>
      </c>
      <c r="E711" s="1097" t="str">
        <f>CONCATENATE('Смета ЕР (общ) '!$A711,".",'Смета ЕР (общ) '!$B711,".",'Смета ЕР (общ) '!$D711)</f>
        <v>Р5.3.81</v>
      </c>
      <c r="F711" s="1097">
        <f t="shared" si="80"/>
        <v>1</v>
      </c>
      <c r="G711" s="1067" t="s">
        <v>2207</v>
      </c>
      <c r="H711" s="1098" t="s">
        <v>336</v>
      </c>
      <c r="I711" s="837"/>
      <c r="J711" s="735">
        <v>4186.88</v>
      </c>
      <c r="K711" s="735">
        <f>Сантехника!J7</f>
        <v>13782.3</v>
      </c>
      <c r="L711" s="735">
        <f t="shared" si="83"/>
        <v>4186.88</v>
      </c>
      <c r="M711" s="1114">
        <f t="shared" si="84"/>
        <v>13782.3</v>
      </c>
      <c r="N711" s="735">
        <f>ROUND('Смета ЕР (общ) '!$I711*'Смета ЕР (общ) '!$L711,2)</f>
        <v>0</v>
      </c>
      <c r="O711" s="735">
        <f>ROUND('Смета ЕР (общ) '!$I711*'Смета ЕР (общ) '!$M711,2)</f>
        <v>0</v>
      </c>
      <c r="P711" s="1212" t="s">
        <v>6186</v>
      </c>
      <c r="Q711" s="1067"/>
      <c r="R711" s="854"/>
      <c r="S711" s="619"/>
      <c r="T711" s="1168"/>
      <c r="U711" s="1168">
        <v>1</v>
      </c>
      <c r="V711" s="1168"/>
      <c r="W711" s="1168"/>
    </row>
    <row r="712" spans="1:23" ht="14.4" customHeight="1">
      <c r="A712" s="1097" t="s">
        <v>73</v>
      </c>
      <c r="B712" s="1097">
        <v>3</v>
      </c>
      <c r="C712" s="1097"/>
      <c r="D712" s="1097">
        <v>82</v>
      </c>
      <c r="E712" s="1097" t="str">
        <f>CONCATENATE('Смета ЕР (общ) '!$A712,".",'Смета ЕР (общ) '!$B712,".",'Смета ЕР (общ) '!$D712)</f>
        <v>Р5.3.82</v>
      </c>
      <c r="F712" s="1097">
        <f t="shared" si="80"/>
        <v>1</v>
      </c>
      <c r="G712" s="1067" t="s">
        <v>1998</v>
      </c>
      <c r="H712" s="1098" t="s">
        <v>336</v>
      </c>
      <c r="I712" s="837"/>
      <c r="J712" s="735">
        <v>1809.6</v>
      </c>
      <c r="K712" s="735">
        <f>Сантехника!J8</f>
        <v>12117</v>
      </c>
      <c r="L712" s="735">
        <f t="shared" si="83"/>
        <v>1809.6</v>
      </c>
      <c r="M712" s="1114">
        <f t="shared" si="84"/>
        <v>12117</v>
      </c>
      <c r="N712" s="735">
        <f>ROUND('Смета ЕР (общ) '!$I712*'Смета ЕР (общ) '!$L712,2)</f>
        <v>0</v>
      </c>
      <c r="O712" s="735">
        <f>ROUND('Смета ЕР (общ) '!$I712*'Смета ЕР (общ) '!$M712,2)</f>
        <v>0</v>
      </c>
      <c r="P712" s="1212" t="s">
        <v>6186</v>
      </c>
      <c r="Q712" s="1067"/>
      <c r="R712" s="854"/>
      <c r="S712" s="619"/>
      <c r="T712" s="1184"/>
      <c r="U712" s="1184">
        <v>1</v>
      </c>
      <c r="V712" s="1184"/>
      <c r="W712" s="1184"/>
    </row>
    <row r="713" spans="1:23" ht="24" customHeight="1">
      <c r="A713" s="1097" t="s">
        <v>73</v>
      </c>
      <c r="B713" s="1097">
        <v>3</v>
      </c>
      <c r="C713" s="1097"/>
      <c r="D713" s="1097">
        <v>83</v>
      </c>
      <c r="E713" s="1097" t="str">
        <f>CONCATENATE('Смета ЕР (общ) '!$A713,".",'Смета ЕР (общ) '!$B713,".",'Смета ЕР (общ) '!$D713)</f>
        <v>Р5.3.83</v>
      </c>
      <c r="F713" s="1097">
        <f t="shared" si="80"/>
        <v>1</v>
      </c>
      <c r="G713" s="1067" t="s">
        <v>2211</v>
      </c>
      <c r="H713" s="1098" t="s">
        <v>336</v>
      </c>
      <c r="I713" s="837"/>
      <c r="J713" s="735">
        <v>2035.8</v>
      </c>
      <c r="K713" s="1096"/>
      <c r="L713" s="735">
        <f t="shared" si="83"/>
        <v>2035.8</v>
      </c>
      <c r="M713" s="1114">
        <f t="shared" si="84"/>
        <v>0</v>
      </c>
      <c r="N713" s="735">
        <f>ROUND('Смета ЕР (общ) '!$I713*'Смета ЕР (общ) '!$L713,2)</f>
        <v>0</v>
      </c>
      <c r="O713" s="735">
        <f>ROUND('Смета ЕР (общ) '!$I713*'Смета ЕР (общ) '!$M713,2)</f>
        <v>0</v>
      </c>
      <c r="P713" s="1212" t="s">
        <v>6186</v>
      </c>
      <c r="Q713" s="1067"/>
      <c r="R713" s="854"/>
      <c r="S713" s="619"/>
      <c r="T713" s="1168"/>
      <c r="U713" s="1168">
        <v>1</v>
      </c>
      <c r="V713" s="1168"/>
      <c r="W713" s="1168"/>
    </row>
    <row r="714" spans="1:23" ht="14.4" customHeight="1">
      <c r="A714" s="1097" t="s">
        <v>73</v>
      </c>
      <c r="B714" s="1097">
        <v>3</v>
      </c>
      <c r="C714" s="1097"/>
      <c r="D714" s="1097">
        <v>94</v>
      </c>
      <c r="E714" s="1097" t="str">
        <f>CONCATENATE('Смета ЕР (общ) '!$A714,".",'Смета ЕР (общ) '!$B714,".",'Смета ЕР (общ) '!$D714)</f>
        <v>Р5.3.94</v>
      </c>
      <c r="F714" s="1097">
        <f t="shared" si="80"/>
        <v>1</v>
      </c>
      <c r="G714" s="1067" t="s">
        <v>3594</v>
      </c>
      <c r="H714" s="1098" t="s">
        <v>336</v>
      </c>
      <c r="I714" s="837"/>
      <c r="J714" s="735">
        <v>1809.6</v>
      </c>
      <c r="K714" s="735">
        <f>Сантехника!J30</f>
        <v>15498</v>
      </c>
      <c r="L714" s="735">
        <f t="shared" si="83"/>
        <v>1809.6</v>
      </c>
      <c r="M714" s="1114">
        <f t="shared" si="84"/>
        <v>15498</v>
      </c>
      <c r="N714" s="735">
        <f>ROUND('Смета ЕР (общ) '!$I714*'Смета ЕР (общ) '!$L714,2)</f>
        <v>0</v>
      </c>
      <c r="O714" s="735">
        <f>ROUND('Смета ЕР (общ) '!$I714*'Смета ЕР (общ) '!$M714,2)</f>
        <v>0</v>
      </c>
      <c r="P714" s="1212" t="s">
        <v>6186</v>
      </c>
      <c r="Q714" s="1067"/>
      <c r="R714" s="854"/>
      <c r="S714" s="619"/>
      <c r="T714" s="1168"/>
      <c r="U714" s="1168"/>
      <c r="V714" s="1168"/>
      <c r="W714" s="1168"/>
    </row>
    <row r="715" spans="1:23" ht="24" customHeight="1">
      <c r="A715" s="1097" t="s">
        <v>73</v>
      </c>
      <c r="B715" s="1097">
        <v>3</v>
      </c>
      <c r="C715" s="1097"/>
      <c r="D715" s="1097">
        <v>95</v>
      </c>
      <c r="E715" s="1097" t="str">
        <f>CONCATENATE('Смета ЕР (общ) '!$A715,".",'Смета ЕР (общ) '!$B715,".",'Смета ЕР (общ) '!$D715)</f>
        <v>Р5.3.95</v>
      </c>
      <c r="F715" s="1097">
        <f t="shared" si="80"/>
        <v>1</v>
      </c>
      <c r="G715" s="1067" t="s">
        <v>3595</v>
      </c>
      <c r="H715" s="1098" t="s">
        <v>336</v>
      </c>
      <c r="I715" s="837"/>
      <c r="J715" s="735">
        <v>4186.88</v>
      </c>
      <c r="K715" s="735">
        <f>Сантехника!J10</f>
        <v>20359.5</v>
      </c>
      <c r="L715" s="735">
        <f t="shared" si="83"/>
        <v>4186.88</v>
      </c>
      <c r="M715" s="1114">
        <f t="shared" si="84"/>
        <v>20359.5</v>
      </c>
      <c r="N715" s="735">
        <f>ROUND('Смета ЕР (общ) '!$I715*'Смета ЕР (общ) '!$L715,2)</f>
        <v>0</v>
      </c>
      <c r="O715" s="735">
        <f>ROUND('Смета ЕР (общ) '!$I715*'Смета ЕР (общ) '!$M715,2)</f>
        <v>0</v>
      </c>
      <c r="P715" s="1212" t="s">
        <v>6186</v>
      </c>
      <c r="Q715" s="1067"/>
      <c r="R715" s="854"/>
      <c r="S715" s="619"/>
      <c r="T715" s="1168"/>
      <c r="U715" s="1168"/>
      <c r="V715" s="1168"/>
      <c r="W715" s="1168"/>
    </row>
    <row r="716" spans="1:23" ht="14.4" customHeight="1">
      <c r="A716" s="1097" t="s">
        <v>73</v>
      </c>
      <c r="B716" s="1097">
        <v>3</v>
      </c>
      <c r="C716" s="1097"/>
      <c r="D716" s="1097">
        <v>96</v>
      </c>
      <c r="E716" s="1097" t="str">
        <f>CONCATENATE('Смета ЕР (общ) '!$A716,".",'Смета ЕР (общ) '!$B716,".",'Смета ЕР (общ) '!$D716)</f>
        <v>Р5.3.96</v>
      </c>
      <c r="F716" s="1097">
        <f t="shared" si="80"/>
        <v>1</v>
      </c>
      <c r="G716" s="1067" t="s">
        <v>3597</v>
      </c>
      <c r="H716" s="1098" t="s">
        <v>336</v>
      </c>
      <c r="I716" s="837"/>
      <c r="J716" s="735">
        <v>1809.6</v>
      </c>
      <c r="K716" s="735">
        <f>Сантехника!J11</f>
        <v>15634.5</v>
      </c>
      <c r="L716" s="735">
        <f t="shared" si="83"/>
        <v>1809.6</v>
      </c>
      <c r="M716" s="1114">
        <f t="shared" si="84"/>
        <v>15634.5</v>
      </c>
      <c r="N716" s="735">
        <f>ROUND('Смета ЕР (общ) '!$I716*'Смета ЕР (общ) '!$L716,2)</f>
        <v>0</v>
      </c>
      <c r="O716" s="735">
        <f>ROUND('Смета ЕР (общ) '!$I716*'Смета ЕР (общ) '!$M716,2)</f>
        <v>0</v>
      </c>
      <c r="P716" s="1212" t="s">
        <v>6186</v>
      </c>
      <c r="Q716" s="1067"/>
      <c r="R716" s="854"/>
      <c r="S716" s="619"/>
      <c r="T716" s="1168"/>
      <c r="U716" s="1168"/>
      <c r="V716" s="1168"/>
      <c r="W716" s="1168"/>
    </row>
    <row r="717" spans="1:23" ht="14.4" customHeight="1">
      <c r="A717" s="733" t="s">
        <v>73</v>
      </c>
      <c r="B717" s="733">
        <v>3</v>
      </c>
      <c r="C717" s="733"/>
      <c r="D717" s="733">
        <v>3</v>
      </c>
      <c r="E717" s="733" t="str">
        <f>CONCATENATE('Смета ЕР (общ) '!$A717,".",'Смета ЕР (общ) '!$B717,".",'Смета ЕР (общ) '!$D717)</f>
        <v>Р5.3.3</v>
      </c>
      <c r="F717" s="1097">
        <f t="shared" si="80"/>
        <v>1</v>
      </c>
      <c r="G717" s="1106" t="s">
        <v>383</v>
      </c>
      <c r="H717" s="1098" t="s">
        <v>336</v>
      </c>
      <c r="I717" s="734"/>
      <c r="J717" s="923">
        <v>6688</v>
      </c>
      <c r="K717" s="923">
        <v>6806.93</v>
      </c>
      <c r="L717" s="923">
        <f t="shared" si="83"/>
        <v>6688</v>
      </c>
      <c r="M717" s="923">
        <f t="shared" si="84"/>
        <v>6806.93</v>
      </c>
      <c r="N717" s="923">
        <f>ROUND('Смета ЕР (общ) '!$I717*'Смета ЕР (общ) '!$L717,2)</f>
        <v>0</v>
      </c>
      <c r="O717" s="923">
        <f>ROUND('Смета ЕР (общ) '!$I717*'Смета ЕР (общ) '!$M717,2)</f>
        <v>0</v>
      </c>
      <c r="P717" s="1222"/>
      <c r="Q717" s="1106"/>
      <c r="S717" s="619"/>
      <c r="T717" s="1168"/>
      <c r="U717" s="1168"/>
      <c r="V717" s="1168"/>
      <c r="W717" s="1168"/>
    </row>
    <row r="718" spans="1:23" ht="24" customHeight="1">
      <c r="A718" s="733" t="s">
        <v>73</v>
      </c>
      <c r="B718" s="733">
        <v>3</v>
      </c>
      <c r="C718" s="733"/>
      <c r="D718" s="733">
        <v>66</v>
      </c>
      <c r="E718" s="733" t="str">
        <f>CONCATENATE('Смета ЕР (общ) '!$A718,".",'Смета ЕР (общ) '!$B718,".",'Смета ЕР (общ) '!$D718)</f>
        <v>Р5.3.66</v>
      </c>
      <c r="F718" s="733">
        <f t="shared" si="80"/>
        <v>1</v>
      </c>
      <c r="G718" s="1065" t="s">
        <v>1189</v>
      </c>
      <c r="H718" s="1098" t="s">
        <v>336</v>
      </c>
      <c r="I718" s="734"/>
      <c r="J718" s="923">
        <v>2239.38</v>
      </c>
      <c r="K718" s="923">
        <v>12296.84</v>
      </c>
      <c r="L718" s="923">
        <f t="shared" si="83"/>
        <v>2239.38</v>
      </c>
      <c r="M718" s="923">
        <f t="shared" si="84"/>
        <v>12296.84</v>
      </c>
      <c r="N718" s="923">
        <f>ROUND('Смета ЕР (общ) '!$I718*'Смета ЕР (общ) '!$L718,2)</f>
        <v>0</v>
      </c>
      <c r="O718" s="923">
        <f>ROUND('Смета ЕР (общ) '!$I718*'Смета ЕР (общ) '!$M718,2)</f>
        <v>0</v>
      </c>
      <c r="P718" s="1222"/>
      <c r="Q718" s="1065"/>
      <c r="S718" s="619"/>
      <c r="T718" s="1168"/>
      <c r="U718" s="1168"/>
      <c r="V718" s="1168"/>
      <c r="W718" s="1168"/>
    </row>
    <row r="719" spans="1:23" ht="14.4" customHeight="1">
      <c r="A719" s="733" t="s">
        <v>73</v>
      </c>
      <c r="B719" s="733">
        <v>3</v>
      </c>
      <c r="C719" s="733"/>
      <c r="D719" s="733">
        <v>5</v>
      </c>
      <c r="E719" s="733" t="str">
        <f>CONCATENATE('Смета ЕР (общ) '!$A719,".",'Смета ЕР (общ) '!$B719,".",'Смета ЕР (общ) '!$D719)</f>
        <v>Р5.3.5</v>
      </c>
      <c r="F719" s="733">
        <f t="shared" si="80"/>
        <v>1</v>
      </c>
      <c r="G719" s="1106" t="s">
        <v>252</v>
      </c>
      <c r="H719" s="1098" t="s">
        <v>336</v>
      </c>
      <c r="I719" s="734"/>
      <c r="J719" s="923">
        <v>1809.6</v>
      </c>
      <c r="K719" s="923">
        <v>12102.87</v>
      </c>
      <c r="L719" s="923">
        <f t="shared" si="83"/>
        <v>1809.6</v>
      </c>
      <c r="M719" s="923">
        <f t="shared" si="84"/>
        <v>12102.87</v>
      </c>
      <c r="N719" s="923">
        <f>ROUND('Смета ЕР (общ) '!$I719*'Смета ЕР (общ) '!$L719,2)</f>
        <v>0</v>
      </c>
      <c r="O719" s="923">
        <f>ROUND('Смета ЕР (общ) '!$I719*'Смета ЕР (общ) '!$M719,2)</f>
        <v>0</v>
      </c>
      <c r="P719" s="1222"/>
      <c r="Q719" s="1106" t="s">
        <v>846</v>
      </c>
      <c r="S719" s="619"/>
      <c r="T719" s="1168"/>
      <c r="U719" s="1168"/>
      <c r="V719" s="1168"/>
      <c r="W719" s="1168"/>
    </row>
    <row r="720" spans="1:23" ht="14.4" customHeight="1">
      <c r="A720" s="733" t="s">
        <v>73</v>
      </c>
      <c r="B720" s="733">
        <v>3</v>
      </c>
      <c r="C720" s="733"/>
      <c r="D720" s="733">
        <v>6</v>
      </c>
      <c r="E720" s="733" t="str">
        <f>CONCATENATE('Смета ЕР (общ) '!$A720,".",'Смета ЕР (общ) '!$B720,".",'Смета ЕР (общ) '!$D720)</f>
        <v>Р5.3.6</v>
      </c>
      <c r="F720" s="733">
        <f t="shared" ref="F720:F783" si="85">IF(I720&gt;0,F719+1,F719)</f>
        <v>1</v>
      </c>
      <c r="G720" s="1106" t="s">
        <v>253</v>
      </c>
      <c r="H720" s="1098" t="s">
        <v>336</v>
      </c>
      <c r="I720" s="734"/>
      <c r="J720" s="923">
        <v>1809.6</v>
      </c>
      <c r="K720" s="923">
        <v>5588.18</v>
      </c>
      <c r="L720" s="923">
        <f t="shared" si="83"/>
        <v>1809.6</v>
      </c>
      <c r="M720" s="923">
        <f t="shared" si="84"/>
        <v>5588.18</v>
      </c>
      <c r="N720" s="923">
        <f>ROUND('Смета ЕР (общ) '!$I720*'Смета ЕР (общ) '!$L720,2)</f>
        <v>0</v>
      </c>
      <c r="O720" s="923">
        <f>ROUND('Смета ЕР (общ) '!$I720*'Смета ЕР (общ) '!$M720,2)</f>
        <v>0</v>
      </c>
      <c r="P720" s="1222"/>
      <c r="Q720" s="1106"/>
      <c r="S720" s="619"/>
      <c r="T720" s="1168"/>
      <c r="U720" s="1168"/>
      <c r="V720" s="1168"/>
      <c r="W720" s="1168"/>
    </row>
    <row r="721" spans="1:23" ht="14.4" customHeight="1">
      <c r="A721" s="733" t="s">
        <v>73</v>
      </c>
      <c r="B721" s="733">
        <v>3</v>
      </c>
      <c r="C721" s="733"/>
      <c r="D721" s="733">
        <v>18</v>
      </c>
      <c r="E721" s="733" t="str">
        <f>CONCATENATE('Смета ЕР (общ) '!$A721,".",'Смета ЕР (общ) '!$B721,".",'Смета ЕР (общ) '!$D721)</f>
        <v>Р5.3.18</v>
      </c>
      <c r="F721" s="733">
        <f t="shared" si="85"/>
        <v>1</v>
      </c>
      <c r="G721" s="1106" t="s">
        <v>319</v>
      </c>
      <c r="H721" s="1098" t="s">
        <v>336</v>
      </c>
      <c r="I721" s="734"/>
      <c r="J721" s="923">
        <v>539.75</v>
      </c>
      <c r="K721" s="923">
        <v>205.92</v>
      </c>
      <c r="L721" s="923">
        <f t="shared" si="83"/>
        <v>539.75</v>
      </c>
      <c r="M721" s="923">
        <f t="shared" si="84"/>
        <v>205.92</v>
      </c>
      <c r="N721" s="923">
        <f>ROUND('Смета ЕР (общ) '!$I721*'Смета ЕР (общ) '!$L721,2)</f>
        <v>0</v>
      </c>
      <c r="O721" s="923">
        <f>ROUND('Смета ЕР (общ) '!$I721*'Смета ЕР (общ) '!$M721,2)</f>
        <v>0</v>
      </c>
      <c r="P721" s="1106"/>
      <c r="Q721" s="1106"/>
      <c r="S721" s="619"/>
      <c r="T721" s="1168"/>
      <c r="U721" s="1168">
        <v>5</v>
      </c>
      <c r="V721" s="1168"/>
      <c r="W721" s="1168"/>
    </row>
    <row r="722" spans="1:23" ht="14.4" customHeight="1">
      <c r="A722" s="1111" t="s">
        <v>73</v>
      </c>
      <c r="B722" s="1111">
        <v>3</v>
      </c>
      <c r="C722" s="1111"/>
      <c r="D722" s="1111">
        <v>31</v>
      </c>
      <c r="E722" s="1111" t="str">
        <f>CONCATENATE('Смета ЕР (общ) '!$A722,".",'Смета ЕР (общ) '!$B722,".",'Смета ЕР (общ) '!$D722)</f>
        <v>Р5.3.31</v>
      </c>
      <c r="F722" s="1111">
        <f t="shared" si="85"/>
        <v>1</v>
      </c>
      <c r="G722" s="1112" t="s">
        <v>265</v>
      </c>
      <c r="H722" s="1098" t="s">
        <v>336</v>
      </c>
      <c r="I722" s="734"/>
      <c r="J722" s="923">
        <v>678.6</v>
      </c>
      <c r="K722" s="923">
        <v>2599.4699999999998</v>
      </c>
      <c r="L722" s="923">
        <f t="shared" si="83"/>
        <v>678.6</v>
      </c>
      <c r="M722" s="923">
        <f t="shared" si="84"/>
        <v>2599.4699999999998</v>
      </c>
      <c r="N722" s="923">
        <f>ROUND('Смета ЕР (общ) '!$I722*'Смета ЕР (общ) '!$L722,2)</f>
        <v>0</v>
      </c>
      <c r="O722" s="923">
        <f>ROUND('Смета ЕР (общ) '!$I722*'Смета ЕР (общ) '!$M722,2)</f>
        <v>0</v>
      </c>
      <c r="P722" s="1112"/>
      <c r="Q722" s="1112"/>
      <c r="S722" s="619"/>
      <c r="T722" s="1168"/>
      <c r="U722" s="1168"/>
      <c r="V722" s="1168"/>
      <c r="W722" s="1168"/>
    </row>
    <row r="723" spans="1:23" ht="24" customHeight="1">
      <c r="A723" s="733" t="s">
        <v>73</v>
      </c>
      <c r="B723" s="733">
        <v>3</v>
      </c>
      <c r="C723" s="733"/>
      <c r="D723" s="733">
        <v>35</v>
      </c>
      <c r="E723" s="733" t="str">
        <f>CONCATENATE('Смета ЕР (общ) '!$A723,".",'Смета ЕР (общ) '!$B723,".",'Смета ЕР (общ) '!$D723)</f>
        <v>Р5.3.35</v>
      </c>
      <c r="F723" s="733">
        <f t="shared" si="85"/>
        <v>1</v>
      </c>
      <c r="G723" s="1106" t="s">
        <v>520</v>
      </c>
      <c r="H723" s="1098" t="s">
        <v>336</v>
      </c>
      <c r="I723" s="734"/>
      <c r="J723" s="923">
        <v>16720</v>
      </c>
      <c r="K723" s="923">
        <v>39197.040000000001</v>
      </c>
      <c r="L723" s="923">
        <f t="shared" si="83"/>
        <v>16720</v>
      </c>
      <c r="M723" s="923">
        <f t="shared" si="84"/>
        <v>39197.040000000001</v>
      </c>
      <c r="N723" s="923">
        <f>ROUND('Смета ЕР (общ) '!$I723*'Смета ЕР (общ) '!$L723,2)</f>
        <v>0</v>
      </c>
      <c r="O723" s="923">
        <f>ROUND('Смета ЕР (общ) '!$I723*'Смета ЕР (общ) '!$M723,2)</f>
        <v>0</v>
      </c>
      <c r="P723" s="1222"/>
      <c r="Q723" s="1106"/>
      <c r="S723" s="619"/>
      <c r="T723" s="1168"/>
      <c r="U723" s="1168"/>
      <c r="V723" s="1168"/>
      <c r="W723" s="1168"/>
    </row>
    <row r="724" spans="1:23" ht="24" customHeight="1">
      <c r="A724" s="1117" t="s">
        <v>73</v>
      </c>
      <c r="B724" s="1117">
        <v>3</v>
      </c>
      <c r="C724" s="1117"/>
      <c r="D724" s="1117">
        <v>37</v>
      </c>
      <c r="E724" s="1117" t="str">
        <f>CONCATENATE('Смета ЕР (общ) '!$A724,".",'Смета ЕР (общ) '!$B724,".",'Смета ЕР (общ) '!$D724)</f>
        <v>Р5.3.37</v>
      </c>
      <c r="F724" s="1117">
        <f t="shared" si="85"/>
        <v>1</v>
      </c>
      <c r="G724" s="1118" t="s">
        <v>1167</v>
      </c>
      <c r="H724" s="1098" t="s">
        <v>336</v>
      </c>
      <c r="I724" s="734"/>
      <c r="J724" s="923">
        <v>4284.5</v>
      </c>
      <c r="K724" s="923">
        <v>63362.37</v>
      </c>
      <c r="L724" s="923">
        <f t="shared" si="83"/>
        <v>4284.5</v>
      </c>
      <c r="M724" s="923">
        <f t="shared" si="84"/>
        <v>63362.37</v>
      </c>
      <c r="N724" s="923">
        <f>ROUND('Смета ЕР (общ) '!$I724*'Смета ЕР (общ) '!$L724,2)</f>
        <v>0</v>
      </c>
      <c r="O724" s="923">
        <f>ROUND('Смета ЕР (общ) '!$I724*'Смета ЕР (общ) '!$M724,2)</f>
        <v>0</v>
      </c>
      <c r="P724" s="1218" t="s">
        <v>6186</v>
      </c>
      <c r="Q724" s="1118" t="s">
        <v>846</v>
      </c>
      <c r="S724" s="619"/>
      <c r="T724" s="1168"/>
      <c r="U724" s="1168"/>
      <c r="V724" s="1168"/>
      <c r="W724" s="1168"/>
    </row>
    <row r="725" spans="1:23" ht="24" customHeight="1">
      <c r="A725" s="1117" t="s">
        <v>73</v>
      </c>
      <c r="B725" s="1117">
        <v>3</v>
      </c>
      <c r="C725" s="1117"/>
      <c r="D725" s="1117">
        <v>60</v>
      </c>
      <c r="E725" s="1117" t="str">
        <f>CONCATENATE('Смета ЕР (общ) '!$A725,".",'Смета ЕР (общ) '!$B725,".",'Смета ЕР (общ) '!$D725)</f>
        <v>Р5.3.60</v>
      </c>
      <c r="F725" s="1117">
        <f t="shared" si="85"/>
        <v>1</v>
      </c>
      <c r="G725" s="1118" t="s">
        <v>1168</v>
      </c>
      <c r="H725" s="1098" t="s">
        <v>336</v>
      </c>
      <c r="I725" s="734"/>
      <c r="J725" s="923">
        <v>4284.5</v>
      </c>
      <c r="K725" s="923">
        <v>93495.25</v>
      </c>
      <c r="L725" s="923">
        <f t="shared" si="83"/>
        <v>4284.5</v>
      </c>
      <c r="M725" s="923">
        <f t="shared" si="84"/>
        <v>93495.25</v>
      </c>
      <c r="N725" s="923">
        <f>ROUND('Смета ЕР (общ) '!$I725*'Смета ЕР (общ) '!$L725,2)</f>
        <v>0</v>
      </c>
      <c r="O725" s="923">
        <f>ROUND('Смета ЕР (общ) '!$I725*'Смета ЕР (общ) '!$M725,2)</f>
        <v>0</v>
      </c>
      <c r="P725" s="1218" t="s">
        <v>6186</v>
      </c>
      <c r="Q725" s="1118" t="s">
        <v>846</v>
      </c>
      <c r="S725" s="619"/>
      <c r="T725" s="1168"/>
      <c r="U725" s="1168"/>
      <c r="V725" s="1168"/>
      <c r="W725" s="1168"/>
    </row>
    <row r="726" spans="1:23" ht="24" customHeight="1">
      <c r="A726" s="1117" t="s">
        <v>73</v>
      </c>
      <c r="B726" s="1117">
        <v>3</v>
      </c>
      <c r="C726" s="1117"/>
      <c r="D726" s="1117">
        <v>38</v>
      </c>
      <c r="E726" s="1117" t="str">
        <f>CONCATENATE('Смета ЕР (общ) '!$A726,".",'Смета ЕР (общ) '!$B726,".",'Смета ЕР (общ) '!$D726)</f>
        <v>Р5.3.38</v>
      </c>
      <c r="F726" s="1117">
        <f t="shared" si="85"/>
        <v>1</v>
      </c>
      <c r="G726" s="1118" t="s">
        <v>321</v>
      </c>
      <c r="H726" s="1098" t="s">
        <v>336</v>
      </c>
      <c r="I726" s="734"/>
      <c r="J726" s="923">
        <v>6688</v>
      </c>
      <c r="K726" s="923">
        <v>14204.71</v>
      </c>
      <c r="L726" s="923">
        <f t="shared" si="83"/>
        <v>6688</v>
      </c>
      <c r="M726" s="923">
        <f t="shared" si="84"/>
        <v>14204.71</v>
      </c>
      <c r="N726" s="923">
        <f>ROUND('Смета ЕР (общ) '!$I726*'Смета ЕР (общ) '!$L726,2)</f>
        <v>0</v>
      </c>
      <c r="O726" s="923">
        <f>ROUND('Смета ЕР (общ) '!$I726*'Смета ЕР (общ) '!$M726,2)</f>
        <v>0</v>
      </c>
      <c r="P726" s="1222"/>
      <c r="Q726" s="1118"/>
      <c r="S726" s="619"/>
      <c r="T726" s="1168"/>
      <c r="U726" s="1168"/>
      <c r="V726" s="1168"/>
      <c r="W726" s="1168"/>
    </row>
    <row r="727" spans="1:23" ht="24" customHeight="1">
      <c r="A727" s="1117" t="s">
        <v>73</v>
      </c>
      <c r="B727" s="1117">
        <v>3</v>
      </c>
      <c r="C727" s="1117"/>
      <c r="D727" s="1117">
        <v>61</v>
      </c>
      <c r="E727" s="1117" t="str">
        <f>CONCATENATE('Смета ЕР (общ) '!$A727,".",'Смета ЕР (общ) '!$B727,".",'Смета ЕР (общ) '!$D727)</f>
        <v>Р5.3.61</v>
      </c>
      <c r="F727" s="1117">
        <f t="shared" si="85"/>
        <v>1</v>
      </c>
      <c r="G727" s="1118" t="s">
        <v>1169</v>
      </c>
      <c r="H727" s="1098" t="s">
        <v>336</v>
      </c>
      <c r="I727" s="734"/>
      <c r="J727" s="923">
        <v>6688</v>
      </c>
      <c r="K727" s="923">
        <v>8405.31</v>
      </c>
      <c r="L727" s="923">
        <f t="shared" si="83"/>
        <v>6688</v>
      </c>
      <c r="M727" s="923">
        <f t="shared" si="84"/>
        <v>8405.31</v>
      </c>
      <c r="N727" s="923">
        <f>ROUND('Смета ЕР (общ) '!$I727*'Смета ЕР (общ) '!$L727,2)</f>
        <v>0</v>
      </c>
      <c r="O727" s="923">
        <f>ROUND('Смета ЕР (общ) '!$I727*'Смета ЕР (общ) '!$M727,2)</f>
        <v>0</v>
      </c>
      <c r="P727" s="1222"/>
      <c r="Q727" s="1118" t="s">
        <v>846</v>
      </c>
      <c r="S727" s="619"/>
      <c r="T727" s="1168"/>
      <c r="U727" s="1168"/>
      <c r="V727" s="1168"/>
      <c r="W727" s="1168"/>
    </row>
    <row r="728" spans="1:23" ht="24" customHeight="1">
      <c r="A728" s="1117" t="s">
        <v>73</v>
      </c>
      <c r="B728" s="1117">
        <v>3</v>
      </c>
      <c r="C728" s="1117"/>
      <c r="D728" s="1117">
        <v>39</v>
      </c>
      <c r="E728" s="1117" t="str">
        <f>CONCATENATE('Смета ЕР (общ) '!$A728,".",'Смета ЕР (общ) '!$B728,".",'Смета ЕР (общ) '!$D728)</f>
        <v>Р5.3.39</v>
      </c>
      <c r="F728" s="1117">
        <f t="shared" si="85"/>
        <v>1</v>
      </c>
      <c r="G728" s="1118" t="s">
        <v>267</v>
      </c>
      <c r="H728" s="1098" t="s">
        <v>336</v>
      </c>
      <c r="I728" s="734"/>
      <c r="J728" s="923">
        <v>1809.6</v>
      </c>
      <c r="K728" s="923">
        <v>5290.45</v>
      </c>
      <c r="L728" s="923">
        <f t="shared" si="83"/>
        <v>1809.6</v>
      </c>
      <c r="M728" s="923">
        <f t="shared" si="84"/>
        <v>5290.45</v>
      </c>
      <c r="N728" s="923">
        <f>ROUND('Смета ЕР (общ) '!$I728*'Смета ЕР (общ) '!$L728,2)</f>
        <v>0</v>
      </c>
      <c r="O728" s="923">
        <f>ROUND('Смета ЕР (общ) '!$I728*'Смета ЕР (общ) '!$M728,2)</f>
        <v>0</v>
      </c>
      <c r="P728" s="1222"/>
      <c r="Q728" s="1118"/>
      <c r="S728" s="619"/>
      <c r="T728" s="1168"/>
      <c r="U728" s="1168"/>
      <c r="V728" s="1168"/>
      <c r="W728" s="1168"/>
    </row>
    <row r="729" spans="1:23" ht="24" customHeight="1">
      <c r="A729" s="1117" t="s">
        <v>73</v>
      </c>
      <c r="B729" s="1117">
        <v>3</v>
      </c>
      <c r="C729" s="1117"/>
      <c r="D729" s="1117">
        <v>40</v>
      </c>
      <c r="E729" s="1117" t="str">
        <f>CONCATENATE('Смета ЕР (общ) '!$A729,".",'Смета ЕР (общ) '!$B729,".",'Смета ЕР (общ) '!$D729)</f>
        <v>Р5.3.40</v>
      </c>
      <c r="F729" s="1117">
        <f t="shared" si="85"/>
        <v>1</v>
      </c>
      <c r="G729" s="1118" t="s">
        <v>268</v>
      </c>
      <c r="H729" s="1098" t="s">
        <v>336</v>
      </c>
      <c r="I729" s="734"/>
      <c r="J729" s="923">
        <v>2239.38</v>
      </c>
      <c r="K729" s="923">
        <v>14845.32</v>
      </c>
      <c r="L729" s="923">
        <f t="shared" si="83"/>
        <v>2239.38</v>
      </c>
      <c r="M729" s="923">
        <f t="shared" si="84"/>
        <v>14845.32</v>
      </c>
      <c r="N729" s="923">
        <f>ROUND('Смета ЕР (общ) '!$I729*'Смета ЕР (общ) '!$L729,2)</f>
        <v>0</v>
      </c>
      <c r="O729" s="923">
        <f>ROUND('Смета ЕР (общ) '!$I729*'Смета ЕР (общ) '!$M729,2)</f>
        <v>0</v>
      </c>
      <c r="P729" s="1118"/>
      <c r="Q729" s="1118"/>
      <c r="S729" s="619"/>
      <c r="T729" s="1168"/>
      <c r="U729" s="1168"/>
      <c r="V729" s="1168"/>
      <c r="W729" s="1168"/>
    </row>
    <row r="730" spans="1:23" ht="24" customHeight="1">
      <c r="A730" s="1117" t="s">
        <v>73</v>
      </c>
      <c r="B730" s="1117">
        <v>3</v>
      </c>
      <c r="C730" s="1117"/>
      <c r="D730" s="1117">
        <v>41</v>
      </c>
      <c r="E730" s="1117" t="str">
        <f>CONCATENATE('Смета ЕР (общ) '!$A730,".",'Смета ЕР (общ) '!$B730,".",'Смета ЕР (общ) '!$D730)</f>
        <v>Р5.3.41</v>
      </c>
      <c r="F730" s="1117">
        <f t="shared" si="85"/>
        <v>1</v>
      </c>
      <c r="G730" s="1118" t="s">
        <v>269</v>
      </c>
      <c r="H730" s="1098" t="s">
        <v>336</v>
      </c>
      <c r="I730" s="734"/>
      <c r="J730" s="923">
        <v>2714.4</v>
      </c>
      <c r="K730" s="923">
        <v>8102.06</v>
      </c>
      <c r="L730" s="923">
        <f t="shared" si="83"/>
        <v>2714.4</v>
      </c>
      <c r="M730" s="923">
        <f t="shared" si="84"/>
        <v>8102.06</v>
      </c>
      <c r="N730" s="923">
        <f>ROUND('Смета ЕР (общ) '!$I730*'Смета ЕР (общ) '!$L730,2)</f>
        <v>0</v>
      </c>
      <c r="O730" s="923">
        <f>ROUND('Смета ЕР (общ) '!$I730*'Смета ЕР (общ) '!$M730,2)</f>
        <v>0</v>
      </c>
      <c r="P730" s="1222"/>
      <c r="Q730" s="1118"/>
      <c r="S730" s="619"/>
      <c r="T730" s="1168"/>
      <c r="U730" s="1168"/>
      <c r="V730" s="1168"/>
      <c r="W730" s="1168"/>
    </row>
    <row r="731" spans="1:23" ht="24" customHeight="1">
      <c r="A731" s="733" t="s">
        <v>73</v>
      </c>
      <c r="B731" s="733">
        <v>3</v>
      </c>
      <c r="C731" s="733"/>
      <c r="D731" s="733">
        <v>42</v>
      </c>
      <c r="E731" s="733" t="str">
        <f>CONCATENATE('Смета ЕР (общ) '!$A731,".",'Смета ЕР (общ) '!$B731,".",'Смета ЕР (общ) '!$D731)</f>
        <v>Р5.3.42</v>
      </c>
      <c r="F731" s="733">
        <f t="shared" si="85"/>
        <v>1</v>
      </c>
      <c r="G731" s="1106" t="s">
        <v>521</v>
      </c>
      <c r="H731" s="1098" t="s">
        <v>336</v>
      </c>
      <c r="I731" s="734"/>
      <c r="J731" s="923">
        <v>4284.5</v>
      </c>
      <c r="K731" s="923">
        <v>50779.69</v>
      </c>
      <c r="L731" s="923">
        <f t="shared" si="83"/>
        <v>4284.5</v>
      </c>
      <c r="M731" s="923">
        <f t="shared" si="84"/>
        <v>50779.69</v>
      </c>
      <c r="N731" s="923">
        <f>ROUND('Смета ЕР (общ) '!$I731*'Смета ЕР (общ) '!$L731,2)</f>
        <v>0</v>
      </c>
      <c r="O731" s="923">
        <f>ROUND('Смета ЕР (общ) '!$I731*'Смета ЕР (общ) '!$M731,2)</f>
        <v>0</v>
      </c>
      <c r="P731" s="1222"/>
      <c r="Q731" s="1106" t="s">
        <v>846</v>
      </c>
      <c r="S731" s="619"/>
      <c r="T731" s="1168"/>
      <c r="U731" s="1168"/>
      <c r="V731" s="1168"/>
      <c r="W731" s="1168"/>
    </row>
    <row r="732" spans="1:23" ht="14.4" customHeight="1">
      <c r="A732" s="733" t="s">
        <v>73</v>
      </c>
      <c r="B732" s="733">
        <v>3</v>
      </c>
      <c r="C732" s="733"/>
      <c r="D732" s="733">
        <v>43</v>
      </c>
      <c r="E732" s="733" t="str">
        <f>CONCATENATE('Смета ЕР (общ) '!$A732,".",'Смета ЕР (общ) '!$B732,".",'Смета ЕР (общ) '!$D732)</f>
        <v>Р5.3.43</v>
      </c>
      <c r="F732" s="733">
        <f t="shared" si="85"/>
        <v>1</v>
      </c>
      <c r="G732" s="1106" t="s">
        <v>322</v>
      </c>
      <c r="H732" s="1098" t="s">
        <v>336</v>
      </c>
      <c r="I732" s="734"/>
      <c r="J732" s="923">
        <v>6688</v>
      </c>
      <c r="K732" s="923">
        <v>3787.65</v>
      </c>
      <c r="L732" s="923">
        <f t="shared" si="83"/>
        <v>6688</v>
      </c>
      <c r="M732" s="923">
        <f t="shared" si="84"/>
        <v>3787.65</v>
      </c>
      <c r="N732" s="923">
        <f>ROUND('Смета ЕР (общ) '!$I732*'Смета ЕР (общ) '!$L732,2)</f>
        <v>0</v>
      </c>
      <c r="O732" s="923">
        <f>ROUND('Смета ЕР (общ) '!$I732*'Смета ЕР (общ) '!$M732,2)</f>
        <v>0</v>
      </c>
      <c r="P732" s="1106"/>
      <c r="Q732" s="1106"/>
      <c r="S732" s="619"/>
      <c r="T732" s="1168"/>
      <c r="U732" s="1168"/>
      <c r="V732" s="1168"/>
      <c r="W732" s="1168"/>
    </row>
    <row r="733" spans="1:23" ht="14.4" customHeight="1">
      <c r="A733" s="1102" t="s">
        <v>73</v>
      </c>
      <c r="B733" s="1102">
        <v>1</v>
      </c>
      <c r="C733" s="1102"/>
      <c r="D733" s="1102">
        <v>0</v>
      </c>
      <c r="E733" s="1102" t="str">
        <f>CONCATENATE('Смета ЕР (общ) '!$A733,".",'Смета ЕР (общ) '!$B733,".",'Смета ЕР (общ) '!$D733)</f>
        <v>Р5.1.0</v>
      </c>
      <c r="F733" s="1102">
        <f t="shared" si="85"/>
        <v>1</v>
      </c>
      <c r="G733" s="1141" t="s">
        <v>1101</v>
      </c>
      <c r="H733" s="1091"/>
      <c r="I733" s="1092">
        <f>N733</f>
        <v>0</v>
      </c>
      <c r="J733" s="1101"/>
      <c r="K733" s="1101"/>
      <c r="L733" s="1094"/>
      <c r="M733" s="1094"/>
      <c r="N733" s="1094">
        <f>SUM(N734:N738)</f>
        <v>0</v>
      </c>
      <c r="O733" s="1094">
        <f>SUM(O734:O738)</f>
        <v>0</v>
      </c>
      <c r="P733" s="1141"/>
      <c r="Q733" s="1141"/>
      <c r="S733" s="619"/>
      <c r="T733" s="1168"/>
      <c r="U733" s="1168">
        <v>0</v>
      </c>
      <c r="V733" s="1168"/>
      <c r="W733" s="1168"/>
    </row>
    <row r="734" spans="1:23" ht="24" customHeight="1">
      <c r="A734" s="733" t="s">
        <v>73</v>
      </c>
      <c r="B734" s="733">
        <v>1</v>
      </c>
      <c r="C734" s="733"/>
      <c r="D734" s="733">
        <v>1</v>
      </c>
      <c r="E734" s="733" t="str">
        <f>CONCATENATE('Смета ЕР (общ) '!$A734,".",'Смета ЕР (общ) '!$B734,".",'Смета ЕР (общ) '!$D734)</f>
        <v>Р5.1.1</v>
      </c>
      <c r="F734" s="733">
        <f t="shared" si="85"/>
        <v>1</v>
      </c>
      <c r="G734" s="1106" t="s">
        <v>78</v>
      </c>
      <c r="H734" s="1098" t="s">
        <v>1146</v>
      </c>
      <c r="I734" s="734"/>
      <c r="J734" s="923">
        <v>6297.41</v>
      </c>
      <c r="K734" s="923">
        <v>9926.5400000000009</v>
      </c>
      <c r="L734" s="923">
        <f t="shared" ref="L734:M738" si="86">ROUND(J734-J734*$Q$4,2)</f>
        <v>6297.41</v>
      </c>
      <c r="M734" s="923">
        <f t="shared" si="86"/>
        <v>9926.5400000000009</v>
      </c>
      <c r="N734" s="923">
        <f>ROUND('Смета ЕР (общ) '!$I734*'Смета ЕР (общ) '!$L734,2)</f>
        <v>0</v>
      </c>
      <c r="O734" s="923">
        <f>ROUND('Смета ЕР (общ) '!$I734*'Смета ЕР (общ) '!$M734,2)</f>
        <v>0</v>
      </c>
      <c r="P734" s="1106"/>
      <c r="Q734" s="1106"/>
      <c r="S734" s="619"/>
      <c r="T734" s="1168"/>
      <c r="U734" s="1168"/>
      <c r="V734" s="1168"/>
      <c r="W734" s="1168"/>
    </row>
    <row r="735" spans="1:23" ht="24" customHeight="1">
      <c r="A735" s="733" t="s">
        <v>73</v>
      </c>
      <c r="B735" s="733">
        <v>1</v>
      </c>
      <c r="C735" s="733"/>
      <c r="D735" s="733">
        <v>5</v>
      </c>
      <c r="E735" s="733" t="str">
        <f>CONCATENATE('Смета ЕР (общ) '!$A735,".",'Смета ЕР (общ) '!$B735,".",'Смета ЕР (общ) '!$D735)</f>
        <v>Р5.1.5</v>
      </c>
      <c r="F735" s="733">
        <f t="shared" si="85"/>
        <v>1</v>
      </c>
      <c r="G735" s="1106" t="s">
        <v>1159</v>
      </c>
      <c r="H735" s="1098" t="s">
        <v>1146</v>
      </c>
      <c r="I735" s="734"/>
      <c r="J735" s="923">
        <v>6965.22</v>
      </c>
      <c r="K735" s="923">
        <v>20099.259999999998</v>
      </c>
      <c r="L735" s="923">
        <f t="shared" si="86"/>
        <v>6965.22</v>
      </c>
      <c r="M735" s="923">
        <f t="shared" si="86"/>
        <v>20099.259999999998</v>
      </c>
      <c r="N735" s="923">
        <f>ROUND('Смета ЕР (общ) '!$I735*'Смета ЕР (общ) '!$L735,2)</f>
        <v>0</v>
      </c>
      <c r="O735" s="923">
        <f>ROUND('Смета ЕР (общ) '!$I735*'Смета ЕР (общ) '!$M735,2)</f>
        <v>0</v>
      </c>
      <c r="P735" s="1106"/>
      <c r="Q735" s="1106"/>
      <c r="S735" s="619"/>
      <c r="T735" s="1168"/>
      <c r="U735" s="1168"/>
      <c r="V735" s="1168"/>
      <c r="W735" s="1168"/>
    </row>
    <row r="736" spans="1:23" ht="14.4" customHeight="1">
      <c r="A736" s="733" t="s">
        <v>73</v>
      </c>
      <c r="B736" s="733">
        <v>1</v>
      </c>
      <c r="C736" s="733"/>
      <c r="D736" s="733">
        <v>2</v>
      </c>
      <c r="E736" s="733" t="str">
        <f>CONCATENATE('Смета ЕР (общ) '!$A736,".",'Смета ЕР (общ) '!$B736,".",'Смета ЕР (общ) '!$D736)</f>
        <v>Р5.1.2</v>
      </c>
      <c r="F736" s="733">
        <f t="shared" si="85"/>
        <v>1</v>
      </c>
      <c r="G736" s="1106" t="s">
        <v>79</v>
      </c>
      <c r="H736" s="1098" t="s">
        <v>336</v>
      </c>
      <c r="I736" s="734"/>
      <c r="J736" s="923">
        <v>11629.56</v>
      </c>
      <c r="K736" s="923">
        <v>0</v>
      </c>
      <c r="L736" s="923">
        <f t="shared" si="86"/>
        <v>11629.56</v>
      </c>
      <c r="M736" s="923">
        <f t="shared" si="86"/>
        <v>0</v>
      </c>
      <c r="N736" s="923">
        <f>ROUND('Смета ЕР (общ) '!$I736*'Смета ЕР (общ) '!$L736,2)</f>
        <v>0</v>
      </c>
      <c r="O736" s="923">
        <f>ROUND('Смета ЕР (общ) '!$I736*'Смета ЕР (общ) '!$M736,2)</f>
        <v>0</v>
      </c>
      <c r="P736" s="1106"/>
      <c r="Q736" s="1106"/>
      <c r="S736" s="619"/>
      <c r="T736" s="1168"/>
      <c r="U736" s="1168"/>
      <c r="V736" s="1168"/>
      <c r="W736" s="1168"/>
    </row>
    <row r="737" spans="1:23" ht="14.4" customHeight="1">
      <c r="A737" s="733" t="s">
        <v>73</v>
      </c>
      <c r="B737" s="733">
        <v>1</v>
      </c>
      <c r="C737" s="733"/>
      <c r="D737" s="733">
        <v>3</v>
      </c>
      <c r="E737" s="733" t="str">
        <f>CONCATENATE('Смета ЕР (общ) '!$A737,".",'Смета ЕР (общ) '!$B737,".",'Смета ЕР (общ) '!$D737)</f>
        <v>Р5.1.3</v>
      </c>
      <c r="F737" s="733">
        <f t="shared" si="85"/>
        <v>1</v>
      </c>
      <c r="G737" s="1106" t="s">
        <v>80</v>
      </c>
      <c r="H737" s="1098" t="s">
        <v>336</v>
      </c>
      <c r="I737" s="734"/>
      <c r="J737" s="923">
        <v>2612.5</v>
      </c>
      <c r="K737" s="923">
        <v>12757.59</v>
      </c>
      <c r="L737" s="923">
        <f t="shared" si="86"/>
        <v>2612.5</v>
      </c>
      <c r="M737" s="923">
        <f t="shared" si="86"/>
        <v>12757.59</v>
      </c>
      <c r="N737" s="923">
        <f>ROUND('Смета ЕР (общ) '!$I737*'Смета ЕР (общ) '!$L737,2)</f>
        <v>0</v>
      </c>
      <c r="O737" s="923">
        <f>ROUND('Смета ЕР (общ) '!$I737*'Смета ЕР (общ) '!$M737,2)</f>
        <v>0</v>
      </c>
      <c r="P737" s="1106"/>
      <c r="Q737" s="1106"/>
      <c r="S737" s="619"/>
      <c r="T737" s="1168"/>
      <c r="U737" s="1168"/>
      <c r="V737" s="1168"/>
      <c r="W737" s="1168"/>
    </row>
    <row r="738" spans="1:23" ht="14.4" customHeight="1">
      <c r="A738" s="733" t="s">
        <v>73</v>
      </c>
      <c r="B738" s="733">
        <v>1</v>
      </c>
      <c r="C738" s="733"/>
      <c r="D738" s="733">
        <v>4</v>
      </c>
      <c r="E738" s="733" t="str">
        <f>CONCATENATE('Смета ЕР (общ) '!$A738,".",'Смета ЕР (общ) '!$B738,".",'Смета ЕР (общ) '!$D738)</f>
        <v>Р5.1.4</v>
      </c>
      <c r="F738" s="733">
        <f t="shared" si="85"/>
        <v>1</v>
      </c>
      <c r="G738" s="1106" t="s">
        <v>177</v>
      </c>
      <c r="H738" s="1098" t="s">
        <v>27</v>
      </c>
      <c r="I738" s="734"/>
      <c r="J738" s="923">
        <v>1017.01</v>
      </c>
      <c r="K738" s="923">
        <v>1361.79</v>
      </c>
      <c r="L738" s="923">
        <f t="shared" si="86"/>
        <v>1017.01</v>
      </c>
      <c r="M738" s="923">
        <f t="shared" si="86"/>
        <v>1361.79</v>
      </c>
      <c r="N738" s="923">
        <f>ROUND('Смета ЕР (общ) '!$I738*'Смета ЕР (общ) '!$L738,2)</f>
        <v>0</v>
      </c>
      <c r="O738" s="923">
        <f>ROUND('Смета ЕР (общ) '!$I738*'Смета ЕР (общ) '!$M738,2)</f>
        <v>0</v>
      </c>
      <c r="P738" s="1106"/>
      <c r="Q738" s="1106"/>
      <c r="S738" s="619"/>
      <c r="T738" s="1168"/>
      <c r="U738" s="1168"/>
      <c r="V738" s="1168"/>
      <c r="W738" s="1168"/>
    </row>
    <row r="739" spans="1:23" ht="14.4" customHeight="1">
      <c r="A739" s="1102" t="s">
        <v>73</v>
      </c>
      <c r="B739" s="1102">
        <v>4</v>
      </c>
      <c r="C739" s="1102"/>
      <c r="D739" s="1102">
        <v>0</v>
      </c>
      <c r="E739" s="1102" t="str">
        <f>CONCATENATE('Смета ЕР (общ) '!$A739,".",'Смета ЕР (общ) '!$B739,".",'Смета ЕР (общ) '!$D739)</f>
        <v>Р5.4.0</v>
      </c>
      <c r="F739" s="1102">
        <f t="shared" si="85"/>
        <v>1</v>
      </c>
      <c r="G739" s="1141" t="s">
        <v>1100</v>
      </c>
      <c r="H739" s="1091"/>
      <c r="I739" s="1092">
        <f>N739</f>
        <v>0</v>
      </c>
      <c r="J739" s="1101"/>
      <c r="K739" s="1101"/>
      <c r="L739" s="1094"/>
      <c r="M739" s="1094"/>
      <c r="N739" s="1094">
        <f>SUM(N740:N741)</f>
        <v>0</v>
      </c>
      <c r="O739" s="1094">
        <f>SUM(O740:O741)</f>
        <v>0</v>
      </c>
      <c r="P739" s="1141"/>
      <c r="Q739" s="1141"/>
      <c r="S739" s="619"/>
      <c r="T739" s="1168"/>
      <c r="U739" s="1168">
        <v>0</v>
      </c>
      <c r="V739" s="1168"/>
      <c r="W739" s="1168"/>
    </row>
    <row r="740" spans="1:23" ht="14.4" customHeight="1">
      <c r="A740" s="733" t="s">
        <v>73</v>
      </c>
      <c r="B740" s="733">
        <v>4</v>
      </c>
      <c r="C740" s="733"/>
      <c r="D740" s="733">
        <v>5</v>
      </c>
      <c r="E740" s="733" t="str">
        <f>CONCATENATE('Смета ЕР (общ) '!$A740,".",'Смета ЕР (общ) '!$B740,".",'Смета ЕР (общ) '!$D740)</f>
        <v>Р5.4.5</v>
      </c>
      <c r="F740" s="733">
        <f t="shared" si="85"/>
        <v>1</v>
      </c>
      <c r="G740" s="1106" t="s">
        <v>964</v>
      </c>
      <c r="H740" s="1098" t="s">
        <v>336</v>
      </c>
      <c r="I740" s="734"/>
      <c r="J740" s="923">
        <v>4180</v>
      </c>
      <c r="K740" s="923">
        <v>0</v>
      </c>
      <c r="L740" s="923">
        <f>ROUND(J740-J740*$Q$4,2)</f>
        <v>4180</v>
      </c>
      <c r="M740" s="923">
        <f>ROUND(K740-K740*$Q$4,2)</f>
        <v>0</v>
      </c>
      <c r="N740" s="923">
        <f>ROUND('Смета ЕР (общ) '!$I740*'Смета ЕР (общ) '!$L740,2)</f>
        <v>0</v>
      </c>
      <c r="O740" s="923">
        <f>ROUND('Смета ЕР (общ) '!$I740*'Смета ЕР (общ) '!$M740,2)</f>
        <v>0</v>
      </c>
      <c r="P740" s="1106"/>
      <c r="Q740" s="1106"/>
      <c r="S740" s="619"/>
      <c r="T740" s="1168"/>
      <c r="U740" s="1168"/>
      <c r="V740" s="1168"/>
      <c r="W740" s="1168"/>
    </row>
    <row r="741" spans="1:23" ht="24" customHeight="1">
      <c r="A741" s="733" t="s">
        <v>73</v>
      </c>
      <c r="B741" s="733">
        <v>4</v>
      </c>
      <c r="C741" s="733"/>
      <c r="D741" s="733">
        <v>1</v>
      </c>
      <c r="E741" s="733" t="str">
        <f>CONCATENATE('Смета ЕР (общ) '!$A741,".",'Смета ЕР (общ) '!$B741,".",'Смета ЕР (общ) '!$D741)</f>
        <v>Р5.4.1</v>
      </c>
      <c r="F741" s="733">
        <f t="shared" si="85"/>
        <v>1</v>
      </c>
      <c r="G741" s="1106" t="s">
        <v>1099</v>
      </c>
      <c r="H741" s="1098" t="s">
        <v>15</v>
      </c>
      <c r="I741" s="734"/>
      <c r="J741" s="923">
        <v>2714.4</v>
      </c>
      <c r="K741" s="923">
        <v>5834.72</v>
      </c>
      <c r="L741" s="923">
        <f>ROUND(J741-J741*$Q$4,2)</f>
        <v>2714.4</v>
      </c>
      <c r="M741" s="923">
        <f>ROUND(K741-K741*$Q$4,2)</f>
        <v>5834.72</v>
      </c>
      <c r="N741" s="923">
        <f>ROUND('Смета ЕР (общ) '!$I741*'Смета ЕР (общ) '!$L741,2)</f>
        <v>0</v>
      </c>
      <c r="O741" s="923">
        <f>ROUND('Смета ЕР (общ) '!$I741*'Смета ЕР (общ) '!$M741,2)</f>
        <v>0</v>
      </c>
      <c r="P741" s="1106"/>
      <c r="Q741" s="1106"/>
      <c r="S741" s="619"/>
      <c r="T741" s="1168"/>
      <c r="U741" s="1168"/>
      <c r="V741" s="1168"/>
      <c r="W741" s="1168"/>
    </row>
    <row r="742" spans="1:23" ht="14.4" customHeight="1">
      <c r="A742" s="1102" t="s">
        <v>73</v>
      </c>
      <c r="B742" s="1102">
        <v>2</v>
      </c>
      <c r="C742" s="1102"/>
      <c r="D742" s="1102">
        <v>0</v>
      </c>
      <c r="E742" s="1102" t="str">
        <f>CONCATENATE('Смета ЕР (общ) '!$A742,".",'Смета ЕР (общ) '!$B742,".",'Смета ЕР (общ) '!$D742)</f>
        <v>Р5.2.0</v>
      </c>
      <c r="F742" s="1102">
        <f t="shared" si="85"/>
        <v>1</v>
      </c>
      <c r="G742" s="1141" t="s">
        <v>677</v>
      </c>
      <c r="H742" s="1091"/>
      <c r="I742" s="1092">
        <f>N742</f>
        <v>0</v>
      </c>
      <c r="J742" s="1101"/>
      <c r="K742" s="1101"/>
      <c r="L742" s="1094"/>
      <c r="M742" s="1094"/>
      <c r="N742" s="1094">
        <f>SUM(N743:N750)</f>
        <v>0</v>
      </c>
      <c r="O742" s="1094">
        <f>SUM(O743:O750)</f>
        <v>0</v>
      </c>
      <c r="P742" s="1141"/>
      <c r="Q742" s="1141"/>
      <c r="S742" s="619"/>
      <c r="T742" s="1168"/>
      <c r="U742" s="1168">
        <v>0</v>
      </c>
      <c r="V742" s="1168"/>
      <c r="W742" s="1168"/>
    </row>
    <row r="743" spans="1:23" ht="14.4" customHeight="1">
      <c r="A743" s="733" t="s">
        <v>73</v>
      </c>
      <c r="B743" s="733">
        <v>2</v>
      </c>
      <c r="C743" s="733"/>
      <c r="D743" s="733">
        <v>1</v>
      </c>
      <c r="E743" s="733" t="str">
        <f>CONCATENATE('Смета ЕР (общ) '!$A743,".",'Смета ЕР (общ) '!$B743,".",'Смета ЕР (общ) '!$D743)</f>
        <v>Р5.2.1</v>
      </c>
      <c r="F743" s="733">
        <f t="shared" si="85"/>
        <v>1</v>
      </c>
      <c r="G743" s="1106" t="s">
        <v>81</v>
      </c>
      <c r="H743" s="1098" t="s">
        <v>336</v>
      </c>
      <c r="I743" s="734"/>
      <c r="J743" s="923">
        <v>574.20000000000005</v>
      </c>
      <c r="K743" s="923">
        <v>3076.95</v>
      </c>
      <c r="L743" s="923">
        <f t="shared" ref="L743:M750" si="87">ROUND(J743-J743*$Q$4,2)</f>
        <v>574.20000000000005</v>
      </c>
      <c r="M743" s="923">
        <f t="shared" si="87"/>
        <v>3076.95</v>
      </c>
      <c r="N743" s="923">
        <f>ROUND('Смета ЕР (общ) '!$I743*'Смета ЕР (общ) '!$L743,2)</f>
        <v>0</v>
      </c>
      <c r="O743" s="923">
        <f>ROUND('Смета ЕР (общ) '!$I743*'Смета ЕР (общ) '!$M743,2)</f>
        <v>0</v>
      </c>
      <c r="P743" s="1106"/>
      <c r="Q743" s="1106"/>
      <c r="S743" s="619"/>
      <c r="T743" s="1168"/>
      <c r="U743" s="1168"/>
      <c r="V743" s="1168"/>
      <c r="W743" s="1168"/>
    </row>
    <row r="744" spans="1:23" ht="24" customHeight="1">
      <c r="A744" s="733" t="s">
        <v>73</v>
      </c>
      <c r="B744" s="733">
        <v>2</v>
      </c>
      <c r="C744" s="733"/>
      <c r="D744" s="733">
        <v>2</v>
      </c>
      <c r="E744" s="733" t="str">
        <f>CONCATENATE('Смета ЕР (общ) '!$A744,".",'Смета ЕР (общ) '!$B744,".",'Смета ЕР (общ) '!$D744)</f>
        <v>Р5.2.2</v>
      </c>
      <c r="F744" s="733">
        <f t="shared" si="85"/>
        <v>1</v>
      </c>
      <c r="G744" s="1106" t="s">
        <v>82</v>
      </c>
      <c r="H744" s="1098" t="s">
        <v>336</v>
      </c>
      <c r="I744" s="734"/>
      <c r="J744" s="923">
        <v>543.16</v>
      </c>
      <c r="K744" s="923">
        <v>26118.41</v>
      </c>
      <c r="L744" s="923">
        <f t="shared" si="87"/>
        <v>543.16</v>
      </c>
      <c r="M744" s="923">
        <f t="shared" si="87"/>
        <v>26118.41</v>
      </c>
      <c r="N744" s="923">
        <f>ROUND('Смета ЕР (общ) '!$I744*'Смета ЕР (общ) '!$L744,2)</f>
        <v>0</v>
      </c>
      <c r="O744" s="923">
        <f>ROUND('Смета ЕР (общ) '!$I744*'Смета ЕР (общ) '!$M744,2)</f>
        <v>0</v>
      </c>
      <c r="P744" s="1106"/>
      <c r="Q744" s="1106"/>
      <c r="S744" s="619"/>
      <c r="T744" s="1168"/>
      <c r="U744" s="1168"/>
      <c r="V744" s="1168"/>
      <c r="W744" s="1168"/>
    </row>
    <row r="745" spans="1:23" ht="14.4" customHeight="1">
      <c r="A745" s="733" t="s">
        <v>73</v>
      </c>
      <c r="B745" s="733">
        <v>2</v>
      </c>
      <c r="C745" s="733"/>
      <c r="D745" s="733">
        <v>3</v>
      </c>
      <c r="E745" s="733" t="str">
        <f>CONCATENATE('Смета ЕР (общ) '!$A745,".",'Смета ЕР (общ) '!$B745,".",'Смета ЕР (общ) '!$D745)</f>
        <v>Р5.2.3</v>
      </c>
      <c r="F745" s="733">
        <f t="shared" si="85"/>
        <v>1</v>
      </c>
      <c r="G745" s="1106" t="s">
        <v>83</v>
      </c>
      <c r="H745" s="1098" t="s">
        <v>336</v>
      </c>
      <c r="I745" s="734"/>
      <c r="J745" s="923">
        <v>574.20000000000005</v>
      </c>
      <c r="K745" s="923">
        <v>10489.64</v>
      </c>
      <c r="L745" s="923">
        <f t="shared" si="87"/>
        <v>574.20000000000005</v>
      </c>
      <c r="M745" s="923">
        <f t="shared" si="87"/>
        <v>10489.64</v>
      </c>
      <c r="N745" s="923">
        <f>ROUND('Смета ЕР (общ) '!$I745*'Смета ЕР (общ) '!$L745,2)</f>
        <v>0</v>
      </c>
      <c r="O745" s="923">
        <f>ROUND('Смета ЕР (общ) '!$I745*'Смета ЕР (общ) '!$M745,2)</f>
        <v>0</v>
      </c>
      <c r="P745" s="1106"/>
      <c r="Q745" s="1106"/>
      <c r="S745" s="619"/>
      <c r="T745" s="1168"/>
      <c r="U745" s="1168"/>
      <c r="V745" s="1168"/>
      <c r="W745" s="1168"/>
    </row>
    <row r="746" spans="1:23" ht="24" customHeight="1">
      <c r="A746" s="733" t="s">
        <v>73</v>
      </c>
      <c r="B746" s="733">
        <v>2</v>
      </c>
      <c r="C746" s="733"/>
      <c r="D746" s="733">
        <v>4</v>
      </c>
      <c r="E746" s="733" t="str">
        <f>CONCATENATE('Смета ЕР (общ) '!$A746,".",'Смета ЕР (общ) '!$B746,".",'Смета ЕР (общ) '!$D746)</f>
        <v>Р5.2.4</v>
      </c>
      <c r="F746" s="733">
        <f t="shared" si="85"/>
        <v>1</v>
      </c>
      <c r="G746" s="1106" t="s">
        <v>84</v>
      </c>
      <c r="H746" s="1098" t="s">
        <v>336</v>
      </c>
      <c r="I746" s="734"/>
      <c r="J746" s="923">
        <v>574.20000000000005</v>
      </c>
      <c r="K746" s="923">
        <v>12098.48</v>
      </c>
      <c r="L746" s="923">
        <f t="shared" si="87"/>
        <v>574.20000000000005</v>
      </c>
      <c r="M746" s="923">
        <f t="shared" si="87"/>
        <v>12098.48</v>
      </c>
      <c r="N746" s="923">
        <f>ROUND('Смета ЕР (общ) '!$I746*'Смета ЕР (общ) '!$L746,2)</f>
        <v>0</v>
      </c>
      <c r="O746" s="923">
        <f>ROUND('Смета ЕР (общ) '!$I746*'Смета ЕР (общ) '!$M746,2)</f>
        <v>0</v>
      </c>
      <c r="P746" s="1106"/>
      <c r="Q746" s="1106"/>
      <c r="S746" s="619"/>
      <c r="T746" s="1168"/>
      <c r="U746" s="1168"/>
      <c r="V746" s="1168"/>
      <c r="W746" s="1168"/>
    </row>
    <row r="747" spans="1:23" ht="14.4" customHeight="1">
      <c r="A747" s="733" t="s">
        <v>73</v>
      </c>
      <c r="B747" s="733">
        <v>2</v>
      </c>
      <c r="C747" s="733"/>
      <c r="D747" s="733">
        <v>5</v>
      </c>
      <c r="E747" s="733" t="str">
        <f>CONCATENATE('Смета ЕР (общ) '!$A747,".",'Смета ЕР (общ) '!$B747,".",'Смета ЕР (общ) '!$D747)</f>
        <v>Р5.2.5</v>
      </c>
      <c r="F747" s="733">
        <f t="shared" si="85"/>
        <v>1</v>
      </c>
      <c r="G747" s="1106" t="s">
        <v>85</v>
      </c>
      <c r="H747" s="1098" t="s">
        <v>336</v>
      </c>
      <c r="I747" s="734"/>
      <c r="J747" s="923">
        <v>626.4</v>
      </c>
      <c r="K747" s="923">
        <v>8055.34</v>
      </c>
      <c r="L747" s="923">
        <f t="shared" si="87"/>
        <v>626.4</v>
      </c>
      <c r="M747" s="923">
        <f t="shared" si="87"/>
        <v>8055.34</v>
      </c>
      <c r="N747" s="923">
        <f>ROUND('Смета ЕР (общ) '!$I747*'Смета ЕР (общ) '!$L747,2)</f>
        <v>0</v>
      </c>
      <c r="O747" s="923">
        <f>ROUND('Смета ЕР (общ) '!$I747*'Смета ЕР (общ) '!$M747,2)</f>
        <v>0</v>
      </c>
      <c r="P747" s="1106"/>
      <c r="Q747" s="1106"/>
      <c r="S747" s="619"/>
      <c r="T747" s="1168"/>
      <c r="U747" s="1168"/>
      <c r="V747" s="1168"/>
      <c r="W747" s="1168"/>
    </row>
    <row r="748" spans="1:23" ht="14.4" customHeight="1">
      <c r="A748" s="733" t="s">
        <v>73</v>
      </c>
      <c r="B748" s="733">
        <v>2</v>
      </c>
      <c r="C748" s="733"/>
      <c r="D748" s="733">
        <v>6</v>
      </c>
      <c r="E748" s="733" t="str">
        <f>CONCATENATE('Смета ЕР (общ) '!$A748,".",'Смета ЕР (общ) '!$B748,".",'Смета ЕР (общ) '!$D748)</f>
        <v>Р5.2.6</v>
      </c>
      <c r="F748" s="733">
        <f t="shared" si="85"/>
        <v>1</v>
      </c>
      <c r="G748" s="1106" t="s">
        <v>86</v>
      </c>
      <c r="H748" s="1098" t="s">
        <v>336</v>
      </c>
      <c r="I748" s="734"/>
      <c r="J748" s="923">
        <v>543.16</v>
      </c>
      <c r="K748" s="923">
        <v>6715.96</v>
      </c>
      <c r="L748" s="923">
        <f t="shared" si="87"/>
        <v>543.16</v>
      </c>
      <c r="M748" s="923">
        <f t="shared" si="87"/>
        <v>6715.96</v>
      </c>
      <c r="N748" s="923">
        <f>ROUND('Смета ЕР (общ) '!$I748*'Смета ЕР (общ) '!$L748,2)</f>
        <v>0</v>
      </c>
      <c r="O748" s="923">
        <f>ROUND('Смета ЕР (общ) '!$I748*'Смета ЕР (общ) '!$M748,2)</f>
        <v>0</v>
      </c>
      <c r="P748" s="1106"/>
      <c r="Q748" s="1106"/>
      <c r="S748" s="619"/>
      <c r="T748" s="1168"/>
      <c r="U748" s="1168"/>
      <c r="V748" s="1168"/>
      <c r="W748" s="1168"/>
    </row>
    <row r="749" spans="1:23" ht="14.4" customHeight="1">
      <c r="A749" s="733" t="s">
        <v>73</v>
      </c>
      <c r="B749" s="733">
        <v>2</v>
      </c>
      <c r="C749" s="733"/>
      <c r="D749" s="733">
        <v>7</v>
      </c>
      <c r="E749" s="733" t="str">
        <f>CONCATENATE('Смета ЕР (общ) '!$A749,".",'Смета ЕР (общ) '!$B749,".",'Смета ЕР (общ) '!$D749)</f>
        <v>Р5.2.7</v>
      </c>
      <c r="F749" s="733">
        <f t="shared" si="85"/>
        <v>1</v>
      </c>
      <c r="G749" s="1106" t="s">
        <v>87</v>
      </c>
      <c r="H749" s="1098" t="s">
        <v>336</v>
      </c>
      <c r="I749" s="734"/>
      <c r="J749" s="923">
        <v>574.20000000000005</v>
      </c>
      <c r="K749" s="923">
        <v>9209.36</v>
      </c>
      <c r="L749" s="923">
        <f t="shared" si="87"/>
        <v>574.20000000000005</v>
      </c>
      <c r="M749" s="923">
        <f t="shared" si="87"/>
        <v>9209.36</v>
      </c>
      <c r="N749" s="923">
        <f>ROUND('Смета ЕР (общ) '!$I749*'Смета ЕР (общ) '!$L749,2)</f>
        <v>0</v>
      </c>
      <c r="O749" s="923">
        <f>ROUND('Смета ЕР (общ) '!$I749*'Смета ЕР (общ) '!$M749,2)</f>
        <v>0</v>
      </c>
      <c r="P749" s="1106"/>
      <c r="Q749" s="1106"/>
      <c r="S749" s="619"/>
      <c r="T749" s="1168"/>
      <c r="U749" s="1168"/>
      <c r="V749" s="1168"/>
      <c r="W749" s="1168"/>
    </row>
    <row r="750" spans="1:23" ht="14.4" customHeight="1">
      <c r="A750" s="733" t="s">
        <v>73</v>
      </c>
      <c r="B750" s="733">
        <v>2</v>
      </c>
      <c r="C750" s="733"/>
      <c r="D750" s="733">
        <v>8</v>
      </c>
      <c r="E750" s="733" t="str">
        <f>CONCATENATE('Смета ЕР (общ) '!$A750,".",'Смета ЕР (общ) '!$B750,".",'Смета ЕР (общ) '!$D750)</f>
        <v>Р5.2.8</v>
      </c>
      <c r="F750" s="733">
        <f t="shared" si="85"/>
        <v>1</v>
      </c>
      <c r="G750" s="1106" t="s">
        <v>535</v>
      </c>
      <c r="H750" s="1098" t="s">
        <v>336</v>
      </c>
      <c r="I750" s="734"/>
      <c r="J750" s="923">
        <v>10450</v>
      </c>
      <c r="K750" s="923">
        <v>2341.35</v>
      </c>
      <c r="L750" s="923">
        <f t="shared" si="87"/>
        <v>10450</v>
      </c>
      <c r="M750" s="923">
        <f t="shared" si="87"/>
        <v>2341.35</v>
      </c>
      <c r="N750" s="923">
        <f>ROUND('Смета ЕР (общ) '!$I750*'Смета ЕР (общ) '!$L750,2)</f>
        <v>0</v>
      </c>
      <c r="O750" s="923">
        <f>ROUND('Смета ЕР (общ) '!$I750*'Смета ЕР (общ) '!$M750,2)</f>
        <v>0</v>
      </c>
      <c r="P750" s="1106"/>
      <c r="Q750" s="1106"/>
      <c r="S750" s="619"/>
      <c r="T750" s="1168"/>
      <c r="U750" s="1168"/>
      <c r="V750" s="1168"/>
      <c r="W750" s="1168"/>
    </row>
    <row r="751" spans="1:23" ht="14.4">
      <c r="A751" s="1089" t="s">
        <v>88</v>
      </c>
      <c r="B751" s="1089">
        <v>0</v>
      </c>
      <c r="C751" s="1089"/>
      <c r="D751" s="1089">
        <v>0</v>
      </c>
      <c r="E751" s="1089" t="str">
        <f>CONCATENATE('Смета ЕР (общ) '!$A751,".",'Смета ЕР (общ) '!$B751,".",'Смета ЕР (общ) '!$D751)</f>
        <v>Р6.0.0</v>
      </c>
      <c r="F751" s="1089">
        <f t="shared" si="85"/>
        <v>1</v>
      </c>
      <c r="G751" s="1090" t="s">
        <v>678</v>
      </c>
      <c r="H751" s="1091"/>
      <c r="I751" s="1092">
        <f>N751</f>
        <v>0</v>
      </c>
      <c r="J751" s="1101"/>
      <c r="K751" s="1101"/>
      <c r="L751" s="1094"/>
      <c r="M751" s="1094"/>
      <c r="N751" s="1094">
        <f>ROUND(N752,2)</f>
        <v>0</v>
      </c>
      <c r="O751" s="1094">
        <f>ROUND(O752,2)</f>
        <v>0</v>
      </c>
      <c r="P751" s="1090"/>
      <c r="Q751" s="1090"/>
      <c r="S751" s="619"/>
      <c r="T751" s="1168"/>
      <c r="U751" s="1168">
        <v>246510.68</v>
      </c>
      <c r="V751" s="1168"/>
      <c r="W751" s="1168"/>
    </row>
    <row r="752" spans="1:23" ht="14.4">
      <c r="A752" s="1089" t="s">
        <v>88</v>
      </c>
      <c r="B752" s="1089">
        <v>1</v>
      </c>
      <c r="C752" s="1089"/>
      <c r="D752" s="1089">
        <v>0</v>
      </c>
      <c r="E752" s="1089" t="str">
        <f>CONCATENATE('Смета ЕР (общ) '!$A752,".",'Смета ЕР (общ) '!$B752,".",'Смета ЕР (общ) '!$D752)</f>
        <v>Р6.1.0</v>
      </c>
      <c r="F752" s="1089">
        <f t="shared" si="85"/>
        <v>1</v>
      </c>
      <c r="G752" s="1090" t="s">
        <v>2619</v>
      </c>
      <c r="H752" s="1091"/>
      <c r="I752" s="1092">
        <f>N752</f>
        <v>0</v>
      </c>
      <c r="J752" s="1101"/>
      <c r="K752" s="1101"/>
      <c r="L752" s="1094"/>
      <c r="M752" s="1094"/>
      <c r="N752" s="1094">
        <f>SUM(N753:N878)</f>
        <v>0</v>
      </c>
      <c r="O752" s="1094">
        <f>SUM(O753:O878)</f>
        <v>0</v>
      </c>
      <c r="P752" s="1090"/>
      <c r="Q752" s="1090"/>
      <c r="S752" s="619"/>
      <c r="T752" s="1168"/>
      <c r="U752" s="1168">
        <v>246510.68000000002</v>
      </c>
      <c r="V752" s="1168"/>
      <c r="W752" s="1168"/>
    </row>
    <row r="753" spans="1:23" ht="14.4">
      <c r="A753" s="733" t="s">
        <v>88</v>
      </c>
      <c r="B753" s="733">
        <v>1</v>
      </c>
      <c r="C753" s="733"/>
      <c r="D753" s="733">
        <v>1</v>
      </c>
      <c r="E753" s="733" t="str">
        <f>CONCATENATE('Смета ЕР (общ) '!$A753,".",'Смета ЕР (общ) '!$B753,".",'Смета ЕР (общ) '!$D753)</f>
        <v>Р6.1.1</v>
      </c>
      <c r="F753" s="733">
        <f t="shared" si="85"/>
        <v>1</v>
      </c>
      <c r="G753" s="1065" t="s">
        <v>89</v>
      </c>
      <c r="H753" s="1098" t="s">
        <v>336</v>
      </c>
      <c r="I753" s="734"/>
      <c r="J753" s="923">
        <v>2090</v>
      </c>
      <c r="K753" s="923">
        <v>0</v>
      </c>
      <c r="L753" s="923">
        <f t="shared" ref="L753:L756" si="88">ROUND(J753-J753*$Q$4,2)</f>
        <v>2090</v>
      </c>
      <c r="M753" s="923">
        <f t="shared" ref="M753:M754" si="89">ROUND(K753-K753*$Q$4,2)</f>
        <v>0</v>
      </c>
      <c r="N753" s="923">
        <f>ROUND('Смета ЕР (общ) '!$I753*'Смета ЕР (общ) '!$L753,2)</f>
        <v>0</v>
      </c>
      <c r="O753" s="923">
        <f>ROUND('Смета ЕР (общ) '!$I753*'Смета ЕР (общ) '!$M753,2)</f>
        <v>0</v>
      </c>
      <c r="P753" s="1065"/>
      <c r="Q753" s="1065"/>
      <c r="S753" s="619"/>
      <c r="T753" s="1168"/>
      <c r="U753" s="1168">
        <v>3</v>
      </c>
      <c r="V753" s="1168"/>
      <c r="W753" s="1168"/>
    </row>
    <row r="754" spans="1:23" ht="24">
      <c r="A754" s="733" t="s">
        <v>88</v>
      </c>
      <c r="B754" s="733">
        <v>1</v>
      </c>
      <c r="C754" s="733"/>
      <c r="D754" s="733">
        <v>2</v>
      </c>
      <c r="E754" s="733" t="str">
        <f>CONCATENATE('Смета ЕР (общ) '!$A754,".",'Смета ЕР (общ) '!$B754,".",'Смета ЕР (общ) '!$D754)</f>
        <v>Р6.1.2</v>
      </c>
      <c r="F754" s="733">
        <f t="shared" si="85"/>
        <v>1</v>
      </c>
      <c r="G754" s="1065" t="s">
        <v>90</v>
      </c>
      <c r="H754" s="1098" t="s">
        <v>336</v>
      </c>
      <c r="I754" s="734"/>
      <c r="J754" s="923">
        <v>4702.5</v>
      </c>
      <c r="K754" s="923">
        <v>0</v>
      </c>
      <c r="L754" s="923">
        <f t="shared" si="88"/>
        <v>4702.5</v>
      </c>
      <c r="M754" s="923">
        <f t="shared" si="89"/>
        <v>0</v>
      </c>
      <c r="N754" s="923">
        <f>ROUND('Смета ЕР (общ) '!$I754*'Смета ЕР (общ) '!$L754,2)</f>
        <v>0</v>
      </c>
      <c r="O754" s="923">
        <f>ROUND('Смета ЕР (общ) '!$I754*'Смета ЕР (общ) '!$M754,2)</f>
        <v>0</v>
      </c>
      <c r="P754" s="1065"/>
      <c r="Q754" s="1065"/>
      <c r="S754" s="619"/>
      <c r="T754" s="1168"/>
      <c r="U754" s="1168">
        <v>3</v>
      </c>
      <c r="V754" s="1168"/>
      <c r="W754" s="1168"/>
    </row>
    <row r="755" spans="1:23" ht="14.4">
      <c r="A755" s="733" t="s">
        <v>88</v>
      </c>
      <c r="B755" s="733">
        <v>1</v>
      </c>
      <c r="C755" s="733"/>
      <c r="D755" s="733">
        <v>19</v>
      </c>
      <c r="E755" s="733" t="str">
        <f>CONCATENATE('Смета ЕР (общ) '!$A755,".",'Смета ЕР (общ) '!$B755,".",'Смета ЕР (общ) '!$D755)</f>
        <v>Р6.1.19</v>
      </c>
      <c r="F755" s="733">
        <f t="shared" si="85"/>
        <v>1</v>
      </c>
      <c r="G755" s="1065" t="s">
        <v>5635</v>
      </c>
      <c r="H755" s="1107" t="s">
        <v>91</v>
      </c>
      <c r="I755" s="734"/>
      <c r="J755" s="923">
        <v>470.25</v>
      </c>
      <c r="K755" s="735">
        <f>Радиаторы!BC32/10</f>
        <v>971.25</v>
      </c>
      <c r="L755" s="923">
        <f>ROUND(J755-J755*$Q$4,2)</f>
        <v>470.25</v>
      </c>
      <c r="M755" s="1114">
        <f>ROUND(K755-K755*$Q$4,2)</f>
        <v>971.25</v>
      </c>
      <c r="N755" s="923">
        <f>ROUND('Смета ЕР (общ) '!$I755*'Смета ЕР (общ) '!$L755,2)</f>
        <v>0</v>
      </c>
      <c r="O755" s="923">
        <f>ROUND('Смета ЕР (общ) '!$I755*'Смета ЕР (общ) '!$M755,2)</f>
        <v>0</v>
      </c>
      <c r="P755" s="1211" t="s">
        <v>6187</v>
      </c>
      <c r="Q755" s="1065" t="s">
        <v>846</v>
      </c>
      <c r="S755" s="619"/>
      <c r="T755" s="1168"/>
      <c r="U755" s="1168"/>
      <c r="V755" s="1168"/>
      <c r="W755" s="1168"/>
    </row>
    <row r="756" spans="1:23" ht="18" customHeight="1">
      <c r="A756" s="733" t="s">
        <v>88</v>
      </c>
      <c r="B756" s="733">
        <v>1</v>
      </c>
      <c r="C756" s="733"/>
      <c r="D756" s="733">
        <v>53</v>
      </c>
      <c r="E756" s="733" t="str">
        <f>CONCATENATE('Смета ЕР (общ) '!$A756,".",'Смета ЕР (общ) '!$B756,".",'Смета ЕР (общ) '!$D756)</f>
        <v>Р6.1.53</v>
      </c>
      <c r="F756" s="733">
        <f t="shared" si="85"/>
        <v>1</v>
      </c>
      <c r="G756" s="1065" t="s">
        <v>5636</v>
      </c>
      <c r="H756" s="1107" t="s">
        <v>91</v>
      </c>
      <c r="I756" s="734"/>
      <c r="J756" s="923">
        <v>470.25</v>
      </c>
      <c r="K756" s="735">
        <f>Радиаторы!BC33/10</f>
        <v>993.3</v>
      </c>
      <c r="L756" s="923">
        <f t="shared" si="88"/>
        <v>470.25</v>
      </c>
      <c r="M756" s="1114">
        <f t="shared" ref="M756:M787" si="90">ROUND(K756-K756*$Q$4,2)</f>
        <v>993.3</v>
      </c>
      <c r="N756" s="923">
        <f>ROUND('Смета ЕР (общ) '!$I756*'Смета ЕР (общ) '!$L756,2)</f>
        <v>0</v>
      </c>
      <c r="O756" s="923">
        <f>ROUND('Смета ЕР (общ) '!$I756*'Смета ЕР (общ) '!$M756,2)</f>
        <v>0</v>
      </c>
      <c r="P756" s="1211" t="s">
        <v>6187</v>
      </c>
      <c r="Q756" s="1065" t="s">
        <v>846</v>
      </c>
      <c r="R756" s="854">
        <v>3.7323831515248027E-2</v>
      </c>
      <c r="S756" s="619"/>
      <c r="T756" s="1168"/>
      <c r="U756" s="1168"/>
      <c r="V756" s="1168"/>
      <c r="W756" s="1168"/>
    </row>
    <row r="757" spans="1:23" ht="14.4">
      <c r="A757" s="733" t="s">
        <v>88</v>
      </c>
      <c r="B757" s="733">
        <v>1</v>
      </c>
      <c r="C757" s="733"/>
      <c r="D757" s="733">
        <v>3</v>
      </c>
      <c r="E757" s="733" t="str">
        <f>CONCATENATE('Смета ЕР (общ) '!$A757,".",'Смета ЕР (общ) '!$B757,".",'Смета ЕР (общ) '!$D757)</f>
        <v>Р6.1.3</v>
      </c>
      <c r="F757" s="733">
        <f t="shared" si="85"/>
        <v>1</v>
      </c>
      <c r="G757" s="1065" t="s">
        <v>5634</v>
      </c>
      <c r="H757" s="1107" t="s">
        <v>91</v>
      </c>
      <c r="I757" s="734"/>
      <c r="J757" s="923">
        <v>470.25</v>
      </c>
      <c r="K757" s="735">
        <f>Радиаторы!BC34/10</f>
        <v>1014.3</v>
      </c>
      <c r="L757" s="923">
        <f>ROUND(J757-J757*$Q$4,2)</f>
        <v>470.25</v>
      </c>
      <c r="M757" s="1114">
        <f t="shared" si="90"/>
        <v>1014.3</v>
      </c>
      <c r="N757" s="923">
        <f>ROUND('Смета ЕР (общ) '!$I757*'Смета ЕР (общ) '!$L757,2)</f>
        <v>0</v>
      </c>
      <c r="O757" s="923">
        <f>ROUND('Смета ЕР (общ) '!$I757*'Смета ЕР (общ) '!$M757,2)</f>
        <v>0</v>
      </c>
      <c r="P757" s="1218" t="s">
        <v>6187</v>
      </c>
      <c r="Q757" s="1065" t="s">
        <v>846</v>
      </c>
      <c r="R757" s="854">
        <v>0.57926586511664935</v>
      </c>
      <c r="S757" s="619"/>
      <c r="T757" s="1168"/>
      <c r="U757" s="1168">
        <v>30</v>
      </c>
      <c r="V757" s="1168"/>
      <c r="W757" s="1168"/>
    </row>
    <row r="758" spans="1:23" ht="14.4">
      <c r="A758" s="733" t="s">
        <v>88</v>
      </c>
      <c r="B758" s="733">
        <v>1</v>
      </c>
      <c r="C758" s="733"/>
      <c r="D758" s="733">
        <v>81</v>
      </c>
      <c r="E758" s="733" t="str">
        <f>CONCATENATE('Смета ЕР (общ) '!$A758,".",'Смета ЕР (общ) '!$B758,".",'Смета ЕР (общ) '!$D758)</f>
        <v>Р6.1.81</v>
      </c>
      <c r="F758" s="733">
        <f t="shared" si="85"/>
        <v>1</v>
      </c>
      <c r="G758" s="1065" t="s">
        <v>5647</v>
      </c>
      <c r="H758" s="1107" t="s">
        <v>336</v>
      </c>
      <c r="I758" s="734">
        <f>ROUNDUP(($I$757+$I$755+$I$756)/10,0)</f>
        <v>0</v>
      </c>
      <c r="J758" s="923">
        <v>588.12</v>
      </c>
      <c r="K758" s="735">
        <f>Радиаторы!BC171</f>
        <v>985.95</v>
      </c>
      <c r="L758" s="923">
        <f t="shared" ref="L758:L812" si="91">ROUND(J758-J758*$Q$4,2)</f>
        <v>588.12</v>
      </c>
      <c r="M758" s="1114">
        <f t="shared" si="90"/>
        <v>985.95</v>
      </c>
      <c r="N758" s="923">
        <f>ROUND('Смета ЕР (общ) '!$I758*'Смета ЕР (общ) '!$L758,2)</f>
        <v>0</v>
      </c>
      <c r="O758" s="923">
        <f>ROUND('Смета ЕР (общ) '!$I758*'Смета ЕР (общ) '!$M758,2)</f>
        <v>0</v>
      </c>
      <c r="P758" s="1211" t="s">
        <v>6187</v>
      </c>
      <c r="Q758" s="1065" t="s">
        <v>846</v>
      </c>
      <c r="R758" s="854" t="s">
        <v>5646</v>
      </c>
      <c r="S758" s="619"/>
      <c r="T758" s="1168"/>
      <c r="U758" s="1168"/>
      <c r="V758" s="1168"/>
      <c r="W758" s="1168"/>
    </row>
    <row r="759" spans="1:23" ht="14.4">
      <c r="A759" s="733" t="s">
        <v>88</v>
      </c>
      <c r="B759" s="733">
        <v>1</v>
      </c>
      <c r="C759" s="733"/>
      <c r="D759" s="733">
        <v>82</v>
      </c>
      <c r="E759" s="733" t="str">
        <f>CONCATENATE('Смета ЕР (общ) '!$A759,".",'Смета ЕР (общ) '!$B759,".",'Смета ЕР (общ) '!$D759)</f>
        <v>Р6.1.82</v>
      </c>
      <c r="F759" s="733">
        <f t="shared" si="85"/>
        <v>1</v>
      </c>
      <c r="G759" s="1065" t="s">
        <v>2199</v>
      </c>
      <c r="H759" s="1098" t="s">
        <v>1146</v>
      </c>
      <c r="I759" s="734"/>
      <c r="J759" s="923">
        <v>271.44</v>
      </c>
      <c r="K759" s="735">
        <f>Радиаторы!BC172</f>
        <v>985.95</v>
      </c>
      <c r="L759" s="923">
        <f t="shared" si="91"/>
        <v>271.44</v>
      </c>
      <c r="M759" s="1114">
        <f t="shared" si="90"/>
        <v>985.95</v>
      </c>
      <c r="N759" s="923">
        <f>ROUND('Смета ЕР (общ) '!$I759*'Смета ЕР (общ) '!$L759,2)</f>
        <v>0</v>
      </c>
      <c r="O759" s="923">
        <f>ROUND('Смета ЕР (общ) '!$I759*'Смета ЕР (общ) '!$M759,2)</f>
        <v>0</v>
      </c>
      <c r="P759" s="1211" t="s">
        <v>6187</v>
      </c>
      <c r="Q759" s="1065" t="s">
        <v>846</v>
      </c>
      <c r="R759" s="854" t="s">
        <v>5642</v>
      </c>
      <c r="S759" s="619"/>
      <c r="T759" s="1168"/>
      <c r="U759" s="1168"/>
      <c r="V759" s="1168"/>
      <c r="W759" s="1168"/>
    </row>
    <row r="760" spans="1:23" ht="14.4">
      <c r="A760" s="733" t="s">
        <v>88</v>
      </c>
      <c r="B760" s="733">
        <v>1</v>
      </c>
      <c r="C760" s="733"/>
      <c r="D760" s="733">
        <v>83</v>
      </c>
      <c r="E760" s="733" t="str">
        <f>CONCATENATE('Смета ЕР (общ) '!$A760,".",'Смета ЕР (общ) '!$B760,".",'Смета ЕР (общ) '!$D760)</f>
        <v>Р6.1.83</v>
      </c>
      <c r="F760" s="733">
        <f t="shared" si="85"/>
        <v>1</v>
      </c>
      <c r="G760" s="1065" t="s">
        <v>2200</v>
      </c>
      <c r="H760" s="1098" t="s">
        <v>1146</v>
      </c>
      <c r="I760" s="734"/>
      <c r="J760" s="923">
        <v>271.44</v>
      </c>
      <c r="K760" s="735">
        <f>Радиаторы!BC173</f>
        <v>1009.05</v>
      </c>
      <c r="L760" s="923">
        <f t="shared" si="91"/>
        <v>271.44</v>
      </c>
      <c r="M760" s="1114">
        <f t="shared" si="90"/>
        <v>1009.05</v>
      </c>
      <c r="N760" s="923">
        <f>ROUND('Смета ЕР (общ) '!$I760*'Смета ЕР (общ) '!$L760,2)</f>
        <v>0</v>
      </c>
      <c r="O760" s="923">
        <f>ROUND('Смета ЕР (общ) '!$I760*'Смета ЕР (общ) '!$M760,2)</f>
        <v>0</v>
      </c>
      <c r="P760" s="1211" t="s">
        <v>6187</v>
      </c>
      <c r="Q760" s="1065" t="s">
        <v>846</v>
      </c>
      <c r="R760" s="854" t="s">
        <v>5642</v>
      </c>
      <c r="S760" s="619"/>
      <c r="T760" s="1168"/>
      <c r="U760" s="1168"/>
      <c r="V760" s="1168"/>
      <c r="W760" s="1168"/>
    </row>
    <row r="761" spans="1:23" ht="15" customHeight="1">
      <c r="A761" s="733" t="s">
        <v>88</v>
      </c>
      <c r="B761" s="733">
        <v>1</v>
      </c>
      <c r="C761" s="733"/>
      <c r="D761" s="733">
        <v>84</v>
      </c>
      <c r="E761" s="733" t="str">
        <f>CONCATENATE('Смета ЕР (общ) '!$A761,".",'Смета ЕР (общ) '!$B761,".",'Смета ЕР (общ) '!$D761)</f>
        <v>Р6.1.84</v>
      </c>
      <c r="F761" s="733">
        <f t="shared" si="85"/>
        <v>1</v>
      </c>
      <c r="G761" s="1065" t="s">
        <v>2194</v>
      </c>
      <c r="H761" s="1098" t="s">
        <v>1146</v>
      </c>
      <c r="I761" s="734"/>
      <c r="J761" s="923">
        <v>271.44</v>
      </c>
      <c r="K761" s="735">
        <f>Радиаторы!BC174</f>
        <v>418.95</v>
      </c>
      <c r="L761" s="923">
        <f t="shared" si="91"/>
        <v>271.44</v>
      </c>
      <c r="M761" s="1114">
        <f t="shared" si="90"/>
        <v>418.95</v>
      </c>
      <c r="N761" s="923">
        <f>ROUND('Смета ЕР (общ) '!$I761*'Смета ЕР (общ) '!$L761,2)</f>
        <v>0</v>
      </c>
      <c r="O761" s="923">
        <f>ROUND('Смета ЕР (общ) '!$I761*'Смета ЕР (общ) '!$M761,2)</f>
        <v>0</v>
      </c>
      <c r="P761" s="1211" t="s">
        <v>6187</v>
      </c>
      <c r="Q761" s="1065" t="s">
        <v>846</v>
      </c>
      <c r="R761" s="854"/>
      <c r="S761" s="619"/>
      <c r="T761" s="1168"/>
      <c r="U761" s="1168"/>
      <c r="V761" s="1168"/>
      <c r="W761" s="1168"/>
    </row>
    <row r="762" spans="1:23" ht="15" customHeight="1">
      <c r="A762" s="733" t="s">
        <v>88</v>
      </c>
      <c r="B762" s="733">
        <v>1</v>
      </c>
      <c r="C762" s="733"/>
      <c r="D762" s="733">
        <v>85</v>
      </c>
      <c r="E762" s="733" t="str">
        <f>CONCATENATE('Смета ЕР (общ) '!$A762,".",'Смета ЕР (общ) '!$B762,".",'Смета ЕР (общ) '!$D762)</f>
        <v>Р6.1.85</v>
      </c>
      <c r="F762" s="733">
        <f t="shared" si="85"/>
        <v>1</v>
      </c>
      <c r="G762" s="1065" t="s">
        <v>2196</v>
      </c>
      <c r="H762" s="1098" t="s">
        <v>1146</v>
      </c>
      <c r="I762" s="734"/>
      <c r="J762" s="923">
        <v>271.44</v>
      </c>
      <c r="K762" s="735">
        <f>Радиаторы!BC175</f>
        <v>515.54999999999995</v>
      </c>
      <c r="L762" s="923">
        <f t="shared" si="91"/>
        <v>271.44</v>
      </c>
      <c r="M762" s="1114">
        <f t="shared" si="90"/>
        <v>515.54999999999995</v>
      </c>
      <c r="N762" s="923">
        <f>ROUND('Смета ЕР (общ) '!$I762*'Смета ЕР (общ) '!$L762,2)</f>
        <v>0</v>
      </c>
      <c r="O762" s="923">
        <f>ROUND('Смета ЕР (общ) '!$I762*'Смета ЕР (общ) '!$M762,2)</f>
        <v>0</v>
      </c>
      <c r="P762" s="1211" t="s">
        <v>6187</v>
      </c>
      <c r="Q762" s="1065" t="s">
        <v>846</v>
      </c>
      <c r="R762" s="854"/>
      <c r="S762" s="619"/>
      <c r="T762" s="1168"/>
      <c r="U762" s="1168"/>
      <c r="V762" s="1168"/>
      <c r="W762" s="1168"/>
    </row>
    <row r="763" spans="1:23" ht="15" customHeight="1">
      <c r="A763" s="733" t="s">
        <v>88</v>
      </c>
      <c r="B763" s="733">
        <v>1</v>
      </c>
      <c r="C763" s="733"/>
      <c r="D763" s="733">
        <v>86</v>
      </c>
      <c r="E763" s="733" t="str">
        <f>CONCATENATE('Смета ЕР (общ) '!$A763,".",'Смета ЕР (общ) '!$B763,".",'Смета ЕР (общ) '!$D763)</f>
        <v>Р6.1.86</v>
      </c>
      <c r="F763" s="733">
        <f t="shared" si="85"/>
        <v>1</v>
      </c>
      <c r="G763" s="1065" t="s">
        <v>5611</v>
      </c>
      <c r="H763" s="1098" t="s">
        <v>1146</v>
      </c>
      <c r="I763" s="734"/>
      <c r="J763" s="923">
        <v>271.44</v>
      </c>
      <c r="K763" s="735">
        <f>Радиаторы!BC176</f>
        <v>1382.85</v>
      </c>
      <c r="L763" s="923">
        <f t="shared" si="91"/>
        <v>271.44</v>
      </c>
      <c r="M763" s="1114">
        <f t="shared" si="90"/>
        <v>1382.85</v>
      </c>
      <c r="N763" s="923">
        <f>ROUND('Смета ЕР (общ) '!$I763*'Смета ЕР (общ) '!$L763,2)</f>
        <v>0</v>
      </c>
      <c r="O763" s="923">
        <f>ROUND('Смета ЕР (общ) '!$I763*'Смета ЕР (общ) '!$M763,2)</f>
        <v>0</v>
      </c>
      <c r="P763" s="1211" t="s">
        <v>6187</v>
      </c>
      <c r="Q763" s="1065" t="s">
        <v>846</v>
      </c>
      <c r="R763" s="854" t="s">
        <v>5646</v>
      </c>
      <c r="S763" s="619"/>
      <c r="T763" s="1168"/>
      <c r="U763" s="1168"/>
      <c r="V763" s="1168"/>
      <c r="W763" s="1168"/>
    </row>
    <row r="764" spans="1:23" ht="15" customHeight="1">
      <c r="A764" s="733" t="s">
        <v>88</v>
      </c>
      <c r="B764" s="733">
        <v>1</v>
      </c>
      <c r="C764" s="733"/>
      <c r="D764" s="733">
        <v>87</v>
      </c>
      <c r="E764" s="733" t="str">
        <f>CONCATENATE('Смета ЕР (общ) '!$A764,".",'Смета ЕР (общ) '!$B764,".",'Смета ЕР (общ) '!$D764)</f>
        <v>Р6.1.87</v>
      </c>
      <c r="F764" s="733">
        <f t="shared" si="85"/>
        <v>1</v>
      </c>
      <c r="G764" s="1065" t="s">
        <v>5613</v>
      </c>
      <c r="H764" s="1098" t="s">
        <v>1146</v>
      </c>
      <c r="I764" s="734"/>
      <c r="J764" s="923">
        <v>271.44</v>
      </c>
      <c r="K764" s="735">
        <f>Радиаторы!BC177</f>
        <v>1442.7</v>
      </c>
      <c r="L764" s="923">
        <f t="shared" si="91"/>
        <v>271.44</v>
      </c>
      <c r="M764" s="1114">
        <f t="shared" si="90"/>
        <v>1442.7</v>
      </c>
      <c r="N764" s="923">
        <f>ROUND('Смета ЕР (общ) '!$I764*'Смета ЕР (общ) '!$L764,2)</f>
        <v>0</v>
      </c>
      <c r="O764" s="923">
        <f>ROUND('Смета ЕР (общ) '!$I764*'Смета ЕР (общ) '!$M764,2)</f>
        <v>0</v>
      </c>
      <c r="P764" s="1211" t="s">
        <v>6187</v>
      </c>
      <c r="Q764" s="1065" t="s">
        <v>846</v>
      </c>
      <c r="R764" s="854"/>
      <c r="S764" s="619"/>
      <c r="T764" s="1168"/>
      <c r="U764" s="1168"/>
      <c r="V764" s="1168"/>
      <c r="W764" s="1168"/>
    </row>
    <row r="765" spans="1:23" ht="14.4">
      <c r="A765" s="733" t="s">
        <v>88</v>
      </c>
      <c r="B765" s="733">
        <v>1</v>
      </c>
      <c r="C765" s="733"/>
      <c r="D765" s="733">
        <v>88</v>
      </c>
      <c r="E765" s="733" t="str">
        <f>CONCATENATE('Смета ЕР (общ) '!$A765,".",'Смета ЕР (общ) '!$B765,".",'Смета ЕР (общ) '!$D765)</f>
        <v>Р6.1.88</v>
      </c>
      <c r="F765" s="733">
        <f t="shared" si="85"/>
        <v>1</v>
      </c>
      <c r="G765" s="1065" t="s">
        <v>2198</v>
      </c>
      <c r="H765" s="1098" t="s">
        <v>1146</v>
      </c>
      <c r="I765" s="734">
        <f>ROUNDUP(($I$757+$I$755+$I$756)/10,0)*2</f>
        <v>0</v>
      </c>
      <c r="J765" s="923">
        <v>271.44</v>
      </c>
      <c r="K765" s="735">
        <f>Радиаторы!BC178</f>
        <v>546</v>
      </c>
      <c r="L765" s="923">
        <f t="shared" si="91"/>
        <v>271.44</v>
      </c>
      <c r="M765" s="1114">
        <f t="shared" si="90"/>
        <v>546</v>
      </c>
      <c r="N765" s="923">
        <f>ROUND('Смета ЕР (общ) '!$I765*'Смета ЕР (общ) '!$L765,2)</f>
        <v>0</v>
      </c>
      <c r="O765" s="923">
        <f>ROUND('Смета ЕР (общ) '!$I765*'Смета ЕР (общ) '!$M765,2)</f>
        <v>0</v>
      </c>
      <c r="P765" s="1211" t="s">
        <v>6187</v>
      </c>
      <c r="Q765" s="1065" t="s">
        <v>846</v>
      </c>
      <c r="R765" s="854"/>
      <c r="S765" s="619"/>
      <c r="T765" s="1168"/>
      <c r="U765" s="1168"/>
      <c r="V765" s="1168"/>
      <c r="W765" s="1168"/>
    </row>
    <row r="766" spans="1:23" ht="14.4">
      <c r="A766" s="733" t="s">
        <v>88</v>
      </c>
      <c r="B766" s="733">
        <v>1</v>
      </c>
      <c r="C766" s="733"/>
      <c r="D766" s="733">
        <v>89</v>
      </c>
      <c r="E766" s="733" t="str">
        <f>CONCATENATE('Смета ЕР (общ) '!$A766,".",'Смета ЕР (общ) '!$B766,".",'Смета ЕР (общ) '!$D766)</f>
        <v>Р6.1.89</v>
      </c>
      <c r="F766" s="733">
        <f t="shared" si="85"/>
        <v>1</v>
      </c>
      <c r="G766" s="1065" t="s">
        <v>2197</v>
      </c>
      <c r="H766" s="1098" t="s">
        <v>1146</v>
      </c>
      <c r="I766" s="734"/>
      <c r="J766" s="923">
        <v>271.44</v>
      </c>
      <c r="K766" s="735">
        <f>Радиаторы!BC179</f>
        <v>1292.55</v>
      </c>
      <c r="L766" s="923">
        <f t="shared" si="91"/>
        <v>271.44</v>
      </c>
      <c r="M766" s="1114">
        <f t="shared" si="90"/>
        <v>1292.55</v>
      </c>
      <c r="N766" s="923">
        <f>ROUND('Смета ЕР (общ) '!$I766*'Смета ЕР (общ) '!$L766,2)</f>
        <v>0</v>
      </c>
      <c r="O766" s="923">
        <f>ROUND('Смета ЕР (общ) '!$I766*'Смета ЕР (общ) '!$M766,2)</f>
        <v>0</v>
      </c>
      <c r="P766" s="1211" t="s">
        <v>6187</v>
      </c>
      <c r="Q766" s="1065" t="s">
        <v>846</v>
      </c>
      <c r="R766" s="854"/>
      <c r="S766" s="619"/>
      <c r="T766" s="1168"/>
      <c r="U766" s="1168"/>
      <c r="V766" s="1168"/>
      <c r="W766" s="1168"/>
    </row>
    <row r="767" spans="1:23" ht="14.4">
      <c r="A767" s="733" t="s">
        <v>88</v>
      </c>
      <c r="B767" s="733">
        <v>1</v>
      </c>
      <c r="C767" s="733"/>
      <c r="D767" s="733">
        <v>90</v>
      </c>
      <c r="E767" s="733" t="str">
        <f>CONCATENATE('Смета ЕР (общ) '!$A767,".",'Смета ЕР (общ) '!$B767,".",'Смета ЕР (общ) '!$D767)</f>
        <v>Р6.1.90</v>
      </c>
      <c r="F767" s="733">
        <f t="shared" si="85"/>
        <v>1</v>
      </c>
      <c r="G767" s="1065" t="s">
        <v>5615</v>
      </c>
      <c r="H767" s="1098" t="s">
        <v>1146</v>
      </c>
      <c r="I767" s="734"/>
      <c r="J767" s="923">
        <v>305.37</v>
      </c>
      <c r="K767" s="735">
        <f>Радиаторы!BC180</f>
        <v>400.68</v>
      </c>
      <c r="L767" s="923">
        <f t="shared" si="91"/>
        <v>305.37</v>
      </c>
      <c r="M767" s="1114">
        <f t="shared" si="90"/>
        <v>400.68</v>
      </c>
      <c r="N767" s="923">
        <f>ROUND('Смета ЕР (общ) '!$I767*'Смета ЕР (общ) '!$L767,2)</f>
        <v>0</v>
      </c>
      <c r="O767" s="923">
        <f>ROUND('Смета ЕР (общ) '!$I767*'Смета ЕР (общ) '!$M767,2)</f>
        <v>0</v>
      </c>
      <c r="P767" s="1211" t="s">
        <v>6187</v>
      </c>
      <c r="Q767" s="1065" t="s">
        <v>846</v>
      </c>
      <c r="R767" s="854"/>
      <c r="S767" s="619"/>
      <c r="T767" s="1168"/>
      <c r="U767" s="1168"/>
      <c r="V767" s="1168"/>
      <c r="W767" s="1168"/>
    </row>
    <row r="768" spans="1:23" ht="14.4">
      <c r="A768" s="733" t="s">
        <v>88</v>
      </c>
      <c r="B768" s="733">
        <v>1</v>
      </c>
      <c r="C768" s="733"/>
      <c r="D768" s="733">
        <v>91</v>
      </c>
      <c r="E768" s="733" t="str">
        <f>CONCATENATE('Смета ЕР (общ) '!$A768,".",'Смета ЕР (общ) '!$B768,".",'Смета ЕР (общ) '!$D768)</f>
        <v>Р6.1.91</v>
      </c>
      <c r="F768" s="733">
        <f t="shared" si="85"/>
        <v>1</v>
      </c>
      <c r="G768" s="1065" t="s">
        <v>1661</v>
      </c>
      <c r="H768" s="1098" t="s">
        <v>1146</v>
      </c>
      <c r="I768" s="734"/>
      <c r="J768" s="923">
        <v>271.44</v>
      </c>
      <c r="K768" s="735">
        <f>Радиаторы!BC181</f>
        <v>20.220000000000002</v>
      </c>
      <c r="L768" s="923">
        <f t="shared" si="91"/>
        <v>271.44</v>
      </c>
      <c r="M768" s="1114">
        <f t="shared" si="90"/>
        <v>20.22</v>
      </c>
      <c r="N768" s="923">
        <f>ROUND('Смета ЕР (общ) '!$I768*'Смета ЕР (общ) '!$L768,2)</f>
        <v>0</v>
      </c>
      <c r="O768" s="923">
        <f>ROUND('Смета ЕР (общ) '!$I768*'Смета ЕР (общ) '!$M768,2)</f>
        <v>0</v>
      </c>
      <c r="P768" s="1211" t="s">
        <v>6187</v>
      </c>
      <c r="Q768" s="1065" t="s">
        <v>846</v>
      </c>
      <c r="R768" s="854"/>
      <c r="S768" s="619"/>
      <c r="T768" s="1168"/>
      <c r="U768" s="1168"/>
      <c r="V768" s="1168"/>
      <c r="W768" s="1168"/>
    </row>
    <row r="769" spans="1:23" ht="15" customHeight="1">
      <c r="A769" s="733" t="s">
        <v>88</v>
      </c>
      <c r="B769" s="733">
        <v>1</v>
      </c>
      <c r="C769" s="733"/>
      <c r="D769" s="733">
        <v>92</v>
      </c>
      <c r="E769" s="733" t="str">
        <f>CONCATENATE('Смета ЕР (общ) '!$A769,".",'Смета ЕР (общ) '!$B769,".",'Смета ЕР (общ) '!$D769)</f>
        <v>Р6.1.92</v>
      </c>
      <c r="F769" s="733">
        <f t="shared" si="85"/>
        <v>1</v>
      </c>
      <c r="G769" s="1065" t="s">
        <v>5617</v>
      </c>
      <c r="H769" s="1098" t="s">
        <v>1146</v>
      </c>
      <c r="I769" s="734"/>
      <c r="J769" s="923">
        <v>271.44</v>
      </c>
      <c r="K769" s="735">
        <f>Радиаторы!BC182</f>
        <v>32.130000000000003</v>
      </c>
      <c r="L769" s="923">
        <f t="shared" si="91"/>
        <v>271.44</v>
      </c>
      <c r="M769" s="1114">
        <f t="shared" si="90"/>
        <v>32.130000000000003</v>
      </c>
      <c r="N769" s="923">
        <f>ROUND('Смета ЕР (общ) '!$I769*'Смета ЕР (общ) '!$L769,2)</f>
        <v>0</v>
      </c>
      <c r="O769" s="923">
        <f>ROUND('Смета ЕР (общ) '!$I769*'Смета ЕР (общ) '!$M769,2)</f>
        <v>0</v>
      </c>
      <c r="P769" s="1211" t="s">
        <v>6187</v>
      </c>
      <c r="Q769" s="1065"/>
      <c r="R769" s="854"/>
      <c r="S769" s="619"/>
      <c r="T769" s="1168"/>
      <c r="U769" s="1168"/>
      <c r="V769" s="1168"/>
      <c r="W769" s="1168"/>
    </row>
    <row r="770" spans="1:23" ht="14.4">
      <c r="A770" s="733" t="s">
        <v>88</v>
      </c>
      <c r="B770" s="733">
        <v>1</v>
      </c>
      <c r="C770" s="733"/>
      <c r="D770" s="733">
        <v>93</v>
      </c>
      <c r="E770" s="733" t="str">
        <f>CONCATENATE('Смета ЕР (общ) '!$A770,".",'Смета ЕР (общ) '!$B770,".",'Смета ЕР (общ) '!$D770)</f>
        <v>Р6.1.93</v>
      </c>
      <c r="F770" s="733">
        <f t="shared" si="85"/>
        <v>1</v>
      </c>
      <c r="G770" s="1065" t="s">
        <v>5619</v>
      </c>
      <c r="H770" s="1098" t="s">
        <v>1146</v>
      </c>
      <c r="I770" s="734"/>
      <c r="J770" s="923">
        <v>271.44</v>
      </c>
      <c r="K770" s="735">
        <f>Радиаторы!BC183</f>
        <v>37.489999999999995</v>
      </c>
      <c r="L770" s="923">
        <f t="shared" si="91"/>
        <v>271.44</v>
      </c>
      <c r="M770" s="1114">
        <f t="shared" si="90"/>
        <v>37.49</v>
      </c>
      <c r="N770" s="923">
        <f>ROUND('Смета ЕР (общ) '!$I770*'Смета ЕР (общ) '!$L770,2)</f>
        <v>0</v>
      </c>
      <c r="O770" s="923">
        <f>ROUND('Смета ЕР (общ) '!$I770*'Смета ЕР (общ) '!$M770,2)</f>
        <v>0</v>
      </c>
      <c r="P770" s="1211" t="s">
        <v>6187</v>
      </c>
      <c r="Q770" s="1065"/>
      <c r="R770" s="854"/>
      <c r="S770" s="619"/>
      <c r="T770" s="1168"/>
      <c r="U770" s="1168"/>
      <c r="V770" s="1168"/>
      <c r="W770" s="1168"/>
    </row>
    <row r="771" spans="1:23" ht="15" customHeight="1">
      <c r="A771" s="733" t="s">
        <v>88</v>
      </c>
      <c r="B771" s="733">
        <v>1</v>
      </c>
      <c r="C771" s="733"/>
      <c r="D771" s="733">
        <v>94</v>
      </c>
      <c r="E771" s="733" t="str">
        <f>CONCATENATE('Смета ЕР (общ) '!$A771,".",'Смета ЕР (общ) '!$B771,".",'Смета ЕР (общ) '!$D771)</f>
        <v>Р6.1.94</v>
      </c>
      <c r="F771" s="733">
        <f t="shared" si="85"/>
        <v>1</v>
      </c>
      <c r="G771" s="1065" t="s">
        <v>5621</v>
      </c>
      <c r="H771" s="1098" t="s">
        <v>1146</v>
      </c>
      <c r="I771" s="734"/>
      <c r="J771" s="923">
        <v>271.44</v>
      </c>
      <c r="K771" s="735">
        <f>Радиаторы!BC184</f>
        <v>37.799999999999997</v>
      </c>
      <c r="L771" s="923">
        <f t="shared" si="91"/>
        <v>271.44</v>
      </c>
      <c r="M771" s="1114">
        <f t="shared" si="90"/>
        <v>37.799999999999997</v>
      </c>
      <c r="N771" s="923">
        <f>ROUND('Смета ЕР (общ) '!$I771*'Смета ЕР (общ) '!$L771,2)</f>
        <v>0</v>
      </c>
      <c r="O771" s="923">
        <f>ROUND('Смета ЕР (общ) '!$I771*'Смета ЕР (общ) '!$M771,2)</f>
        <v>0</v>
      </c>
      <c r="P771" s="1211" t="s">
        <v>6187</v>
      </c>
      <c r="Q771" s="1065"/>
      <c r="R771" s="854"/>
      <c r="S771" s="619"/>
      <c r="T771" s="1168"/>
      <c r="U771" s="1168"/>
      <c r="V771" s="1168"/>
      <c r="W771" s="1168"/>
    </row>
    <row r="772" spans="1:23" ht="14.4">
      <c r="A772" s="733" t="s">
        <v>88</v>
      </c>
      <c r="B772" s="733">
        <v>1</v>
      </c>
      <c r="C772" s="733"/>
      <c r="D772" s="733">
        <v>95</v>
      </c>
      <c r="E772" s="733" t="str">
        <f>CONCATENATE('Смета ЕР (общ) '!$A772,".",'Смета ЕР (общ) '!$B772,".",'Смета ЕР (общ) '!$D772)</f>
        <v>Р6.1.95</v>
      </c>
      <c r="F772" s="733">
        <f t="shared" si="85"/>
        <v>1</v>
      </c>
      <c r="G772" s="1065" t="s">
        <v>5623</v>
      </c>
      <c r="H772" s="1098" t="s">
        <v>1146</v>
      </c>
      <c r="I772" s="734"/>
      <c r="J772" s="923">
        <v>271.44</v>
      </c>
      <c r="K772" s="735">
        <f>Радиаторы!BC185</f>
        <v>24.950000000000003</v>
      </c>
      <c r="L772" s="923">
        <f t="shared" si="91"/>
        <v>271.44</v>
      </c>
      <c r="M772" s="1114">
        <f t="shared" si="90"/>
        <v>24.95</v>
      </c>
      <c r="N772" s="923">
        <f>ROUND('Смета ЕР (общ) '!$I772*'Смета ЕР (общ) '!$L772,2)</f>
        <v>0</v>
      </c>
      <c r="O772" s="923">
        <f>ROUND('Смета ЕР (общ) '!$I772*'Смета ЕР (общ) '!$M772,2)</f>
        <v>0</v>
      </c>
      <c r="P772" s="1211" t="s">
        <v>6187</v>
      </c>
      <c r="Q772" s="1065"/>
      <c r="R772" s="854"/>
      <c r="S772" s="619"/>
      <c r="T772" s="1168"/>
      <c r="U772" s="1168"/>
      <c r="V772" s="1168"/>
      <c r="W772" s="1168"/>
    </row>
    <row r="773" spans="1:23" ht="15" customHeight="1">
      <c r="A773" s="733" t="s">
        <v>88</v>
      </c>
      <c r="B773" s="733">
        <v>1</v>
      </c>
      <c r="C773" s="733"/>
      <c r="D773" s="733">
        <v>96</v>
      </c>
      <c r="E773" s="733" t="str">
        <f>CONCATENATE('Смета ЕР (общ) '!$A773,".",'Смета ЕР (общ) '!$B773,".",'Смета ЕР (общ) '!$D773)</f>
        <v>Р6.1.96</v>
      </c>
      <c r="F773" s="733">
        <f t="shared" si="85"/>
        <v>1</v>
      </c>
      <c r="G773" s="1065" t="s">
        <v>5625</v>
      </c>
      <c r="H773" s="1098" t="s">
        <v>1146</v>
      </c>
      <c r="I773" s="734"/>
      <c r="J773" s="923">
        <v>271.44</v>
      </c>
      <c r="K773" s="735">
        <f>Радиаторы!BC186</f>
        <v>37.93</v>
      </c>
      <c r="L773" s="923">
        <f t="shared" si="91"/>
        <v>271.44</v>
      </c>
      <c r="M773" s="1114">
        <f t="shared" si="90"/>
        <v>37.93</v>
      </c>
      <c r="N773" s="923">
        <f>ROUND('Смета ЕР (общ) '!$I773*'Смета ЕР (общ) '!$L773,2)</f>
        <v>0</v>
      </c>
      <c r="O773" s="923">
        <f>ROUND('Смета ЕР (общ) '!$I773*'Смета ЕР (общ) '!$M773,2)</f>
        <v>0</v>
      </c>
      <c r="P773" s="1211" t="s">
        <v>6187</v>
      </c>
      <c r="Q773" s="1065"/>
      <c r="R773" s="854"/>
      <c r="S773" s="619"/>
      <c r="T773" s="1168"/>
      <c r="U773" s="1168"/>
      <c r="V773" s="1168"/>
      <c r="W773" s="1168"/>
    </row>
    <row r="774" spans="1:23" ht="15.75" customHeight="1">
      <c r="A774" s="733" t="s">
        <v>88</v>
      </c>
      <c r="B774" s="733">
        <v>1</v>
      </c>
      <c r="C774" s="733"/>
      <c r="D774" s="733">
        <v>97</v>
      </c>
      <c r="E774" s="733" t="str">
        <f>CONCATENATE('Смета ЕР (общ) '!$A774,".",'Смета ЕР (общ) '!$B774,".",'Смета ЕР (общ) '!$D774)</f>
        <v>Р6.1.97</v>
      </c>
      <c r="F774" s="733">
        <f t="shared" si="85"/>
        <v>1</v>
      </c>
      <c r="G774" s="1065" t="s">
        <v>1667</v>
      </c>
      <c r="H774" s="1098" t="s">
        <v>1146</v>
      </c>
      <c r="I774" s="734">
        <f>ROUNDUP(($I$757+$I$755+$I$756)/10,0)</f>
        <v>0</v>
      </c>
      <c r="J774" s="923">
        <v>271.44</v>
      </c>
      <c r="K774" s="735">
        <f>Радиаторы!BC187</f>
        <v>712.95</v>
      </c>
      <c r="L774" s="923">
        <f t="shared" si="91"/>
        <v>271.44</v>
      </c>
      <c r="M774" s="1114">
        <f t="shared" si="90"/>
        <v>712.95</v>
      </c>
      <c r="N774" s="923">
        <f>ROUND('Смета ЕР (общ) '!$I774*'Смета ЕР (общ) '!$L774,2)</f>
        <v>0</v>
      </c>
      <c r="O774" s="923">
        <f>ROUND('Смета ЕР (общ) '!$I774*'Смета ЕР (общ) '!$M774,2)</f>
        <v>0</v>
      </c>
      <c r="P774" s="1211" t="s">
        <v>6187</v>
      </c>
      <c r="Q774" s="1065"/>
      <c r="R774" s="854" t="s">
        <v>5642</v>
      </c>
      <c r="S774" s="619"/>
      <c r="T774" s="1168"/>
      <c r="U774" s="1168"/>
      <c r="V774" s="1168"/>
      <c r="W774" s="1168"/>
    </row>
    <row r="775" spans="1:23" ht="14.4">
      <c r="A775" s="733" t="s">
        <v>88</v>
      </c>
      <c r="B775" s="733">
        <v>1</v>
      </c>
      <c r="C775" s="733"/>
      <c r="D775" s="733">
        <v>98</v>
      </c>
      <c r="E775" s="733" t="str">
        <f>CONCATENATE('Смета ЕР (общ) '!$A775,".",'Смета ЕР (общ) '!$B775,".",'Смета ЕР (общ) '!$D775)</f>
        <v>Р6.1.98</v>
      </c>
      <c r="F775" s="733">
        <f t="shared" si="85"/>
        <v>1</v>
      </c>
      <c r="G775" s="1065" t="s">
        <v>1669</v>
      </c>
      <c r="H775" s="1098" t="s">
        <v>1146</v>
      </c>
      <c r="I775" s="734"/>
      <c r="J775" s="923">
        <v>271.44</v>
      </c>
      <c r="K775" s="735">
        <f>Радиаторы!BC190</f>
        <v>681.45</v>
      </c>
      <c r="L775" s="923">
        <f t="shared" si="91"/>
        <v>271.44</v>
      </c>
      <c r="M775" s="1114">
        <f t="shared" si="90"/>
        <v>681.45</v>
      </c>
      <c r="N775" s="923">
        <f>ROUND('Смета ЕР (общ) '!$I775*'Смета ЕР (общ) '!$L775,2)</f>
        <v>0</v>
      </c>
      <c r="O775" s="923">
        <f>ROUND('Смета ЕР (общ) '!$I775*'Смета ЕР (общ) '!$M775,2)</f>
        <v>0</v>
      </c>
      <c r="P775" s="1211" t="s">
        <v>6187</v>
      </c>
      <c r="Q775" s="1065"/>
      <c r="R775" s="854" t="s">
        <v>5642</v>
      </c>
      <c r="S775" s="619"/>
      <c r="T775" s="1168"/>
      <c r="U775" s="1168"/>
      <c r="V775" s="1168"/>
      <c r="W775" s="1168"/>
    </row>
    <row r="776" spans="1:23" ht="26.25" customHeight="1">
      <c r="A776" s="733" t="s">
        <v>88</v>
      </c>
      <c r="B776" s="733">
        <v>1</v>
      </c>
      <c r="C776" s="733"/>
      <c r="D776" s="733">
        <v>99</v>
      </c>
      <c r="E776" s="733" t="str">
        <f>CONCATENATE('Смета ЕР (общ) '!$A776,".",'Смета ЕР (общ) '!$B776,".",'Смета ЕР (общ) '!$D776)</f>
        <v>Р6.1.99</v>
      </c>
      <c r="F776" s="733">
        <f t="shared" si="85"/>
        <v>1</v>
      </c>
      <c r="G776" s="1067" t="s">
        <v>5637</v>
      </c>
      <c r="H776" s="1098" t="s">
        <v>1146</v>
      </c>
      <c r="I776" s="734"/>
      <c r="J776" s="1107">
        <v>0</v>
      </c>
      <c r="K776" s="735">
        <f>Радиаторы!BC191</f>
        <v>1846.95</v>
      </c>
      <c r="L776" s="923">
        <f t="shared" si="91"/>
        <v>0</v>
      </c>
      <c r="M776" s="1114">
        <f t="shared" si="90"/>
        <v>1846.95</v>
      </c>
      <c r="N776" s="923">
        <f>ROUND('Смета ЕР (общ) '!$I776*'Смета ЕР (общ) '!$L776,2)</f>
        <v>0</v>
      </c>
      <c r="O776" s="923">
        <f>ROUND('Смета ЕР (общ) '!$I776*'Смета ЕР (общ) '!$M776,2)</f>
        <v>0</v>
      </c>
      <c r="P776" s="1218" t="s">
        <v>6187</v>
      </c>
      <c r="Q776" s="1067"/>
      <c r="R776" s="1185"/>
      <c r="S776" s="1168"/>
      <c r="T776" s="1168"/>
      <c r="U776" s="1168"/>
      <c r="V776" s="1168"/>
      <c r="W776" s="1168"/>
    </row>
    <row r="777" spans="1:23" ht="26.25" customHeight="1">
      <c r="A777" s="733" t="s">
        <v>88</v>
      </c>
      <c r="B777" s="733">
        <v>1</v>
      </c>
      <c r="C777" s="733"/>
      <c r="D777" s="733">
        <v>100</v>
      </c>
      <c r="E777" s="733" t="str">
        <f>CONCATENATE('Смета ЕР (общ) '!$A777,".",'Смета ЕР (общ) '!$B777,".",'Смета ЕР (общ) '!$D777)</f>
        <v>Р6.1.100</v>
      </c>
      <c r="F777" s="733">
        <f t="shared" si="85"/>
        <v>1</v>
      </c>
      <c r="G777" s="1067" t="s">
        <v>5643</v>
      </c>
      <c r="H777" s="1098" t="s">
        <v>336</v>
      </c>
      <c r="I777" s="734"/>
      <c r="J777" s="923">
        <v>271.44</v>
      </c>
      <c r="K777" s="735">
        <f>Радиаторы!BC192</f>
        <v>626.85</v>
      </c>
      <c r="L777" s="923">
        <f t="shared" si="91"/>
        <v>271.44</v>
      </c>
      <c r="M777" s="1114">
        <f t="shared" si="90"/>
        <v>626.85</v>
      </c>
      <c r="N777" s="923">
        <f>ROUND('Смета ЕР (общ) '!$I777*'Смета ЕР (общ) '!$L777,2)</f>
        <v>0</v>
      </c>
      <c r="O777" s="923">
        <f>ROUND('Смета ЕР (общ) '!$I777*'Смета ЕР (общ) '!$M777,2)</f>
        <v>0</v>
      </c>
      <c r="P777" s="1218" t="s">
        <v>6187</v>
      </c>
      <c r="Q777" s="1067"/>
      <c r="R777" s="1014" t="s">
        <v>5648</v>
      </c>
      <c r="S777" s="1168"/>
      <c r="T777" s="1168"/>
      <c r="U777" s="1168"/>
      <c r="V777" s="1168"/>
      <c r="W777" s="1168"/>
    </row>
    <row r="778" spans="1:23" ht="26.25" customHeight="1">
      <c r="A778" s="733" t="s">
        <v>88</v>
      </c>
      <c r="B778" s="733">
        <v>1</v>
      </c>
      <c r="C778" s="733"/>
      <c r="D778" s="733">
        <v>101</v>
      </c>
      <c r="E778" s="733" t="str">
        <f>CONCATENATE('Смета ЕР (общ) '!$A778,".",'Смета ЕР (общ) '!$B778,".",'Смета ЕР (общ) '!$D778)</f>
        <v>Р6.1.101</v>
      </c>
      <c r="F778" s="733">
        <f t="shared" si="85"/>
        <v>1</v>
      </c>
      <c r="G778" s="1067" t="s">
        <v>5644</v>
      </c>
      <c r="H778" s="1098" t="s">
        <v>336</v>
      </c>
      <c r="I778" s="734"/>
      <c r="J778" s="923">
        <v>271.44</v>
      </c>
      <c r="K778" s="735">
        <f>Радиаторы!BC193</f>
        <v>1246.8799999999999</v>
      </c>
      <c r="L778" s="923">
        <f t="shared" si="91"/>
        <v>271.44</v>
      </c>
      <c r="M778" s="1114">
        <f t="shared" si="90"/>
        <v>1246.8800000000001</v>
      </c>
      <c r="N778" s="923">
        <f>ROUND('Смета ЕР (общ) '!$I778*'Смета ЕР (общ) '!$L778,2)</f>
        <v>0</v>
      </c>
      <c r="O778" s="923">
        <f>ROUND('Смета ЕР (общ) '!$I778*'Смета ЕР (общ) '!$M778,2)</f>
        <v>0</v>
      </c>
      <c r="P778" s="1218" t="s">
        <v>6187</v>
      </c>
      <c r="Q778" s="1067"/>
      <c r="R778" s="1014" t="s">
        <v>5649</v>
      </c>
      <c r="S778" s="1168"/>
      <c r="T778" s="1168"/>
      <c r="U778" s="1168"/>
      <c r="V778" s="1168"/>
      <c r="W778" s="1168"/>
    </row>
    <row r="779" spans="1:23" ht="26.25" customHeight="1">
      <c r="A779" s="733" t="s">
        <v>88</v>
      </c>
      <c r="B779" s="733">
        <v>1</v>
      </c>
      <c r="C779" s="733"/>
      <c r="D779" s="733">
        <v>102</v>
      </c>
      <c r="E779" s="733" t="str">
        <f>CONCATENATE('Смета ЕР (общ) '!$A779,".",'Смета ЕР (общ) '!$B779,".",'Смета ЕР (общ) '!$D779)</f>
        <v>Р6.1.102</v>
      </c>
      <c r="F779" s="733">
        <f t="shared" si="85"/>
        <v>1</v>
      </c>
      <c r="G779" s="1067" t="s">
        <v>5645</v>
      </c>
      <c r="H779" s="1098" t="s">
        <v>336</v>
      </c>
      <c r="I779" s="734"/>
      <c r="J779" s="923">
        <v>271.44</v>
      </c>
      <c r="K779" s="735">
        <f>Радиаторы!BC194</f>
        <v>411.96999999999997</v>
      </c>
      <c r="L779" s="923">
        <f t="shared" si="91"/>
        <v>271.44</v>
      </c>
      <c r="M779" s="1114">
        <f t="shared" si="90"/>
        <v>411.97</v>
      </c>
      <c r="N779" s="923">
        <f>ROUND('Смета ЕР (общ) '!$I779*'Смета ЕР (общ) '!$L779,2)</f>
        <v>0</v>
      </c>
      <c r="O779" s="923">
        <f>ROUND('Смета ЕР (общ) '!$I779*'Смета ЕР (общ) '!$M779,2)</f>
        <v>0</v>
      </c>
      <c r="P779" s="1218" t="s">
        <v>6187</v>
      </c>
      <c r="Q779" s="1067"/>
      <c r="R779" s="1014" t="s">
        <v>5650</v>
      </c>
      <c r="S779" s="1168"/>
      <c r="T779" s="1168"/>
      <c r="U779" s="1168"/>
      <c r="V779" s="1168"/>
      <c r="W779" s="1168"/>
    </row>
    <row r="780" spans="1:23" ht="15" customHeight="1">
      <c r="A780" s="733" t="s">
        <v>88</v>
      </c>
      <c r="B780" s="733">
        <v>1</v>
      </c>
      <c r="C780" s="733"/>
      <c r="D780" s="733">
        <v>103</v>
      </c>
      <c r="E780" s="733" t="str">
        <f>CONCATENATE('Смета ЕР (общ) '!$A780,".",'Смета ЕР (общ) '!$B780,".",'Смета ЕР (общ) '!$D780)</f>
        <v>Р6.1.103</v>
      </c>
      <c r="F780" s="733">
        <f t="shared" si="85"/>
        <v>1</v>
      </c>
      <c r="G780" s="1065" t="s">
        <v>5479</v>
      </c>
      <c r="H780" s="1098" t="s">
        <v>336</v>
      </c>
      <c r="I780" s="734"/>
      <c r="J780" s="923">
        <f>$J$755*4</f>
        <v>1881</v>
      </c>
      <c r="K780" s="735">
        <f>Радиаторы!BC103</f>
        <v>6585.6</v>
      </c>
      <c r="L780" s="923">
        <f t="shared" si="91"/>
        <v>1881</v>
      </c>
      <c r="M780" s="1114">
        <f t="shared" si="90"/>
        <v>6585.6</v>
      </c>
      <c r="N780" s="923">
        <f>ROUND('Смета ЕР (общ) '!$I780*'Смета ЕР (общ) '!$L780,2)</f>
        <v>0</v>
      </c>
      <c r="O780" s="923">
        <f>ROUND('Смета ЕР (общ) '!$I780*'Смета ЕР (общ) '!$M780,2)</f>
        <v>0</v>
      </c>
      <c r="P780" s="1211" t="s">
        <v>6187</v>
      </c>
      <c r="Q780" s="1065" t="s">
        <v>846</v>
      </c>
      <c r="R780" s="854"/>
      <c r="S780" s="619"/>
      <c r="T780" s="1168"/>
      <c r="U780" s="1168"/>
      <c r="V780" s="1168"/>
      <c r="W780" s="1168"/>
    </row>
    <row r="781" spans="1:23" ht="15" customHeight="1">
      <c r="A781" s="733" t="s">
        <v>88</v>
      </c>
      <c r="B781" s="733">
        <v>1</v>
      </c>
      <c r="C781" s="733"/>
      <c r="D781" s="733">
        <v>104</v>
      </c>
      <c r="E781" s="733" t="str">
        <f>CONCATENATE('Смета ЕР (общ) '!$A781,".",'Смета ЕР (общ) '!$B781,".",'Смета ЕР (общ) '!$D781)</f>
        <v>Р6.1.104</v>
      </c>
      <c r="F781" s="733">
        <f t="shared" si="85"/>
        <v>1</v>
      </c>
      <c r="G781" s="1065" t="s">
        <v>5481</v>
      </c>
      <c r="H781" s="1098" t="s">
        <v>336</v>
      </c>
      <c r="I781" s="734"/>
      <c r="J781" s="923">
        <f>$J$755*5</f>
        <v>2351.25</v>
      </c>
      <c r="K781" s="735">
        <f>Радиаторы!BC104</f>
        <v>7695.45</v>
      </c>
      <c r="L781" s="923">
        <f t="shared" si="91"/>
        <v>2351.25</v>
      </c>
      <c r="M781" s="1114">
        <f t="shared" si="90"/>
        <v>7695.45</v>
      </c>
      <c r="N781" s="923">
        <f>ROUND('Смета ЕР (общ) '!$I781*'Смета ЕР (общ) '!$L781,2)</f>
        <v>0</v>
      </c>
      <c r="O781" s="923">
        <f>ROUND('Смета ЕР (общ) '!$I781*'Смета ЕР (общ) '!$M781,2)</f>
        <v>0</v>
      </c>
      <c r="P781" s="1211" t="s">
        <v>6187</v>
      </c>
      <c r="Q781" s="1065" t="s">
        <v>846</v>
      </c>
      <c r="R781" s="854"/>
      <c r="S781" s="619"/>
      <c r="T781" s="1168"/>
      <c r="U781" s="1168"/>
      <c r="V781" s="1168"/>
      <c r="W781" s="1168"/>
    </row>
    <row r="782" spans="1:23" ht="15" customHeight="1">
      <c r="A782" s="733" t="s">
        <v>88</v>
      </c>
      <c r="B782" s="733">
        <v>1</v>
      </c>
      <c r="C782" s="733"/>
      <c r="D782" s="733">
        <v>105</v>
      </c>
      <c r="E782" s="733" t="str">
        <f>CONCATENATE('Смета ЕР (общ) '!$A782,".",'Смета ЕР (общ) '!$B782,".",'Смета ЕР (общ) '!$D782)</f>
        <v>Р6.1.105</v>
      </c>
      <c r="F782" s="733">
        <f t="shared" si="85"/>
        <v>1</v>
      </c>
      <c r="G782" s="1065" t="s">
        <v>5483</v>
      </c>
      <c r="H782" s="1098" t="s">
        <v>336</v>
      </c>
      <c r="I782" s="734"/>
      <c r="J782" s="923">
        <f>$J$755*6</f>
        <v>2821.5</v>
      </c>
      <c r="K782" s="735">
        <f>Радиаторы!BC105</f>
        <v>8805.2999999999993</v>
      </c>
      <c r="L782" s="923">
        <f t="shared" si="91"/>
        <v>2821.5</v>
      </c>
      <c r="M782" s="1114">
        <f t="shared" si="90"/>
        <v>8805.2999999999993</v>
      </c>
      <c r="N782" s="923">
        <f>ROUND('Смета ЕР (общ) '!$I782*'Смета ЕР (общ) '!$L782,2)</f>
        <v>0</v>
      </c>
      <c r="O782" s="923">
        <f>ROUND('Смета ЕР (общ) '!$I782*'Смета ЕР (общ) '!$M782,2)</f>
        <v>0</v>
      </c>
      <c r="P782" s="1211" t="s">
        <v>6187</v>
      </c>
      <c r="Q782" s="1065" t="s">
        <v>846</v>
      </c>
      <c r="R782" s="854"/>
      <c r="S782" s="619"/>
      <c r="T782" s="1168"/>
      <c r="U782" s="1168"/>
      <c r="V782" s="1168"/>
      <c r="W782" s="1168"/>
    </row>
    <row r="783" spans="1:23" ht="15" customHeight="1">
      <c r="A783" s="733" t="s">
        <v>88</v>
      </c>
      <c r="B783" s="733">
        <v>1</v>
      </c>
      <c r="C783" s="733"/>
      <c r="D783" s="733">
        <v>106</v>
      </c>
      <c r="E783" s="733" t="str">
        <f>CONCATENATE('Смета ЕР (общ) '!$A783,".",'Смета ЕР (общ) '!$B783,".",'Смета ЕР (общ) '!$D783)</f>
        <v>Р6.1.106</v>
      </c>
      <c r="F783" s="733">
        <f t="shared" si="85"/>
        <v>1</v>
      </c>
      <c r="G783" s="1065" t="s">
        <v>5485</v>
      </c>
      <c r="H783" s="1098" t="s">
        <v>336</v>
      </c>
      <c r="I783" s="734"/>
      <c r="J783" s="923">
        <f>$J$755*7</f>
        <v>3291.75</v>
      </c>
      <c r="K783" s="735">
        <f>Радиаторы!BC106</f>
        <v>9915.15</v>
      </c>
      <c r="L783" s="923">
        <f t="shared" si="91"/>
        <v>3291.75</v>
      </c>
      <c r="M783" s="1114">
        <f t="shared" si="90"/>
        <v>9915.15</v>
      </c>
      <c r="N783" s="923">
        <f>ROUND('Смета ЕР (общ) '!$I783*'Смета ЕР (общ) '!$L783,2)</f>
        <v>0</v>
      </c>
      <c r="O783" s="923">
        <f>ROUND('Смета ЕР (общ) '!$I783*'Смета ЕР (общ) '!$M783,2)</f>
        <v>0</v>
      </c>
      <c r="P783" s="1211" t="s">
        <v>6187</v>
      </c>
      <c r="Q783" s="1065" t="s">
        <v>846</v>
      </c>
      <c r="R783" s="854"/>
      <c r="S783" s="619"/>
      <c r="T783" s="1168"/>
      <c r="U783" s="1168"/>
      <c r="V783" s="1168"/>
      <c r="W783" s="1168"/>
    </row>
    <row r="784" spans="1:23" ht="15" customHeight="1">
      <c r="A784" s="733" t="s">
        <v>88</v>
      </c>
      <c r="B784" s="733">
        <v>1</v>
      </c>
      <c r="C784" s="733"/>
      <c r="D784" s="733">
        <v>107</v>
      </c>
      <c r="E784" s="733" t="str">
        <f>CONCATENATE('Смета ЕР (общ) '!$A784,".",'Смета ЕР (общ) '!$B784,".",'Смета ЕР (общ) '!$D784)</f>
        <v>Р6.1.107</v>
      </c>
      <c r="F784" s="733">
        <f t="shared" ref="F784:F847" si="92">IF(I784&gt;0,F783+1,F783)</f>
        <v>1</v>
      </c>
      <c r="G784" s="1065" t="s">
        <v>5487</v>
      </c>
      <c r="H784" s="1098" t="s">
        <v>336</v>
      </c>
      <c r="I784" s="734"/>
      <c r="J784" s="923">
        <f>$J$755*8</f>
        <v>3762</v>
      </c>
      <c r="K784" s="735">
        <f>Радиаторы!BC107</f>
        <v>11025</v>
      </c>
      <c r="L784" s="923">
        <f t="shared" si="91"/>
        <v>3762</v>
      </c>
      <c r="M784" s="1114">
        <f t="shared" si="90"/>
        <v>11025</v>
      </c>
      <c r="N784" s="923">
        <f>ROUND('Смета ЕР (общ) '!$I784*'Смета ЕР (общ) '!$L784,2)</f>
        <v>0</v>
      </c>
      <c r="O784" s="923">
        <f>ROUND('Смета ЕР (общ) '!$I784*'Смета ЕР (общ) '!$M784,2)</f>
        <v>0</v>
      </c>
      <c r="P784" s="1211" t="s">
        <v>6187</v>
      </c>
      <c r="Q784" s="1065" t="s">
        <v>846</v>
      </c>
      <c r="R784" s="854"/>
      <c r="S784" s="619"/>
      <c r="T784" s="1168"/>
      <c r="U784" s="1168"/>
      <c r="V784" s="1168"/>
      <c r="W784" s="1168"/>
    </row>
    <row r="785" spans="1:23" ht="15" customHeight="1">
      <c r="A785" s="733" t="s">
        <v>88</v>
      </c>
      <c r="B785" s="733">
        <v>1</v>
      </c>
      <c r="C785" s="733"/>
      <c r="D785" s="733">
        <v>108</v>
      </c>
      <c r="E785" s="733" t="str">
        <f>CONCATENATE('Смета ЕР (общ) '!$A785,".",'Смета ЕР (общ) '!$B785,".",'Смета ЕР (общ) '!$D785)</f>
        <v>Р6.1.108</v>
      </c>
      <c r="F785" s="733">
        <f t="shared" si="92"/>
        <v>1</v>
      </c>
      <c r="G785" s="1065" t="s">
        <v>5489</v>
      </c>
      <c r="H785" s="1098" t="s">
        <v>336</v>
      </c>
      <c r="I785" s="734"/>
      <c r="J785" s="923">
        <f>$J$755*9</f>
        <v>4232.25</v>
      </c>
      <c r="K785" s="735">
        <f>Радиаторы!BC108</f>
        <v>12134.85</v>
      </c>
      <c r="L785" s="923">
        <f t="shared" si="91"/>
        <v>4232.25</v>
      </c>
      <c r="M785" s="1114">
        <f t="shared" si="90"/>
        <v>12134.85</v>
      </c>
      <c r="N785" s="923">
        <f>ROUND('Смета ЕР (общ) '!$I785*'Смета ЕР (общ) '!$L785,2)</f>
        <v>0</v>
      </c>
      <c r="O785" s="923">
        <f>ROUND('Смета ЕР (общ) '!$I785*'Смета ЕР (общ) '!$M785,2)</f>
        <v>0</v>
      </c>
      <c r="P785" s="1211" t="s">
        <v>6187</v>
      </c>
      <c r="Q785" s="1065" t="s">
        <v>846</v>
      </c>
      <c r="R785" s="854"/>
      <c r="S785" s="619"/>
      <c r="T785" s="1168"/>
      <c r="U785" s="1168"/>
      <c r="V785" s="1168"/>
      <c r="W785" s="1168"/>
    </row>
    <row r="786" spans="1:23" ht="15" customHeight="1">
      <c r="A786" s="733" t="s">
        <v>88</v>
      </c>
      <c r="B786" s="733">
        <v>1</v>
      </c>
      <c r="C786" s="733"/>
      <c r="D786" s="733">
        <v>109</v>
      </c>
      <c r="E786" s="733" t="str">
        <f>CONCATENATE('Смета ЕР (общ) '!$A786,".",'Смета ЕР (общ) '!$B786,".",'Смета ЕР (общ) '!$D786)</f>
        <v>Р6.1.109</v>
      </c>
      <c r="F786" s="733">
        <f t="shared" si="92"/>
        <v>1</v>
      </c>
      <c r="G786" s="1065" t="s">
        <v>5491</v>
      </c>
      <c r="H786" s="1098" t="s">
        <v>336</v>
      </c>
      <c r="I786" s="734"/>
      <c r="J786" s="923">
        <f>$J$755*10</f>
        <v>4702.5</v>
      </c>
      <c r="K786" s="735">
        <f>Радиаторы!BC109</f>
        <v>13244.7</v>
      </c>
      <c r="L786" s="923">
        <f t="shared" si="91"/>
        <v>4702.5</v>
      </c>
      <c r="M786" s="1114">
        <f t="shared" si="90"/>
        <v>13244.7</v>
      </c>
      <c r="N786" s="923">
        <f>ROUND('Смета ЕР (общ) '!$I786*'Смета ЕР (общ) '!$L786,2)</f>
        <v>0</v>
      </c>
      <c r="O786" s="923">
        <f>ROUND('Смета ЕР (общ) '!$I786*'Смета ЕР (общ) '!$M786,2)</f>
        <v>0</v>
      </c>
      <c r="P786" s="1211" t="s">
        <v>6187</v>
      </c>
      <c r="Q786" s="1065" t="s">
        <v>846</v>
      </c>
      <c r="R786" s="854"/>
      <c r="S786" s="619"/>
      <c r="T786" s="1168"/>
      <c r="U786" s="1168"/>
      <c r="V786" s="1168"/>
      <c r="W786" s="1168"/>
    </row>
    <row r="787" spans="1:23" ht="15" customHeight="1">
      <c r="A787" s="733" t="s">
        <v>88</v>
      </c>
      <c r="B787" s="733">
        <v>1</v>
      </c>
      <c r="C787" s="733"/>
      <c r="D787" s="733">
        <v>110</v>
      </c>
      <c r="E787" s="733" t="str">
        <f>CONCATENATE('Смета ЕР (общ) '!$A787,".",'Смета ЕР (общ) '!$B787,".",'Смета ЕР (общ) '!$D787)</f>
        <v>Р6.1.110</v>
      </c>
      <c r="F787" s="733">
        <f t="shared" si="92"/>
        <v>1</v>
      </c>
      <c r="G787" s="1065" t="s">
        <v>5493</v>
      </c>
      <c r="H787" s="1098" t="s">
        <v>336</v>
      </c>
      <c r="I787" s="734"/>
      <c r="J787" s="923">
        <f>$J$755*11</f>
        <v>5172.75</v>
      </c>
      <c r="K787" s="735">
        <f>Радиаторы!BC110</f>
        <v>14354.55</v>
      </c>
      <c r="L787" s="923">
        <f t="shared" si="91"/>
        <v>5172.75</v>
      </c>
      <c r="M787" s="1114">
        <f t="shared" si="90"/>
        <v>14354.55</v>
      </c>
      <c r="N787" s="923">
        <f>ROUND('Смета ЕР (общ) '!$I787*'Смета ЕР (общ) '!$L787,2)</f>
        <v>0</v>
      </c>
      <c r="O787" s="923">
        <f>ROUND('Смета ЕР (общ) '!$I787*'Смета ЕР (общ) '!$M787,2)</f>
        <v>0</v>
      </c>
      <c r="P787" s="1211" t="s">
        <v>6187</v>
      </c>
      <c r="Q787" s="1065" t="s">
        <v>846</v>
      </c>
      <c r="R787" s="854"/>
      <c r="S787" s="619"/>
      <c r="T787" s="1168"/>
      <c r="U787" s="1168"/>
      <c r="V787" s="1168"/>
      <c r="W787" s="1168"/>
    </row>
    <row r="788" spans="1:23" ht="15" customHeight="1">
      <c r="A788" s="733" t="s">
        <v>88</v>
      </c>
      <c r="B788" s="733">
        <v>1</v>
      </c>
      <c r="C788" s="733"/>
      <c r="D788" s="733">
        <v>111</v>
      </c>
      <c r="E788" s="733" t="str">
        <f>CONCATENATE('Смета ЕР (общ) '!$A788,".",'Смета ЕР (общ) '!$B788,".",'Смета ЕР (общ) '!$D788)</f>
        <v>Р6.1.111</v>
      </c>
      <c r="F788" s="733">
        <f t="shared" si="92"/>
        <v>1</v>
      </c>
      <c r="G788" s="1065" t="s">
        <v>5495</v>
      </c>
      <c r="H788" s="1098" t="s">
        <v>336</v>
      </c>
      <c r="I788" s="734"/>
      <c r="J788" s="923">
        <f>$J$755*12</f>
        <v>5643</v>
      </c>
      <c r="K788" s="735">
        <f>Радиаторы!BC111</f>
        <v>15464.4</v>
      </c>
      <c r="L788" s="923">
        <f t="shared" si="91"/>
        <v>5643</v>
      </c>
      <c r="M788" s="1114">
        <f t="shared" ref="M788:M812" si="93">ROUND(K788-K788*$Q$4,2)</f>
        <v>15464.4</v>
      </c>
      <c r="N788" s="923">
        <f>ROUND('Смета ЕР (общ) '!$I788*'Смета ЕР (общ) '!$L788,2)</f>
        <v>0</v>
      </c>
      <c r="O788" s="923">
        <f>ROUND('Смета ЕР (общ) '!$I788*'Смета ЕР (общ) '!$M788,2)</f>
        <v>0</v>
      </c>
      <c r="P788" s="1211" t="s">
        <v>6187</v>
      </c>
      <c r="Q788" s="1065" t="s">
        <v>846</v>
      </c>
      <c r="R788" s="854"/>
      <c r="S788" s="619"/>
      <c r="T788" s="1168"/>
      <c r="U788" s="1168"/>
      <c r="V788" s="1168"/>
      <c r="W788" s="1168"/>
    </row>
    <row r="789" spans="1:23" ht="15" customHeight="1">
      <c r="A789" s="733" t="s">
        <v>88</v>
      </c>
      <c r="B789" s="733">
        <v>1</v>
      </c>
      <c r="C789" s="733"/>
      <c r="D789" s="733">
        <v>112</v>
      </c>
      <c r="E789" s="733" t="str">
        <f>CONCATENATE('Смета ЕР (общ) '!$A789,".",'Смета ЕР (общ) '!$B789,".",'Смета ЕР (общ) '!$D789)</f>
        <v>Р6.1.112</v>
      </c>
      <c r="F789" s="733">
        <f t="shared" si="92"/>
        <v>1</v>
      </c>
      <c r="G789" s="1065" t="s">
        <v>5497</v>
      </c>
      <c r="H789" s="1098" t="s">
        <v>336</v>
      </c>
      <c r="I789" s="734"/>
      <c r="J789" s="923">
        <f>$J$755*13</f>
        <v>6113.25</v>
      </c>
      <c r="K789" s="735">
        <f>Радиаторы!BC112</f>
        <v>16574.25</v>
      </c>
      <c r="L789" s="923">
        <f t="shared" si="91"/>
        <v>6113.25</v>
      </c>
      <c r="M789" s="1114">
        <f t="shared" si="93"/>
        <v>16574.25</v>
      </c>
      <c r="N789" s="923">
        <f>ROUND('Смета ЕР (общ) '!$I789*'Смета ЕР (общ) '!$L789,2)</f>
        <v>0</v>
      </c>
      <c r="O789" s="923">
        <f>ROUND('Смета ЕР (общ) '!$I789*'Смета ЕР (общ) '!$M789,2)</f>
        <v>0</v>
      </c>
      <c r="P789" s="1211" t="s">
        <v>6187</v>
      </c>
      <c r="Q789" s="1065" t="s">
        <v>846</v>
      </c>
      <c r="R789" s="854"/>
      <c r="S789" s="619"/>
      <c r="T789" s="1168"/>
      <c r="U789" s="1168"/>
      <c r="V789" s="1168"/>
      <c r="W789" s="1168"/>
    </row>
    <row r="790" spans="1:23" ht="15" customHeight="1">
      <c r="A790" s="733" t="s">
        <v>88</v>
      </c>
      <c r="B790" s="733">
        <v>1</v>
      </c>
      <c r="C790" s="733"/>
      <c r="D790" s="733">
        <v>113</v>
      </c>
      <c r="E790" s="733" t="str">
        <f>CONCATENATE('Смета ЕР (общ) '!$A790,".",'Смета ЕР (общ) '!$B790,".",'Смета ЕР (общ) '!$D790)</f>
        <v>Р6.1.113</v>
      </c>
      <c r="F790" s="733">
        <f t="shared" si="92"/>
        <v>1</v>
      </c>
      <c r="G790" s="1065" t="s">
        <v>5499</v>
      </c>
      <c r="H790" s="1098" t="s">
        <v>336</v>
      </c>
      <c r="I790" s="734"/>
      <c r="J790" s="923">
        <f>$J$755*14</f>
        <v>6583.5</v>
      </c>
      <c r="K790" s="735">
        <f>Радиаторы!BC113</f>
        <v>17684.099999999999</v>
      </c>
      <c r="L790" s="923">
        <f t="shared" si="91"/>
        <v>6583.5</v>
      </c>
      <c r="M790" s="1114">
        <f t="shared" si="93"/>
        <v>17684.099999999999</v>
      </c>
      <c r="N790" s="923">
        <f>ROUND('Смета ЕР (общ) '!$I790*'Смета ЕР (общ) '!$L790,2)</f>
        <v>0</v>
      </c>
      <c r="O790" s="923">
        <f>ROUND('Смета ЕР (общ) '!$I790*'Смета ЕР (общ) '!$M790,2)</f>
        <v>0</v>
      </c>
      <c r="P790" s="1211" t="s">
        <v>6187</v>
      </c>
      <c r="Q790" s="1065" t="s">
        <v>846</v>
      </c>
      <c r="R790" s="854"/>
      <c r="S790" s="619"/>
      <c r="T790" s="1168"/>
      <c r="U790" s="1168"/>
      <c r="V790" s="1168"/>
      <c r="W790" s="1168"/>
    </row>
    <row r="791" spans="1:23" ht="15" customHeight="1">
      <c r="A791" s="733" t="s">
        <v>88</v>
      </c>
      <c r="B791" s="733">
        <v>1</v>
      </c>
      <c r="C791" s="733"/>
      <c r="D791" s="733">
        <v>114</v>
      </c>
      <c r="E791" s="733" t="str">
        <f>CONCATENATE('Смета ЕР (общ) '!$A791,".",'Смета ЕР (общ) '!$B791,".",'Смета ЕР (общ) '!$D791)</f>
        <v>Р6.1.114</v>
      </c>
      <c r="F791" s="733">
        <f t="shared" si="92"/>
        <v>1</v>
      </c>
      <c r="G791" s="1065" t="s">
        <v>5501</v>
      </c>
      <c r="H791" s="1098" t="s">
        <v>336</v>
      </c>
      <c r="I791" s="734"/>
      <c r="J791" s="923">
        <f>$J$755*4</f>
        <v>1881</v>
      </c>
      <c r="K791" s="735">
        <f>Радиаторы!BC114</f>
        <v>6673.8</v>
      </c>
      <c r="L791" s="923">
        <f t="shared" si="91"/>
        <v>1881</v>
      </c>
      <c r="M791" s="1114">
        <f t="shared" si="93"/>
        <v>6673.8</v>
      </c>
      <c r="N791" s="923">
        <f>ROUND('Смета ЕР (общ) '!$I791*'Смета ЕР (общ) '!$L791,2)</f>
        <v>0</v>
      </c>
      <c r="O791" s="923">
        <f>ROUND('Смета ЕР (общ) '!$I791*'Смета ЕР (общ) '!$M791,2)</f>
        <v>0</v>
      </c>
      <c r="P791" s="1211" t="s">
        <v>6187</v>
      </c>
      <c r="Q791" s="1065" t="s">
        <v>846</v>
      </c>
      <c r="R791" s="854"/>
      <c r="S791" s="619"/>
      <c r="T791" s="1168"/>
      <c r="U791" s="1168"/>
      <c r="V791" s="1168"/>
      <c r="W791" s="1168"/>
    </row>
    <row r="792" spans="1:23" ht="15" customHeight="1">
      <c r="A792" s="733" t="s">
        <v>88</v>
      </c>
      <c r="B792" s="733">
        <v>1</v>
      </c>
      <c r="C792" s="733"/>
      <c r="D792" s="733">
        <v>115</v>
      </c>
      <c r="E792" s="733" t="str">
        <f>CONCATENATE('Смета ЕР (общ) '!$A792,".",'Смета ЕР (общ) '!$B792,".",'Смета ЕР (общ) '!$D792)</f>
        <v>Р6.1.115</v>
      </c>
      <c r="F792" s="733">
        <f t="shared" si="92"/>
        <v>1</v>
      </c>
      <c r="G792" s="1065" t="s">
        <v>5503</v>
      </c>
      <c r="H792" s="1098" t="s">
        <v>336</v>
      </c>
      <c r="I792" s="734"/>
      <c r="J792" s="923">
        <f>$J$755*5</f>
        <v>2351.25</v>
      </c>
      <c r="K792" s="735">
        <f>Радиаторы!BC115</f>
        <v>7805.7</v>
      </c>
      <c r="L792" s="923">
        <f t="shared" si="91"/>
        <v>2351.25</v>
      </c>
      <c r="M792" s="1114">
        <f t="shared" si="93"/>
        <v>7805.7</v>
      </c>
      <c r="N792" s="923">
        <f>ROUND('Смета ЕР (общ) '!$I792*'Смета ЕР (общ) '!$L792,2)</f>
        <v>0</v>
      </c>
      <c r="O792" s="923">
        <f>ROUND('Смета ЕР (общ) '!$I792*'Смета ЕР (общ) '!$M792,2)</f>
        <v>0</v>
      </c>
      <c r="P792" s="1211" t="s">
        <v>6187</v>
      </c>
      <c r="Q792" s="1065" t="s">
        <v>846</v>
      </c>
      <c r="R792" s="854"/>
      <c r="S792" s="619"/>
      <c r="T792" s="1168"/>
      <c r="U792" s="1168"/>
      <c r="V792" s="1168"/>
      <c r="W792" s="1168"/>
    </row>
    <row r="793" spans="1:23" ht="15" customHeight="1">
      <c r="A793" s="733" t="s">
        <v>88</v>
      </c>
      <c r="B793" s="733">
        <v>1</v>
      </c>
      <c r="C793" s="733"/>
      <c r="D793" s="733">
        <v>116</v>
      </c>
      <c r="E793" s="733" t="str">
        <f>CONCATENATE('Смета ЕР (общ) '!$A793,".",'Смета ЕР (общ) '!$B793,".",'Смета ЕР (общ) '!$D793)</f>
        <v>Р6.1.116</v>
      </c>
      <c r="F793" s="733">
        <f t="shared" si="92"/>
        <v>1</v>
      </c>
      <c r="G793" s="1065" t="s">
        <v>5505</v>
      </c>
      <c r="H793" s="1098" t="s">
        <v>336</v>
      </c>
      <c r="I793" s="734"/>
      <c r="J793" s="923">
        <f>$J$755*6</f>
        <v>2821.5</v>
      </c>
      <c r="K793" s="735">
        <f>Радиаторы!BC116</f>
        <v>8937.6</v>
      </c>
      <c r="L793" s="923">
        <f t="shared" si="91"/>
        <v>2821.5</v>
      </c>
      <c r="M793" s="1114">
        <f t="shared" si="93"/>
        <v>8937.6</v>
      </c>
      <c r="N793" s="923">
        <f>ROUND('Смета ЕР (общ) '!$I793*'Смета ЕР (общ) '!$L793,2)</f>
        <v>0</v>
      </c>
      <c r="O793" s="923">
        <f>ROUND('Смета ЕР (общ) '!$I793*'Смета ЕР (общ) '!$M793,2)</f>
        <v>0</v>
      </c>
      <c r="P793" s="1211" t="s">
        <v>6187</v>
      </c>
      <c r="Q793" s="1065" t="s">
        <v>846</v>
      </c>
      <c r="R793" s="854"/>
      <c r="S793" s="619"/>
      <c r="T793" s="1168"/>
      <c r="U793" s="1168"/>
      <c r="V793" s="1168"/>
      <c r="W793" s="1168"/>
    </row>
    <row r="794" spans="1:23" ht="15" customHeight="1">
      <c r="A794" s="733" t="s">
        <v>88</v>
      </c>
      <c r="B794" s="733">
        <v>1</v>
      </c>
      <c r="C794" s="733"/>
      <c r="D794" s="733">
        <v>117</v>
      </c>
      <c r="E794" s="733" t="str">
        <f>CONCATENATE('Смета ЕР (общ) '!$A794,".",'Смета ЕР (общ) '!$B794,".",'Смета ЕР (общ) '!$D794)</f>
        <v>Р6.1.117</v>
      </c>
      <c r="F794" s="733">
        <f t="shared" si="92"/>
        <v>1</v>
      </c>
      <c r="G794" s="1065" t="s">
        <v>5507</v>
      </c>
      <c r="H794" s="1098" t="s">
        <v>336</v>
      </c>
      <c r="I794" s="734"/>
      <c r="J794" s="923">
        <f>$J$755*7</f>
        <v>3291.75</v>
      </c>
      <c r="K794" s="735">
        <f>Радиаторы!BC117</f>
        <v>10069.5</v>
      </c>
      <c r="L794" s="923">
        <f t="shared" si="91"/>
        <v>3291.75</v>
      </c>
      <c r="M794" s="1114">
        <f t="shared" si="93"/>
        <v>10069.5</v>
      </c>
      <c r="N794" s="923">
        <f>ROUND('Смета ЕР (общ) '!$I794*'Смета ЕР (общ) '!$L794,2)</f>
        <v>0</v>
      </c>
      <c r="O794" s="923">
        <f>ROUND('Смета ЕР (общ) '!$I794*'Смета ЕР (общ) '!$M794,2)</f>
        <v>0</v>
      </c>
      <c r="P794" s="1211" t="s">
        <v>6187</v>
      </c>
      <c r="Q794" s="1065" t="s">
        <v>846</v>
      </c>
      <c r="R794" s="854"/>
      <c r="S794" s="619"/>
      <c r="T794" s="1168"/>
      <c r="U794" s="1168"/>
      <c r="V794" s="1168"/>
      <c r="W794" s="1168"/>
    </row>
    <row r="795" spans="1:23" ht="15" customHeight="1">
      <c r="A795" s="733" t="s">
        <v>88</v>
      </c>
      <c r="B795" s="733">
        <v>1</v>
      </c>
      <c r="C795" s="733"/>
      <c r="D795" s="733">
        <v>118</v>
      </c>
      <c r="E795" s="733" t="str">
        <f>CONCATENATE('Смета ЕР (общ) '!$A795,".",'Смета ЕР (общ) '!$B795,".",'Смета ЕР (общ) '!$D795)</f>
        <v>Р6.1.118</v>
      </c>
      <c r="F795" s="733">
        <f t="shared" si="92"/>
        <v>1</v>
      </c>
      <c r="G795" s="1065" t="s">
        <v>5509</v>
      </c>
      <c r="H795" s="1098" t="s">
        <v>336</v>
      </c>
      <c r="I795" s="734"/>
      <c r="J795" s="923">
        <f>$J$755*8</f>
        <v>3762</v>
      </c>
      <c r="K795" s="735">
        <f>Радиаторы!BC118</f>
        <v>11201.4</v>
      </c>
      <c r="L795" s="923">
        <f t="shared" si="91"/>
        <v>3762</v>
      </c>
      <c r="M795" s="1114">
        <f t="shared" si="93"/>
        <v>11201.4</v>
      </c>
      <c r="N795" s="923">
        <f>ROUND('Смета ЕР (общ) '!$I795*'Смета ЕР (общ) '!$L795,2)</f>
        <v>0</v>
      </c>
      <c r="O795" s="923">
        <f>ROUND('Смета ЕР (общ) '!$I795*'Смета ЕР (общ) '!$M795,2)</f>
        <v>0</v>
      </c>
      <c r="P795" s="1211" t="s">
        <v>6187</v>
      </c>
      <c r="Q795" s="1065" t="s">
        <v>846</v>
      </c>
      <c r="R795" s="854"/>
      <c r="S795" s="619"/>
      <c r="T795" s="1168"/>
      <c r="U795" s="1168"/>
      <c r="V795" s="1168"/>
      <c r="W795" s="1168"/>
    </row>
    <row r="796" spans="1:23" ht="15" customHeight="1">
      <c r="A796" s="733" t="s">
        <v>88</v>
      </c>
      <c r="B796" s="733">
        <v>1</v>
      </c>
      <c r="C796" s="733"/>
      <c r="D796" s="733">
        <v>119</v>
      </c>
      <c r="E796" s="733" t="str">
        <f>CONCATENATE('Смета ЕР (общ) '!$A796,".",'Смета ЕР (общ) '!$B796,".",'Смета ЕР (общ) '!$D796)</f>
        <v>Р6.1.119</v>
      </c>
      <c r="F796" s="733">
        <f t="shared" si="92"/>
        <v>1</v>
      </c>
      <c r="G796" s="1065" t="s">
        <v>5511</v>
      </c>
      <c r="H796" s="1098" t="s">
        <v>336</v>
      </c>
      <c r="I796" s="734"/>
      <c r="J796" s="923">
        <f>$J$755*9</f>
        <v>4232.25</v>
      </c>
      <c r="K796" s="735">
        <f>Радиаторы!BC119</f>
        <v>12333.3</v>
      </c>
      <c r="L796" s="923">
        <f t="shared" si="91"/>
        <v>4232.25</v>
      </c>
      <c r="M796" s="1114">
        <f t="shared" si="93"/>
        <v>12333.3</v>
      </c>
      <c r="N796" s="923">
        <f>ROUND('Смета ЕР (общ) '!$I796*'Смета ЕР (общ) '!$L796,2)</f>
        <v>0</v>
      </c>
      <c r="O796" s="923">
        <f>ROUND('Смета ЕР (общ) '!$I796*'Смета ЕР (общ) '!$M796,2)</f>
        <v>0</v>
      </c>
      <c r="P796" s="1211" t="s">
        <v>6187</v>
      </c>
      <c r="Q796" s="1065" t="s">
        <v>846</v>
      </c>
      <c r="R796" s="854"/>
      <c r="S796" s="619"/>
      <c r="T796" s="1168"/>
      <c r="U796" s="1168"/>
      <c r="V796" s="1168"/>
      <c r="W796" s="1168"/>
    </row>
    <row r="797" spans="1:23" ht="15" customHeight="1">
      <c r="A797" s="733" t="s">
        <v>88</v>
      </c>
      <c r="B797" s="733">
        <v>1</v>
      </c>
      <c r="C797" s="733"/>
      <c r="D797" s="733">
        <v>120</v>
      </c>
      <c r="E797" s="733" t="str">
        <f>CONCATENATE('Смета ЕР (общ) '!$A797,".",'Смета ЕР (общ) '!$B797,".",'Смета ЕР (общ) '!$D797)</f>
        <v>Р6.1.120</v>
      </c>
      <c r="F797" s="733">
        <f t="shared" si="92"/>
        <v>1</v>
      </c>
      <c r="G797" s="1065" t="s">
        <v>5513</v>
      </c>
      <c r="H797" s="1098" t="s">
        <v>336</v>
      </c>
      <c r="I797" s="734"/>
      <c r="J797" s="923">
        <f>$J$755*10</f>
        <v>4702.5</v>
      </c>
      <c r="K797" s="735">
        <f>Радиаторы!BC120</f>
        <v>13465.2</v>
      </c>
      <c r="L797" s="923">
        <f t="shared" si="91"/>
        <v>4702.5</v>
      </c>
      <c r="M797" s="1114">
        <f t="shared" si="93"/>
        <v>13465.2</v>
      </c>
      <c r="N797" s="923">
        <f>ROUND('Смета ЕР (общ) '!$I797*'Смета ЕР (общ) '!$L797,2)</f>
        <v>0</v>
      </c>
      <c r="O797" s="923">
        <f>ROUND('Смета ЕР (общ) '!$I797*'Смета ЕР (общ) '!$M797,2)</f>
        <v>0</v>
      </c>
      <c r="P797" s="1211" t="s">
        <v>6187</v>
      </c>
      <c r="Q797" s="1065" t="s">
        <v>846</v>
      </c>
      <c r="R797" s="854"/>
      <c r="S797" s="619"/>
      <c r="T797" s="1168"/>
      <c r="U797" s="1168"/>
      <c r="V797" s="1168"/>
      <c r="W797" s="1168"/>
    </row>
    <row r="798" spans="1:23" ht="15" customHeight="1">
      <c r="A798" s="733" t="s">
        <v>88</v>
      </c>
      <c r="B798" s="733">
        <v>1</v>
      </c>
      <c r="C798" s="733"/>
      <c r="D798" s="733">
        <v>121</v>
      </c>
      <c r="E798" s="733" t="str">
        <f>CONCATENATE('Смета ЕР (общ) '!$A798,".",'Смета ЕР (общ) '!$B798,".",'Смета ЕР (общ) '!$D798)</f>
        <v>Р6.1.121</v>
      </c>
      <c r="F798" s="733">
        <f t="shared" si="92"/>
        <v>1</v>
      </c>
      <c r="G798" s="1065" t="s">
        <v>5515</v>
      </c>
      <c r="H798" s="1098" t="s">
        <v>336</v>
      </c>
      <c r="I798" s="734"/>
      <c r="J798" s="923">
        <f>$J$755*11</f>
        <v>5172.75</v>
      </c>
      <c r="K798" s="735">
        <f>Радиаторы!BC121</f>
        <v>14597.1</v>
      </c>
      <c r="L798" s="923">
        <f t="shared" si="91"/>
        <v>5172.75</v>
      </c>
      <c r="M798" s="1114">
        <f t="shared" si="93"/>
        <v>14597.1</v>
      </c>
      <c r="N798" s="923">
        <f>ROUND('Смета ЕР (общ) '!$I798*'Смета ЕР (общ) '!$L798,2)</f>
        <v>0</v>
      </c>
      <c r="O798" s="923">
        <f>ROUND('Смета ЕР (общ) '!$I798*'Смета ЕР (общ) '!$M798,2)</f>
        <v>0</v>
      </c>
      <c r="P798" s="1211" t="s">
        <v>6187</v>
      </c>
      <c r="Q798" s="1065" t="s">
        <v>846</v>
      </c>
      <c r="R798" s="854"/>
      <c r="S798" s="619"/>
      <c r="T798" s="1168"/>
      <c r="U798" s="1168"/>
      <c r="V798" s="1168"/>
      <c r="W798" s="1168"/>
    </row>
    <row r="799" spans="1:23" ht="15" customHeight="1">
      <c r="A799" s="733" t="s">
        <v>88</v>
      </c>
      <c r="B799" s="733">
        <v>1</v>
      </c>
      <c r="C799" s="733"/>
      <c r="D799" s="733">
        <v>122</v>
      </c>
      <c r="E799" s="733" t="str">
        <f>CONCATENATE('Смета ЕР (общ) '!$A799,".",'Смета ЕР (общ) '!$B799,".",'Смета ЕР (общ) '!$D799)</f>
        <v>Р6.1.122</v>
      </c>
      <c r="F799" s="733">
        <f t="shared" si="92"/>
        <v>1</v>
      </c>
      <c r="G799" s="1065" t="s">
        <v>5517</v>
      </c>
      <c r="H799" s="1098" t="s">
        <v>336</v>
      </c>
      <c r="I799" s="734"/>
      <c r="J799" s="923">
        <f>$J$755*12</f>
        <v>5643</v>
      </c>
      <c r="K799" s="735">
        <f>Радиаторы!BC122</f>
        <v>15729</v>
      </c>
      <c r="L799" s="923">
        <f t="shared" si="91"/>
        <v>5643</v>
      </c>
      <c r="M799" s="1114">
        <f t="shared" si="93"/>
        <v>15729</v>
      </c>
      <c r="N799" s="923">
        <f>ROUND('Смета ЕР (общ) '!$I799*'Смета ЕР (общ) '!$L799,2)</f>
        <v>0</v>
      </c>
      <c r="O799" s="923">
        <f>ROUND('Смета ЕР (общ) '!$I799*'Смета ЕР (общ) '!$M799,2)</f>
        <v>0</v>
      </c>
      <c r="P799" s="1211" t="s">
        <v>6187</v>
      </c>
      <c r="Q799" s="1065" t="s">
        <v>846</v>
      </c>
      <c r="R799" s="854"/>
      <c r="S799" s="619"/>
      <c r="T799" s="1168"/>
      <c r="U799" s="1168"/>
      <c r="V799" s="1168"/>
      <c r="W799" s="1168"/>
    </row>
    <row r="800" spans="1:23" ht="15" customHeight="1">
      <c r="A800" s="733" t="s">
        <v>88</v>
      </c>
      <c r="B800" s="733">
        <v>1</v>
      </c>
      <c r="C800" s="733"/>
      <c r="D800" s="733">
        <v>123</v>
      </c>
      <c r="E800" s="733" t="str">
        <f>CONCATENATE('Смета ЕР (общ) '!$A800,".",'Смета ЕР (общ) '!$B800,".",'Смета ЕР (общ) '!$D800)</f>
        <v>Р6.1.123</v>
      </c>
      <c r="F800" s="733">
        <f t="shared" si="92"/>
        <v>1</v>
      </c>
      <c r="G800" s="1065" t="s">
        <v>5519</v>
      </c>
      <c r="H800" s="1098" t="s">
        <v>336</v>
      </c>
      <c r="I800" s="734"/>
      <c r="J800" s="923">
        <f>$J$755*13</f>
        <v>6113.25</v>
      </c>
      <c r="K800" s="735">
        <f>Радиаторы!BC123</f>
        <v>16860.900000000001</v>
      </c>
      <c r="L800" s="923">
        <f t="shared" si="91"/>
        <v>6113.25</v>
      </c>
      <c r="M800" s="1114">
        <f t="shared" si="93"/>
        <v>16860.900000000001</v>
      </c>
      <c r="N800" s="923">
        <f>ROUND('Смета ЕР (общ) '!$I800*'Смета ЕР (общ) '!$L800,2)</f>
        <v>0</v>
      </c>
      <c r="O800" s="923">
        <f>ROUND('Смета ЕР (общ) '!$I800*'Смета ЕР (общ) '!$M800,2)</f>
        <v>0</v>
      </c>
      <c r="P800" s="1211" t="s">
        <v>6187</v>
      </c>
      <c r="Q800" s="1065" t="s">
        <v>846</v>
      </c>
      <c r="R800" s="854"/>
      <c r="S800" s="619"/>
      <c r="T800" s="1168"/>
      <c r="U800" s="1168"/>
      <c r="V800" s="1168"/>
      <c r="W800" s="1168"/>
    </row>
    <row r="801" spans="1:23" ht="15" customHeight="1">
      <c r="A801" s="733" t="s">
        <v>88</v>
      </c>
      <c r="B801" s="733">
        <v>1</v>
      </c>
      <c r="C801" s="733"/>
      <c r="D801" s="733">
        <v>124</v>
      </c>
      <c r="E801" s="733" t="str">
        <f>CONCATENATE('Смета ЕР (общ) '!$A801,".",'Смета ЕР (общ) '!$B801,".",'Смета ЕР (общ) '!$D801)</f>
        <v>Р6.1.124</v>
      </c>
      <c r="F801" s="733">
        <f t="shared" si="92"/>
        <v>1</v>
      </c>
      <c r="G801" s="1065" t="s">
        <v>5521</v>
      </c>
      <c r="H801" s="1098" t="s">
        <v>336</v>
      </c>
      <c r="I801" s="734"/>
      <c r="J801" s="923">
        <f>$J$755*14</f>
        <v>6583.5</v>
      </c>
      <c r="K801" s="735">
        <f>Радиаторы!BC124</f>
        <v>17992.8</v>
      </c>
      <c r="L801" s="923">
        <f t="shared" si="91"/>
        <v>6583.5</v>
      </c>
      <c r="M801" s="1114">
        <f t="shared" si="93"/>
        <v>17992.8</v>
      </c>
      <c r="N801" s="923">
        <f>ROUND('Смета ЕР (общ) '!$I801*'Смета ЕР (общ) '!$L801,2)</f>
        <v>0</v>
      </c>
      <c r="O801" s="923">
        <f>ROUND('Смета ЕР (общ) '!$I801*'Смета ЕР (общ) '!$M801,2)</f>
        <v>0</v>
      </c>
      <c r="P801" s="1211" t="s">
        <v>6187</v>
      </c>
      <c r="Q801" s="1065" t="s">
        <v>846</v>
      </c>
      <c r="R801" s="854"/>
      <c r="S801" s="619"/>
      <c r="T801" s="1168"/>
      <c r="U801" s="1168"/>
      <c r="V801" s="1168"/>
      <c r="W801" s="1168"/>
    </row>
    <row r="802" spans="1:23" ht="15" customHeight="1">
      <c r="A802" s="733" t="s">
        <v>88</v>
      </c>
      <c r="B802" s="733">
        <v>1</v>
      </c>
      <c r="C802" s="733"/>
      <c r="D802" s="733">
        <v>125</v>
      </c>
      <c r="E802" s="733" t="str">
        <f>CONCATENATE('Смета ЕР (общ) '!$A802,".",'Смета ЕР (общ) '!$B802,".",'Смета ЕР (общ) '!$D802)</f>
        <v>Р6.1.125</v>
      </c>
      <c r="F802" s="733">
        <f t="shared" si="92"/>
        <v>1</v>
      </c>
      <c r="G802" s="1065" t="s">
        <v>5523</v>
      </c>
      <c r="H802" s="1098" t="s">
        <v>336</v>
      </c>
      <c r="I802" s="734"/>
      <c r="J802" s="923">
        <f>$J$755*4</f>
        <v>1881</v>
      </c>
      <c r="K802" s="735">
        <f>Радиаторы!BC125</f>
        <v>6757.8</v>
      </c>
      <c r="L802" s="923">
        <f t="shared" si="91"/>
        <v>1881</v>
      </c>
      <c r="M802" s="1114">
        <f t="shared" si="93"/>
        <v>6757.8</v>
      </c>
      <c r="N802" s="923">
        <f>ROUND('Смета ЕР (общ) '!$I802*'Смета ЕР (общ) '!$L802,2)</f>
        <v>0</v>
      </c>
      <c r="O802" s="923">
        <f>ROUND('Смета ЕР (общ) '!$I802*'Смета ЕР (общ) '!$M802,2)</f>
        <v>0</v>
      </c>
      <c r="P802" s="1211" t="s">
        <v>6187</v>
      </c>
      <c r="Q802" s="1065" t="s">
        <v>846</v>
      </c>
      <c r="R802" s="854"/>
      <c r="S802" s="619"/>
      <c r="T802" s="1168"/>
      <c r="U802" s="1168"/>
      <c r="V802" s="1168"/>
      <c r="W802" s="1168"/>
    </row>
    <row r="803" spans="1:23" ht="15" customHeight="1">
      <c r="A803" s="733" t="s">
        <v>88</v>
      </c>
      <c r="B803" s="733">
        <v>1</v>
      </c>
      <c r="C803" s="733"/>
      <c r="D803" s="733">
        <v>126</v>
      </c>
      <c r="E803" s="733" t="str">
        <f>CONCATENATE('Смета ЕР (общ) '!$A803,".",'Смета ЕР (общ) '!$B803,".",'Смета ЕР (общ) '!$D803)</f>
        <v>Р6.1.126</v>
      </c>
      <c r="F803" s="733">
        <f t="shared" si="92"/>
        <v>1</v>
      </c>
      <c r="G803" s="1065" t="s">
        <v>5525</v>
      </c>
      <c r="H803" s="1098" t="s">
        <v>336</v>
      </c>
      <c r="I803" s="734"/>
      <c r="J803" s="923">
        <f>$J$755*5</f>
        <v>2351.25</v>
      </c>
      <c r="K803" s="735">
        <f>Радиаторы!BC126</f>
        <v>7910.7</v>
      </c>
      <c r="L803" s="923">
        <f t="shared" si="91"/>
        <v>2351.25</v>
      </c>
      <c r="M803" s="1114">
        <f t="shared" si="93"/>
        <v>7910.7</v>
      </c>
      <c r="N803" s="923">
        <f>ROUND('Смета ЕР (общ) '!$I803*'Смета ЕР (общ) '!$L803,2)</f>
        <v>0</v>
      </c>
      <c r="O803" s="923">
        <f>ROUND('Смета ЕР (общ) '!$I803*'Смета ЕР (общ) '!$M803,2)</f>
        <v>0</v>
      </c>
      <c r="P803" s="1211" t="s">
        <v>6187</v>
      </c>
      <c r="Q803" s="1065" t="s">
        <v>846</v>
      </c>
      <c r="R803" s="854"/>
      <c r="S803" s="619"/>
      <c r="T803" s="1168"/>
      <c r="U803" s="1168"/>
      <c r="V803" s="1168"/>
      <c r="W803" s="1168"/>
    </row>
    <row r="804" spans="1:23" ht="15" customHeight="1">
      <c r="A804" s="733" t="s">
        <v>88</v>
      </c>
      <c r="B804" s="733">
        <v>1</v>
      </c>
      <c r="C804" s="733"/>
      <c r="D804" s="733">
        <v>127</v>
      </c>
      <c r="E804" s="733" t="str">
        <f>CONCATENATE('Смета ЕР (общ) '!$A804,".",'Смета ЕР (общ) '!$B804,".",'Смета ЕР (общ) '!$D804)</f>
        <v>Р6.1.127</v>
      </c>
      <c r="F804" s="733">
        <f t="shared" si="92"/>
        <v>1</v>
      </c>
      <c r="G804" s="1065" t="s">
        <v>5527</v>
      </c>
      <c r="H804" s="1098" t="s">
        <v>336</v>
      </c>
      <c r="I804" s="734"/>
      <c r="J804" s="923">
        <f>$J$755*6</f>
        <v>2821.5</v>
      </c>
      <c r="K804" s="735">
        <f>Радиаторы!BC127</f>
        <v>9063.6</v>
      </c>
      <c r="L804" s="923">
        <f t="shared" si="91"/>
        <v>2821.5</v>
      </c>
      <c r="M804" s="1114">
        <f t="shared" si="93"/>
        <v>9063.6</v>
      </c>
      <c r="N804" s="923">
        <f>ROUND('Смета ЕР (общ) '!$I804*'Смета ЕР (общ) '!$L804,2)</f>
        <v>0</v>
      </c>
      <c r="O804" s="923">
        <f>ROUND('Смета ЕР (общ) '!$I804*'Смета ЕР (общ) '!$M804,2)</f>
        <v>0</v>
      </c>
      <c r="P804" s="1211" t="s">
        <v>6187</v>
      </c>
      <c r="Q804" s="1065" t="s">
        <v>846</v>
      </c>
      <c r="R804" s="854"/>
      <c r="S804" s="619"/>
      <c r="T804" s="1168"/>
      <c r="U804" s="1168"/>
      <c r="V804" s="1168"/>
      <c r="W804" s="1168"/>
    </row>
    <row r="805" spans="1:23" ht="15" customHeight="1">
      <c r="A805" s="733" t="s">
        <v>88</v>
      </c>
      <c r="B805" s="733">
        <v>1</v>
      </c>
      <c r="C805" s="733"/>
      <c r="D805" s="733">
        <v>128</v>
      </c>
      <c r="E805" s="733" t="str">
        <f>CONCATENATE('Смета ЕР (общ) '!$A805,".",'Смета ЕР (общ) '!$B805,".",'Смета ЕР (общ) '!$D805)</f>
        <v>Р6.1.128</v>
      </c>
      <c r="F805" s="733">
        <f t="shared" si="92"/>
        <v>1</v>
      </c>
      <c r="G805" s="1065" t="s">
        <v>5529</v>
      </c>
      <c r="H805" s="1098" t="s">
        <v>336</v>
      </c>
      <c r="I805" s="734"/>
      <c r="J805" s="923">
        <f>$J$755*7</f>
        <v>3291.75</v>
      </c>
      <c r="K805" s="735">
        <f>Радиаторы!BC128</f>
        <v>10216.5</v>
      </c>
      <c r="L805" s="923">
        <f t="shared" si="91"/>
        <v>3291.75</v>
      </c>
      <c r="M805" s="1114">
        <f t="shared" si="93"/>
        <v>10216.5</v>
      </c>
      <c r="N805" s="923">
        <f>ROUND('Смета ЕР (общ) '!$I805*'Смета ЕР (общ) '!$L805,2)</f>
        <v>0</v>
      </c>
      <c r="O805" s="923">
        <f>ROUND('Смета ЕР (общ) '!$I805*'Смета ЕР (общ) '!$M805,2)</f>
        <v>0</v>
      </c>
      <c r="P805" s="1211" t="s">
        <v>6187</v>
      </c>
      <c r="Q805" s="1065" t="s">
        <v>846</v>
      </c>
      <c r="R805" s="854"/>
      <c r="S805" s="619"/>
      <c r="T805" s="1168"/>
      <c r="U805" s="1168"/>
      <c r="V805" s="1168"/>
      <c r="W805" s="1168"/>
    </row>
    <row r="806" spans="1:23" ht="15" customHeight="1">
      <c r="A806" s="733" t="s">
        <v>88</v>
      </c>
      <c r="B806" s="733">
        <v>1</v>
      </c>
      <c r="C806" s="733"/>
      <c r="D806" s="733">
        <v>129</v>
      </c>
      <c r="E806" s="733" t="str">
        <f>CONCATENATE('Смета ЕР (общ) '!$A806,".",'Смета ЕР (общ) '!$B806,".",'Смета ЕР (общ) '!$D806)</f>
        <v>Р6.1.129</v>
      </c>
      <c r="F806" s="733">
        <f t="shared" si="92"/>
        <v>1</v>
      </c>
      <c r="G806" s="1065" t="s">
        <v>5531</v>
      </c>
      <c r="H806" s="1098" t="s">
        <v>336</v>
      </c>
      <c r="I806" s="734"/>
      <c r="J806" s="923">
        <f>$J$755*8</f>
        <v>3762</v>
      </c>
      <c r="K806" s="735">
        <f>Радиаторы!BC129</f>
        <v>11369.4</v>
      </c>
      <c r="L806" s="923">
        <f t="shared" si="91"/>
        <v>3762</v>
      </c>
      <c r="M806" s="1114">
        <f t="shared" si="93"/>
        <v>11369.4</v>
      </c>
      <c r="N806" s="923">
        <f>ROUND('Смета ЕР (общ) '!$I806*'Смета ЕР (общ) '!$L806,2)</f>
        <v>0</v>
      </c>
      <c r="O806" s="923">
        <f>ROUND('Смета ЕР (общ) '!$I806*'Смета ЕР (общ) '!$M806,2)</f>
        <v>0</v>
      </c>
      <c r="P806" s="1211" t="s">
        <v>6187</v>
      </c>
      <c r="Q806" s="1065" t="s">
        <v>846</v>
      </c>
      <c r="R806" s="854"/>
      <c r="S806" s="619"/>
      <c r="T806" s="1168"/>
      <c r="U806" s="1168"/>
      <c r="V806" s="1168"/>
      <c r="W806" s="1168"/>
    </row>
    <row r="807" spans="1:23" ht="15" customHeight="1">
      <c r="A807" s="733" t="s">
        <v>88</v>
      </c>
      <c r="B807" s="733">
        <v>1</v>
      </c>
      <c r="C807" s="733"/>
      <c r="D807" s="733">
        <v>130</v>
      </c>
      <c r="E807" s="733" t="str">
        <f>CONCATENATE('Смета ЕР (общ) '!$A807,".",'Смета ЕР (общ) '!$B807,".",'Смета ЕР (общ) '!$D807)</f>
        <v>Р6.1.130</v>
      </c>
      <c r="F807" s="733">
        <f t="shared" si="92"/>
        <v>1</v>
      </c>
      <c r="G807" s="1065" t="s">
        <v>5533</v>
      </c>
      <c r="H807" s="1098" t="s">
        <v>336</v>
      </c>
      <c r="I807" s="734"/>
      <c r="J807" s="923">
        <f>$J$755*9</f>
        <v>4232.25</v>
      </c>
      <c r="K807" s="735">
        <f>Радиаторы!BC130</f>
        <v>12522.3</v>
      </c>
      <c r="L807" s="923">
        <f t="shared" si="91"/>
        <v>4232.25</v>
      </c>
      <c r="M807" s="1114">
        <f t="shared" si="93"/>
        <v>12522.3</v>
      </c>
      <c r="N807" s="923">
        <f>ROUND('Смета ЕР (общ) '!$I807*'Смета ЕР (общ) '!$L807,2)</f>
        <v>0</v>
      </c>
      <c r="O807" s="923">
        <f>ROUND('Смета ЕР (общ) '!$I807*'Смета ЕР (общ) '!$M807,2)</f>
        <v>0</v>
      </c>
      <c r="P807" s="1211" t="s">
        <v>6187</v>
      </c>
      <c r="Q807" s="1065" t="s">
        <v>846</v>
      </c>
      <c r="R807" s="854"/>
      <c r="S807" s="619"/>
      <c r="T807" s="1168"/>
      <c r="U807" s="1168"/>
      <c r="V807" s="1168"/>
      <c r="W807" s="1168"/>
    </row>
    <row r="808" spans="1:23" ht="15" customHeight="1">
      <c r="A808" s="733" t="s">
        <v>88</v>
      </c>
      <c r="B808" s="733">
        <v>1</v>
      </c>
      <c r="C808" s="733"/>
      <c r="D808" s="733">
        <v>131</v>
      </c>
      <c r="E808" s="733" t="str">
        <f>CONCATENATE('Смета ЕР (общ) '!$A808,".",'Смета ЕР (общ) '!$B808,".",'Смета ЕР (общ) '!$D808)</f>
        <v>Р6.1.131</v>
      </c>
      <c r="F808" s="733">
        <f t="shared" si="92"/>
        <v>1</v>
      </c>
      <c r="G808" s="1065" t="s">
        <v>5535</v>
      </c>
      <c r="H808" s="1098" t="s">
        <v>336</v>
      </c>
      <c r="I808" s="734"/>
      <c r="J808" s="923">
        <f>$J$755*10</f>
        <v>4702.5</v>
      </c>
      <c r="K808" s="735">
        <f>Радиаторы!BC131</f>
        <v>13675.2</v>
      </c>
      <c r="L808" s="923">
        <f t="shared" si="91"/>
        <v>4702.5</v>
      </c>
      <c r="M808" s="1114">
        <f t="shared" si="93"/>
        <v>13675.2</v>
      </c>
      <c r="N808" s="923">
        <f>ROUND('Смета ЕР (общ) '!$I808*'Смета ЕР (общ) '!$L808,2)</f>
        <v>0</v>
      </c>
      <c r="O808" s="923">
        <f>ROUND('Смета ЕР (общ) '!$I808*'Смета ЕР (общ) '!$M808,2)</f>
        <v>0</v>
      </c>
      <c r="P808" s="1211" t="s">
        <v>6187</v>
      </c>
      <c r="Q808" s="1065" t="s">
        <v>846</v>
      </c>
      <c r="R808" s="854"/>
      <c r="S808" s="619"/>
      <c r="T808" s="1168"/>
      <c r="U808" s="1168"/>
      <c r="V808" s="1168"/>
      <c r="W808" s="1168"/>
    </row>
    <row r="809" spans="1:23" ht="15" customHeight="1">
      <c r="A809" s="733" t="s">
        <v>88</v>
      </c>
      <c r="B809" s="733">
        <v>1</v>
      </c>
      <c r="C809" s="733"/>
      <c r="D809" s="733">
        <v>132</v>
      </c>
      <c r="E809" s="733" t="str">
        <f>CONCATENATE('Смета ЕР (общ) '!$A809,".",'Смета ЕР (общ) '!$B809,".",'Смета ЕР (общ) '!$D809)</f>
        <v>Р6.1.132</v>
      </c>
      <c r="F809" s="733">
        <f t="shared" si="92"/>
        <v>1</v>
      </c>
      <c r="G809" s="1065" t="s">
        <v>5537</v>
      </c>
      <c r="H809" s="1098" t="s">
        <v>336</v>
      </c>
      <c r="I809" s="734"/>
      <c r="J809" s="923">
        <f>$J$755*11</f>
        <v>5172.75</v>
      </c>
      <c r="K809" s="735">
        <f>Радиаторы!BC132</f>
        <v>14828.1</v>
      </c>
      <c r="L809" s="923">
        <f t="shared" si="91"/>
        <v>5172.75</v>
      </c>
      <c r="M809" s="1114">
        <f t="shared" si="93"/>
        <v>14828.1</v>
      </c>
      <c r="N809" s="923">
        <f>ROUND('Смета ЕР (общ) '!$I809*'Смета ЕР (общ) '!$L809,2)</f>
        <v>0</v>
      </c>
      <c r="O809" s="923">
        <f>ROUND('Смета ЕР (общ) '!$I809*'Смета ЕР (общ) '!$M809,2)</f>
        <v>0</v>
      </c>
      <c r="P809" s="1211" t="s">
        <v>6187</v>
      </c>
      <c r="Q809" s="1065" t="s">
        <v>846</v>
      </c>
      <c r="R809" s="854"/>
      <c r="S809" s="619"/>
      <c r="T809" s="1168"/>
      <c r="U809" s="1168"/>
      <c r="V809" s="1168"/>
      <c r="W809" s="1168"/>
    </row>
    <row r="810" spans="1:23" ht="15" customHeight="1">
      <c r="A810" s="733" t="s">
        <v>88</v>
      </c>
      <c r="B810" s="733">
        <v>1</v>
      </c>
      <c r="C810" s="733"/>
      <c r="D810" s="733">
        <v>133</v>
      </c>
      <c r="E810" s="733" t="str">
        <f>CONCATENATE('Смета ЕР (общ) '!$A810,".",'Смета ЕР (общ) '!$B810,".",'Смета ЕР (общ) '!$D810)</f>
        <v>Р6.1.133</v>
      </c>
      <c r="F810" s="733">
        <f t="shared" si="92"/>
        <v>1</v>
      </c>
      <c r="G810" s="1065" t="s">
        <v>5539</v>
      </c>
      <c r="H810" s="1098" t="s">
        <v>336</v>
      </c>
      <c r="I810" s="734"/>
      <c r="J810" s="923">
        <f>$J$755*12</f>
        <v>5643</v>
      </c>
      <c r="K810" s="735">
        <f>Радиаторы!BC133</f>
        <v>15981</v>
      </c>
      <c r="L810" s="923">
        <f t="shared" si="91"/>
        <v>5643</v>
      </c>
      <c r="M810" s="1114">
        <f t="shared" si="93"/>
        <v>15981</v>
      </c>
      <c r="N810" s="923">
        <f>ROUND('Смета ЕР (общ) '!$I810*'Смета ЕР (общ) '!$L810,2)</f>
        <v>0</v>
      </c>
      <c r="O810" s="923">
        <f>ROUND('Смета ЕР (общ) '!$I810*'Смета ЕР (общ) '!$M810,2)</f>
        <v>0</v>
      </c>
      <c r="P810" s="1218" t="s">
        <v>6187</v>
      </c>
      <c r="Q810" s="1065" t="s">
        <v>846</v>
      </c>
      <c r="R810" s="854"/>
      <c r="S810" s="619"/>
      <c r="T810" s="1168"/>
      <c r="U810" s="1168"/>
      <c r="V810" s="1168"/>
      <c r="W810" s="1168"/>
    </row>
    <row r="811" spans="1:23" ht="14.4">
      <c r="A811" s="733" t="s">
        <v>88</v>
      </c>
      <c r="B811" s="733">
        <v>1</v>
      </c>
      <c r="C811" s="733"/>
      <c r="D811" s="733">
        <v>134</v>
      </c>
      <c r="E811" s="733" t="str">
        <f>CONCATENATE('Смета ЕР (общ) '!$A811,".",'Смета ЕР (общ) '!$B811,".",'Смета ЕР (общ) '!$D811)</f>
        <v>Р6.1.134</v>
      </c>
      <c r="F811" s="733">
        <f t="shared" si="92"/>
        <v>1</v>
      </c>
      <c r="G811" s="1065" t="s">
        <v>5541</v>
      </c>
      <c r="H811" s="1098" t="s">
        <v>336</v>
      </c>
      <c r="I811" s="734"/>
      <c r="J811" s="923">
        <f>$J$755*13</f>
        <v>6113.25</v>
      </c>
      <c r="K811" s="735">
        <f>Радиаторы!BC134</f>
        <v>17133.900000000001</v>
      </c>
      <c r="L811" s="923">
        <f t="shared" si="91"/>
        <v>6113.25</v>
      </c>
      <c r="M811" s="1114">
        <f t="shared" si="93"/>
        <v>17133.900000000001</v>
      </c>
      <c r="N811" s="923">
        <f>ROUND('Смета ЕР (общ) '!$I811*'Смета ЕР (общ) '!$L811,2)</f>
        <v>0</v>
      </c>
      <c r="O811" s="923">
        <f>ROUND('Смета ЕР (общ) '!$I811*'Смета ЕР (общ) '!$M811,2)</f>
        <v>0</v>
      </c>
      <c r="P811" s="1218" t="s">
        <v>6187</v>
      </c>
      <c r="Q811" s="1065" t="s">
        <v>846</v>
      </c>
      <c r="R811" s="854"/>
      <c r="S811" s="619"/>
      <c r="T811" s="1168"/>
      <c r="U811" s="1168"/>
      <c r="V811" s="1168"/>
      <c r="W811" s="1168"/>
    </row>
    <row r="812" spans="1:23" ht="14.4">
      <c r="A812" s="733" t="s">
        <v>88</v>
      </c>
      <c r="B812" s="733">
        <v>1</v>
      </c>
      <c r="C812" s="733"/>
      <c r="D812" s="733">
        <v>135</v>
      </c>
      <c r="E812" s="733" t="str">
        <f>CONCATENATE('Смета ЕР (общ) '!$A812,".",'Смета ЕР (общ) '!$B812,".",'Смета ЕР (общ) '!$D812)</f>
        <v>Р6.1.135</v>
      </c>
      <c r="F812" s="733">
        <f t="shared" si="92"/>
        <v>1</v>
      </c>
      <c r="G812" s="1065" t="s">
        <v>5543</v>
      </c>
      <c r="H812" s="1098" t="s">
        <v>336</v>
      </c>
      <c r="I812" s="734"/>
      <c r="J812" s="923">
        <f>$J$755*14</f>
        <v>6583.5</v>
      </c>
      <c r="K812" s="735">
        <f>Радиаторы!BC135</f>
        <v>18286.8</v>
      </c>
      <c r="L812" s="923">
        <f t="shared" si="91"/>
        <v>6583.5</v>
      </c>
      <c r="M812" s="1114">
        <f t="shared" si="93"/>
        <v>18286.8</v>
      </c>
      <c r="N812" s="923">
        <f>ROUND('Смета ЕР (общ) '!$I812*'Смета ЕР (общ) '!$L812,2)</f>
        <v>0</v>
      </c>
      <c r="O812" s="923">
        <f>ROUND('Смета ЕР (общ) '!$I812*'Смета ЕР (общ) '!$M812,2)</f>
        <v>0</v>
      </c>
      <c r="P812" s="1218" t="s">
        <v>6187</v>
      </c>
      <c r="Q812" s="1065" t="s">
        <v>846</v>
      </c>
      <c r="R812" s="854"/>
      <c r="S812" s="619"/>
      <c r="T812" s="1168"/>
      <c r="U812" s="1168"/>
      <c r="V812" s="1168"/>
      <c r="W812" s="1168"/>
    </row>
    <row r="813" spans="1:23" ht="14.4">
      <c r="A813" s="1097" t="s">
        <v>88</v>
      </c>
      <c r="B813" s="1097">
        <v>1</v>
      </c>
      <c r="C813" s="1097"/>
      <c r="D813" s="1097">
        <v>62</v>
      </c>
      <c r="E813" s="1097" t="str">
        <f>CONCATENATE('Смета ЕР (общ) '!$A813,".",'Смета ЕР (общ) '!$B813,".",'Смета ЕР (общ) '!$D813)</f>
        <v>Р6.1.62</v>
      </c>
      <c r="F813" s="733">
        <f t="shared" si="92"/>
        <v>1</v>
      </c>
      <c r="G813" s="1067" t="s">
        <v>2065</v>
      </c>
      <c r="H813" s="1107" t="s">
        <v>336</v>
      </c>
      <c r="I813" s="734"/>
      <c r="J813" s="923">
        <v>3175.5</v>
      </c>
      <c r="K813" s="923">
        <v>4115.97</v>
      </c>
      <c r="L813" s="923">
        <f t="shared" ref="L813:L832" si="94">ROUND(J813-J813*$Q$4,2)</f>
        <v>3175.5</v>
      </c>
      <c r="M813" s="923">
        <f t="shared" ref="M813:M832" si="95">ROUND(K813-K813*$Q$4,2)</f>
        <v>4115.97</v>
      </c>
      <c r="N813" s="923">
        <f>ROUND('Смета ЕР (общ) '!$I813*'Смета ЕР (общ) '!$L813,2)</f>
        <v>0</v>
      </c>
      <c r="O813" s="923">
        <f>ROUND('Смета ЕР (общ) '!$I813*'Смета ЕР (общ) '!$M813,2)</f>
        <v>0</v>
      </c>
      <c r="P813" s="1067"/>
      <c r="Q813" s="1067"/>
      <c r="S813" s="619"/>
      <c r="T813" s="1168"/>
      <c r="U813" s="1168"/>
      <c r="V813" s="1168"/>
      <c r="W813" s="1168"/>
    </row>
    <row r="814" spans="1:23" ht="14.4">
      <c r="A814" s="733" t="s">
        <v>88</v>
      </c>
      <c r="B814" s="733">
        <v>1</v>
      </c>
      <c r="C814" s="733"/>
      <c r="D814" s="733">
        <v>63</v>
      </c>
      <c r="E814" s="733" t="str">
        <f>CONCATENATE('Смета ЕР (общ) '!$A814,".",'Смета ЕР (общ) '!$B814,".",'Смета ЕР (общ) '!$D814)</f>
        <v>Р6.1.63</v>
      </c>
      <c r="F814" s="733">
        <f t="shared" si="92"/>
        <v>1</v>
      </c>
      <c r="G814" s="1065" t="s">
        <v>2066</v>
      </c>
      <c r="H814" s="1107" t="s">
        <v>336</v>
      </c>
      <c r="I814" s="734"/>
      <c r="J814" s="923">
        <v>3175.5</v>
      </c>
      <c r="K814" s="923">
        <v>2001.87</v>
      </c>
      <c r="L814" s="923">
        <f t="shared" si="94"/>
        <v>3175.5</v>
      </c>
      <c r="M814" s="923">
        <f t="shared" si="95"/>
        <v>2001.87</v>
      </c>
      <c r="N814" s="923">
        <f>ROUND('Смета ЕР (общ) '!$I814*'Смета ЕР (общ) '!$L814,2)</f>
        <v>0</v>
      </c>
      <c r="O814" s="923">
        <f>ROUND('Смета ЕР (общ) '!$I814*'Смета ЕР (общ) '!$M814,2)</f>
        <v>0</v>
      </c>
      <c r="P814" s="1065"/>
      <c r="Q814" s="1065"/>
      <c r="S814" s="619"/>
      <c r="T814" s="1168"/>
      <c r="U814" s="1168"/>
      <c r="V814" s="1168"/>
      <c r="W814" s="1168"/>
    </row>
    <row r="815" spans="1:23" ht="24">
      <c r="A815" s="733" t="s">
        <v>88</v>
      </c>
      <c r="B815" s="733">
        <v>1</v>
      </c>
      <c r="C815" s="733"/>
      <c r="D815" s="733">
        <v>64</v>
      </c>
      <c r="E815" s="733" t="str">
        <f>CONCATENATE('Смета ЕР (общ) '!$A815,".",'Смета ЕР (общ) '!$B815,".",'Смета ЕР (общ) '!$D815)</f>
        <v>Р6.1.64</v>
      </c>
      <c r="F815" s="733">
        <f t="shared" si="92"/>
        <v>1</v>
      </c>
      <c r="G815" s="1065" t="s">
        <v>2053</v>
      </c>
      <c r="H815" s="1107" t="s">
        <v>336</v>
      </c>
      <c r="I815" s="734"/>
      <c r="J815" s="923">
        <v>3328.29</v>
      </c>
      <c r="K815" s="923">
        <v>8632.14</v>
      </c>
      <c r="L815" s="923">
        <f t="shared" si="94"/>
        <v>3328.29</v>
      </c>
      <c r="M815" s="923">
        <f t="shared" si="95"/>
        <v>8632.14</v>
      </c>
      <c r="N815" s="923">
        <f>ROUND('Смета ЕР (общ) '!$I815*'Смета ЕР (общ) '!$L815,2)</f>
        <v>0</v>
      </c>
      <c r="O815" s="923">
        <f>ROUND('Смета ЕР (общ) '!$I815*'Смета ЕР (общ) '!$M815,2)</f>
        <v>0</v>
      </c>
      <c r="P815" s="1222"/>
      <c r="Q815" s="1065"/>
      <c r="S815" s="619"/>
      <c r="T815" s="1168"/>
      <c r="U815" s="1168"/>
      <c r="V815" s="1168"/>
      <c r="W815" s="1168"/>
    </row>
    <row r="816" spans="1:23" ht="24">
      <c r="A816" s="733" t="s">
        <v>88</v>
      </c>
      <c r="B816" s="733">
        <v>1</v>
      </c>
      <c r="C816" s="733"/>
      <c r="D816" s="733">
        <v>65</v>
      </c>
      <c r="E816" s="733" t="str">
        <f>CONCATENATE('Смета ЕР (общ) '!$A816,".",'Смета ЕР (общ) '!$B816,".",'Смета ЕР (общ) '!$D816)</f>
        <v>Р6.1.65</v>
      </c>
      <c r="F816" s="733">
        <f t="shared" si="92"/>
        <v>1</v>
      </c>
      <c r="G816" s="1065" t="s">
        <v>2054</v>
      </c>
      <c r="H816" s="1107" t="s">
        <v>336</v>
      </c>
      <c r="I816" s="734"/>
      <c r="J816" s="923">
        <v>3439.08</v>
      </c>
      <c r="K816" s="923">
        <v>11950.32</v>
      </c>
      <c r="L816" s="923">
        <f t="shared" si="94"/>
        <v>3439.08</v>
      </c>
      <c r="M816" s="923">
        <f t="shared" si="95"/>
        <v>11950.32</v>
      </c>
      <c r="N816" s="923">
        <f>ROUND('Смета ЕР (общ) '!$I816*'Смета ЕР (общ) '!$L816,2)</f>
        <v>0</v>
      </c>
      <c r="O816" s="923">
        <f>ROUND('Смета ЕР (общ) '!$I816*'Смета ЕР (общ) '!$M816,2)</f>
        <v>0</v>
      </c>
      <c r="P816" s="1222"/>
      <c r="Q816" s="1065"/>
      <c r="S816" s="619"/>
      <c r="T816" s="1168"/>
      <c r="U816" s="1168"/>
      <c r="V816" s="1168"/>
      <c r="W816" s="1168"/>
    </row>
    <row r="817" spans="1:23" ht="24">
      <c r="A817" s="733" t="s">
        <v>88</v>
      </c>
      <c r="B817" s="733">
        <v>1</v>
      </c>
      <c r="C817" s="733"/>
      <c r="D817" s="733">
        <v>66</v>
      </c>
      <c r="E817" s="733" t="str">
        <f>CONCATENATE('Смета ЕР (общ) '!$A817,".",'Смета ЕР (общ) '!$B817,".",'Смета ЕР (общ) '!$D817)</f>
        <v>Р6.1.66</v>
      </c>
      <c r="F817" s="733">
        <f t="shared" si="92"/>
        <v>1</v>
      </c>
      <c r="G817" s="1065" t="s">
        <v>2055</v>
      </c>
      <c r="H817" s="1107" t="s">
        <v>336</v>
      </c>
      <c r="I817" s="734"/>
      <c r="J817" s="923">
        <v>3439.08</v>
      </c>
      <c r="K817" s="923">
        <v>13261.41</v>
      </c>
      <c r="L817" s="923">
        <f t="shared" si="94"/>
        <v>3439.08</v>
      </c>
      <c r="M817" s="923">
        <f t="shared" si="95"/>
        <v>13261.41</v>
      </c>
      <c r="N817" s="923">
        <f>ROUND('Смета ЕР (общ) '!$I817*'Смета ЕР (общ) '!$L817,2)</f>
        <v>0</v>
      </c>
      <c r="O817" s="923">
        <f>ROUND('Смета ЕР (общ) '!$I817*'Смета ЕР (общ) '!$M817,2)</f>
        <v>0</v>
      </c>
      <c r="P817" s="1222"/>
      <c r="Q817" s="1065"/>
      <c r="S817" s="619"/>
      <c r="T817" s="1168"/>
      <c r="U817" s="1168"/>
      <c r="V817" s="1168"/>
      <c r="W817" s="1168"/>
    </row>
    <row r="818" spans="1:23" ht="24">
      <c r="A818" s="733" t="s">
        <v>88</v>
      </c>
      <c r="B818" s="733">
        <v>1</v>
      </c>
      <c r="C818" s="733"/>
      <c r="D818" s="733">
        <v>67</v>
      </c>
      <c r="E818" s="733" t="str">
        <f>CONCATENATE('Смета ЕР (общ) '!$A818,".",'Смета ЕР (общ) '!$B818,".",'Смета ЕР (общ) '!$D818)</f>
        <v>Р6.1.67</v>
      </c>
      <c r="F818" s="733">
        <f t="shared" si="92"/>
        <v>1</v>
      </c>
      <c r="G818" s="1065" t="s">
        <v>2056</v>
      </c>
      <c r="H818" s="1107" t="s">
        <v>336</v>
      </c>
      <c r="I818" s="734"/>
      <c r="J818" s="923">
        <v>3463.69</v>
      </c>
      <c r="K818" s="923">
        <v>14308.89</v>
      </c>
      <c r="L818" s="923">
        <f t="shared" si="94"/>
        <v>3463.69</v>
      </c>
      <c r="M818" s="923">
        <f t="shared" si="95"/>
        <v>14308.89</v>
      </c>
      <c r="N818" s="923">
        <f>ROUND('Смета ЕР (общ) '!$I818*'Смета ЕР (общ) '!$L818,2)</f>
        <v>0</v>
      </c>
      <c r="O818" s="923">
        <f>ROUND('Смета ЕР (общ) '!$I818*'Смета ЕР (общ) '!$M818,2)</f>
        <v>0</v>
      </c>
      <c r="P818" s="1222"/>
      <c r="Q818" s="1065"/>
      <c r="S818" s="619"/>
      <c r="T818" s="1168"/>
      <c r="U818" s="1168"/>
      <c r="V818" s="1168"/>
      <c r="W818" s="1168"/>
    </row>
    <row r="819" spans="1:23" ht="24">
      <c r="A819" s="733" t="s">
        <v>88</v>
      </c>
      <c r="B819" s="733">
        <v>1</v>
      </c>
      <c r="C819" s="733"/>
      <c r="D819" s="733">
        <v>68</v>
      </c>
      <c r="E819" s="733" t="str">
        <f>CONCATENATE('Смета ЕР (общ) '!$A819,".",'Смета ЕР (общ) '!$B819,".",'Смета ЕР (общ) '!$D819)</f>
        <v>Р6.1.68</v>
      </c>
      <c r="F819" s="733">
        <f t="shared" si="92"/>
        <v>1</v>
      </c>
      <c r="G819" s="1065" t="s">
        <v>2057</v>
      </c>
      <c r="H819" s="1107" t="s">
        <v>336</v>
      </c>
      <c r="I819" s="734"/>
      <c r="J819" s="923">
        <v>3328.29</v>
      </c>
      <c r="K819" s="923">
        <v>7695.15</v>
      </c>
      <c r="L819" s="923">
        <f t="shared" si="94"/>
        <v>3328.29</v>
      </c>
      <c r="M819" s="923">
        <f t="shared" si="95"/>
        <v>7695.15</v>
      </c>
      <c r="N819" s="923">
        <f>ROUND('Смета ЕР (общ) '!$I819*'Смета ЕР (общ) '!$L819,2)</f>
        <v>0</v>
      </c>
      <c r="O819" s="923">
        <f>ROUND('Смета ЕР (общ) '!$I819*'Смета ЕР (общ) '!$M819,2)</f>
        <v>0</v>
      </c>
      <c r="P819" s="1222"/>
      <c r="Q819" s="1065"/>
      <c r="S819" s="619"/>
      <c r="T819" s="1168"/>
      <c r="U819" s="1168"/>
      <c r="V819" s="1168"/>
      <c r="W819" s="1168"/>
    </row>
    <row r="820" spans="1:23" ht="24">
      <c r="A820" s="733" t="s">
        <v>88</v>
      </c>
      <c r="B820" s="733">
        <v>1</v>
      </c>
      <c r="C820" s="733"/>
      <c r="D820" s="733">
        <v>69</v>
      </c>
      <c r="E820" s="733" t="str">
        <f>CONCATENATE('Смета ЕР (общ) '!$A820,".",'Смета ЕР (общ) '!$B820,".",'Смета ЕР (общ) '!$D820)</f>
        <v>Р6.1.69</v>
      </c>
      <c r="F820" s="733">
        <f t="shared" si="92"/>
        <v>1</v>
      </c>
      <c r="G820" s="1065" t="s">
        <v>2058</v>
      </c>
      <c r="H820" s="1107" t="s">
        <v>336</v>
      </c>
      <c r="I820" s="734"/>
      <c r="J820" s="923">
        <v>3439.08</v>
      </c>
      <c r="K820" s="923">
        <v>10873.26</v>
      </c>
      <c r="L820" s="923">
        <f t="shared" si="94"/>
        <v>3439.08</v>
      </c>
      <c r="M820" s="923">
        <f t="shared" si="95"/>
        <v>10873.26</v>
      </c>
      <c r="N820" s="923">
        <f>ROUND('Смета ЕР (общ) '!$I820*'Смета ЕР (общ) '!$L820,2)</f>
        <v>0</v>
      </c>
      <c r="O820" s="923">
        <f>ROUND('Смета ЕР (общ) '!$I820*'Смета ЕР (общ) '!$M820,2)</f>
        <v>0</v>
      </c>
      <c r="P820" s="1222"/>
      <c r="Q820" s="1065"/>
      <c r="S820" s="619"/>
      <c r="T820" s="1168"/>
      <c r="U820" s="1168"/>
      <c r="V820" s="1168"/>
      <c r="W820" s="1168"/>
    </row>
    <row r="821" spans="1:23" ht="24">
      <c r="A821" s="733" t="s">
        <v>88</v>
      </c>
      <c r="B821" s="733">
        <v>1</v>
      </c>
      <c r="C821" s="733"/>
      <c r="D821" s="733">
        <v>70</v>
      </c>
      <c r="E821" s="733" t="str">
        <f>CONCATENATE('Смета ЕР (общ) '!$A821,".",'Смета ЕР (общ) '!$B821,".",'Смета ЕР (общ) '!$D821)</f>
        <v>Р6.1.70</v>
      </c>
      <c r="F821" s="733">
        <f t="shared" si="92"/>
        <v>1</v>
      </c>
      <c r="G821" s="1065" t="s">
        <v>2059</v>
      </c>
      <c r="H821" s="1107" t="s">
        <v>336</v>
      </c>
      <c r="I821" s="734"/>
      <c r="J821" s="923">
        <v>3439.08</v>
      </c>
      <c r="K821" s="923">
        <v>12275.7</v>
      </c>
      <c r="L821" s="923">
        <f t="shared" si="94"/>
        <v>3439.08</v>
      </c>
      <c r="M821" s="923">
        <f t="shared" si="95"/>
        <v>12275.7</v>
      </c>
      <c r="N821" s="923">
        <f>ROUND('Смета ЕР (общ) '!$I821*'Смета ЕР (общ) '!$L821,2)</f>
        <v>0</v>
      </c>
      <c r="O821" s="923">
        <f>ROUND('Смета ЕР (общ) '!$I821*'Смета ЕР (общ) '!$M821,2)</f>
        <v>0</v>
      </c>
      <c r="P821" s="1222"/>
      <c r="Q821" s="1065"/>
      <c r="S821" s="619"/>
      <c r="T821" s="1168"/>
      <c r="U821" s="1168"/>
      <c r="V821" s="1168"/>
      <c r="W821" s="1168"/>
    </row>
    <row r="822" spans="1:23" ht="24">
      <c r="A822" s="733" t="s">
        <v>88</v>
      </c>
      <c r="B822" s="733">
        <v>1</v>
      </c>
      <c r="C822" s="733"/>
      <c r="D822" s="733">
        <v>71</v>
      </c>
      <c r="E822" s="733" t="str">
        <f>CONCATENATE('Смета ЕР (общ) '!$A822,".",'Смета ЕР (общ) '!$B822,".",'Смета ЕР (общ) '!$D822)</f>
        <v>Р6.1.71</v>
      </c>
      <c r="F822" s="733">
        <f t="shared" si="92"/>
        <v>1</v>
      </c>
      <c r="G822" s="1065" t="s">
        <v>2060</v>
      </c>
      <c r="H822" s="1107" t="s">
        <v>336</v>
      </c>
      <c r="I822" s="734"/>
      <c r="J822" s="923">
        <v>3463.69</v>
      </c>
      <c r="K822" s="923">
        <v>13252.71</v>
      </c>
      <c r="L822" s="923">
        <f t="shared" si="94"/>
        <v>3463.69</v>
      </c>
      <c r="M822" s="923">
        <f t="shared" si="95"/>
        <v>13252.71</v>
      </c>
      <c r="N822" s="923">
        <f>ROUND('Смета ЕР (общ) '!$I822*'Смета ЕР (общ) '!$L822,2)</f>
        <v>0</v>
      </c>
      <c r="O822" s="923">
        <f>ROUND('Смета ЕР (общ) '!$I822*'Смета ЕР (общ) '!$M822,2)</f>
        <v>0</v>
      </c>
      <c r="P822" s="1222"/>
      <c r="Q822" s="1065"/>
      <c r="S822" s="619"/>
      <c r="T822" s="1168"/>
      <c r="U822" s="1168"/>
      <c r="V822" s="1168"/>
      <c r="W822" s="1168"/>
    </row>
    <row r="823" spans="1:23" ht="14.4">
      <c r="A823" s="733" t="s">
        <v>88</v>
      </c>
      <c r="B823" s="733">
        <v>1</v>
      </c>
      <c r="C823" s="733"/>
      <c r="D823" s="733">
        <v>72</v>
      </c>
      <c r="E823" s="733" t="str">
        <f>CONCATENATE('Смета ЕР (общ) '!$A823,".",'Смета ЕР (общ) '!$B823,".",'Смета ЕР (общ) '!$D823)</f>
        <v>Р6.1.72</v>
      </c>
      <c r="F823" s="733">
        <f t="shared" si="92"/>
        <v>1</v>
      </c>
      <c r="G823" s="1065" t="s">
        <v>2061</v>
      </c>
      <c r="H823" s="1107" t="s">
        <v>336</v>
      </c>
      <c r="I823" s="734"/>
      <c r="J823" s="923">
        <v>1874.2</v>
      </c>
      <c r="K823" s="923">
        <v>3297.3</v>
      </c>
      <c r="L823" s="923">
        <f t="shared" si="94"/>
        <v>1874.2</v>
      </c>
      <c r="M823" s="923">
        <f t="shared" si="95"/>
        <v>3297.3</v>
      </c>
      <c r="N823" s="923">
        <f>ROUND('Смета ЕР (общ) '!$I823*'Смета ЕР (общ) '!$L823,2)</f>
        <v>0</v>
      </c>
      <c r="O823" s="923">
        <f>ROUND('Смета ЕР (общ) '!$I823*'Смета ЕР (общ) '!$M823,2)</f>
        <v>0</v>
      </c>
      <c r="P823" s="1065"/>
      <c r="Q823" s="1065"/>
      <c r="S823" s="619"/>
      <c r="T823" s="1168"/>
      <c r="U823" s="1168"/>
      <c r="V823" s="1168"/>
      <c r="W823" s="1168"/>
    </row>
    <row r="824" spans="1:23" ht="14.4">
      <c r="A824" s="733" t="s">
        <v>88</v>
      </c>
      <c r="B824" s="733">
        <v>1</v>
      </c>
      <c r="C824" s="733"/>
      <c r="D824" s="733">
        <v>73</v>
      </c>
      <c r="E824" s="733" t="str">
        <f>CONCATENATE('Смета ЕР (общ) '!$A824,".",'Смета ЕР (общ) '!$B824,".",'Смета ЕР (общ) '!$D824)</f>
        <v>Р6.1.73</v>
      </c>
      <c r="F824" s="733">
        <f t="shared" si="92"/>
        <v>1</v>
      </c>
      <c r="G824" s="1065" t="s">
        <v>2062</v>
      </c>
      <c r="H824" s="1107" t="s">
        <v>336</v>
      </c>
      <c r="I824" s="734"/>
      <c r="J824" s="923">
        <v>1874.2</v>
      </c>
      <c r="K824" s="923">
        <v>5037.3</v>
      </c>
      <c r="L824" s="923">
        <f t="shared" si="94"/>
        <v>1874.2</v>
      </c>
      <c r="M824" s="923">
        <f t="shared" si="95"/>
        <v>5037.3</v>
      </c>
      <c r="N824" s="923">
        <f>ROUND('Смета ЕР (общ) '!$I824*'Смета ЕР (общ) '!$L824,2)</f>
        <v>0</v>
      </c>
      <c r="O824" s="923">
        <f>ROUND('Смета ЕР (общ) '!$I824*'Смета ЕР (общ) '!$M824,2)</f>
        <v>0</v>
      </c>
      <c r="P824" s="1065"/>
      <c r="Q824" s="1065"/>
      <c r="S824" s="619"/>
      <c r="T824" s="1168"/>
      <c r="U824" s="1168"/>
      <c r="V824" s="1168"/>
      <c r="W824" s="1168"/>
    </row>
    <row r="825" spans="1:23" ht="14.4">
      <c r="A825" s="733" t="s">
        <v>88</v>
      </c>
      <c r="B825" s="733">
        <v>1</v>
      </c>
      <c r="C825" s="733"/>
      <c r="D825" s="733">
        <v>74</v>
      </c>
      <c r="E825" s="733" t="str">
        <f>CONCATENATE('Смета ЕР (общ) '!$A825,".",'Смета ЕР (общ) '!$B825,".",'Смета ЕР (общ) '!$D825)</f>
        <v>Р6.1.74</v>
      </c>
      <c r="F825" s="733">
        <f t="shared" si="92"/>
        <v>1</v>
      </c>
      <c r="G825" s="1065" t="s">
        <v>2063</v>
      </c>
      <c r="H825" s="1107" t="s">
        <v>336</v>
      </c>
      <c r="I825" s="734"/>
      <c r="J825" s="923">
        <v>1874.2</v>
      </c>
      <c r="K825" s="923">
        <v>4428.3</v>
      </c>
      <c r="L825" s="923">
        <f t="shared" si="94"/>
        <v>1874.2</v>
      </c>
      <c r="M825" s="923">
        <f t="shared" si="95"/>
        <v>4428.3</v>
      </c>
      <c r="N825" s="923">
        <f>ROUND('Смета ЕР (общ) '!$I825*'Смета ЕР (общ) '!$L825,2)</f>
        <v>0</v>
      </c>
      <c r="O825" s="923">
        <f>ROUND('Смета ЕР (общ) '!$I825*'Смета ЕР (общ) '!$M825,2)</f>
        <v>0</v>
      </c>
      <c r="P825" s="1065"/>
      <c r="Q825" s="1065"/>
      <c r="S825" s="619"/>
      <c r="T825" s="1168"/>
      <c r="U825" s="1168"/>
      <c r="V825" s="1168"/>
      <c r="W825" s="1168"/>
    </row>
    <row r="826" spans="1:23" ht="14.4">
      <c r="A826" s="733" t="s">
        <v>88</v>
      </c>
      <c r="B826" s="733">
        <v>1</v>
      </c>
      <c r="C826" s="733"/>
      <c r="D826" s="733">
        <v>75</v>
      </c>
      <c r="E826" s="733" t="str">
        <f>CONCATENATE('Смета ЕР (общ) '!$A826,".",'Смета ЕР (общ) '!$B826,".",'Смета ЕР (общ) '!$D826)</f>
        <v>Р6.1.75</v>
      </c>
      <c r="F826" s="733">
        <f t="shared" si="92"/>
        <v>1</v>
      </c>
      <c r="G826" s="1142" t="s">
        <v>2064</v>
      </c>
      <c r="H826" s="1107" t="s">
        <v>336</v>
      </c>
      <c r="I826" s="734"/>
      <c r="J826" s="923">
        <v>130.5</v>
      </c>
      <c r="K826" s="923">
        <v>2262</v>
      </c>
      <c r="L826" s="923">
        <f t="shared" si="94"/>
        <v>130.5</v>
      </c>
      <c r="M826" s="923">
        <f t="shared" si="95"/>
        <v>2262</v>
      </c>
      <c r="N826" s="923">
        <f>ROUND('Смета ЕР (общ) '!$I826*'Смета ЕР (общ) '!$L826,2)</f>
        <v>0</v>
      </c>
      <c r="O826" s="923">
        <f>ROUND('Смета ЕР (общ) '!$I826*'Смета ЕР (общ) '!$M826,2)</f>
        <v>0</v>
      </c>
      <c r="P826" s="1142"/>
      <c r="Q826" s="1142"/>
      <c r="S826" s="619"/>
      <c r="T826" s="1168"/>
      <c r="U826" s="1168"/>
      <c r="V826" s="1168"/>
      <c r="W826" s="1168"/>
    </row>
    <row r="827" spans="1:23" ht="14.4">
      <c r="A827" s="733" t="s">
        <v>88</v>
      </c>
      <c r="B827" s="733">
        <v>1</v>
      </c>
      <c r="C827" s="733"/>
      <c r="D827" s="733">
        <v>76</v>
      </c>
      <c r="E827" s="733" t="str">
        <f>CONCATENATE('Смета ЕР (общ) '!$A827,".",'Смета ЕР (общ) '!$B827,".",'Смета ЕР (общ) '!$D827)</f>
        <v>Р6.1.76</v>
      </c>
      <c r="F827" s="733">
        <f t="shared" si="92"/>
        <v>1</v>
      </c>
      <c r="G827" s="1142" t="s">
        <v>2064</v>
      </c>
      <c r="H827" s="1107" t="s">
        <v>336</v>
      </c>
      <c r="I827" s="734"/>
      <c r="J827" s="923">
        <v>130.5</v>
      </c>
      <c r="K827" s="923">
        <v>2436</v>
      </c>
      <c r="L827" s="923">
        <f t="shared" si="94"/>
        <v>130.5</v>
      </c>
      <c r="M827" s="923">
        <f t="shared" si="95"/>
        <v>2436</v>
      </c>
      <c r="N827" s="923">
        <f>ROUND('Смета ЕР (общ) '!$I827*'Смета ЕР (общ) '!$L827,2)</f>
        <v>0</v>
      </c>
      <c r="O827" s="923">
        <f>ROUND('Смета ЕР (общ) '!$I827*'Смета ЕР (общ) '!$M827,2)</f>
        <v>0</v>
      </c>
      <c r="P827" s="1142"/>
      <c r="Q827" s="1142"/>
      <c r="S827" s="619"/>
      <c r="T827" s="1168"/>
      <c r="U827" s="1168"/>
      <c r="V827" s="1168"/>
      <c r="W827" s="1168"/>
    </row>
    <row r="828" spans="1:23" ht="14.4">
      <c r="A828" s="733" t="s">
        <v>88</v>
      </c>
      <c r="B828" s="733">
        <v>1</v>
      </c>
      <c r="C828" s="733"/>
      <c r="D828" s="733">
        <v>77</v>
      </c>
      <c r="E828" s="733" t="str">
        <f>CONCATENATE('Смета ЕР (общ) '!$A828,".",'Смета ЕР (общ) '!$B828,".",'Смета ЕР (общ) '!$D828)</f>
        <v>Р6.1.77</v>
      </c>
      <c r="F828" s="733">
        <f t="shared" si="92"/>
        <v>1</v>
      </c>
      <c r="G828" s="1142" t="s">
        <v>2064</v>
      </c>
      <c r="H828" s="1107" t="s">
        <v>336</v>
      </c>
      <c r="I828" s="734"/>
      <c r="J828" s="923">
        <v>130.5</v>
      </c>
      <c r="K828" s="923">
        <v>2610</v>
      </c>
      <c r="L828" s="923">
        <f t="shared" si="94"/>
        <v>130.5</v>
      </c>
      <c r="M828" s="923">
        <f t="shared" si="95"/>
        <v>2610</v>
      </c>
      <c r="N828" s="923">
        <f>ROUND('Смета ЕР (общ) '!$I828*'Смета ЕР (общ) '!$L828,2)</f>
        <v>0</v>
      </c>
      <c r="O828" s="923">
        <f>ROUND('Смета ЕР (общ) '!$I828*'Смета ЕР (общ) '!$M828,2)</f>
        <v>0</v>
      </c>
      <c r="P828" s="1142"/>
      <c r="Q828" s="1142"/>
      <c r="S828" s="619"/>
      <c r="T828" s="1168"/>
      <c r="U828" s="1168"/>
      <c r="V828" s="1168"/>
      <c r="W828" s="1168"/>
    </row>
    <row r="829" spans="1:23" ht="14.4">
      <c r="A829" s="733" t="s">
        <v>88</v>
      </c>
      <c r="B829" s="733">
        <v>1</v>
      </c>
      <c r="C829" s="733"/>
      <c r="D829" s="733">
        <v>4</v>
      </c>
      <c r="E829" s="733" t="str">
        <f>CONCATENATE('Смета ЕР (общ) '!$A829,".",'Смета ЕР (общ) '!$B829,".",'Смета ЕР (общ) '!$D829)</f>
        <v>Р6.1.4</v>
      </c>
      <c r="F829" s="733">
        <f t="shared" si="92"/>
        <v>1</v>
      </c>
      <c r="G829" s="1143" t="s">
        <v>92</v>
      </c>
      <c r="H829" s="1107" t="s">
        <v>91</v>
      </c>
      <c r="I829" s="734"/>
      <c r="J829" s="923">
        <v>470.25</v>
      </c>
      <c r="K829" s="923">
        <v>0</v>
      </c>
      <c r="L829" s="923">
        <f t="shared" si="94"/>
        <v>470.25</v>
      </c>
      <c r="M829" s="923">
        <f t="shared" si="95"/>
        <v>0</v>
      </c>
      <c r="N829" s="923">
        <f>ROUND('Смета ЕР (общ) '!$I829*'Смета ЕР (общ) '!$L829,2)</f>
        <v>0</v>
      </c>
      <c r="O829" s="923">
        <f>ROUND('Смета ЕР (общ) '!$I829*'Смета ЕР (общ) '!$M829,2)</f>
        <v>0</v>
      </c>
      <c r="P829" s="1143"/>
      <c r="Q829" s="1143"/>
      <c r="S829" s="619"/>
      <c r="T829" s="1168"/>
      <c r="U829" s="1168">
        <v>40</v>
      </c>
      <c r="V829" s="1168"/>
      <c r="W829" s="1168"/>
    </row>
    <row r="830" spans="1:23" ht="14.4">
      <c r="A830" s="733" t="s">
        <v>88</v>
      </c>
      <c r="B830" s="733">
        <v>1</v>
      </c>
      <c r="C830" s="733"/>
      <c r="D830" s="733">
        <v>5</v>
      </c>
      <c r="E830" s="733" t="str">
        <f>CONCATENATE('Смета ЕР (общ) '!$A830,".",'Смета ЕР (общ) '!$B830,".",'Смета ЕР (общ) '!$D830)</f>
        <v>Р6.1.5</v>
      </c>
      <c r="F830" s="733">
        <f t="shared" si="92"/>
        <v>1</v>
      </c>
      <c r="G830" s="1065" t="s">
        <v>536</v>
      </c>
      <c r="H830" s="1107" t="s">
        <v>91</v>
      </c>
      <c r="I830" s="734"/>
      <c r="J830" s="923">
        <v>887.73</v>
      </c>
      <c r="K830" s="923">
        <v>1267.3800000000001</v>
      </c>
      <c r="L830" s="923">
        <f t="shared" si="94"/>
        <v>887.73</v>
      </c>
      <c r="M830" s="923">
        <f t="shared" si="95"/>
        <v>1267.3800000000001</v>
      </c>
      <c r="N830" s="923">
        <f>ROUND('Смета ЕР (общ) '!$I830*'Смета ЕР (общ) '!$L830,2)</f>
        <v>0</v>
      </c>
      <c r="O830" s="923">
        <f>ROUND('Смета ЕР (общ) '!$I830*'Смета ЕР (общ) '!$M830,2)</f>
        <v>0</v>
      </c>
      <c r="P830" s="1065"/>
      <c r="Q830" s="1065"/>
      <c r="S830" s="619"/>
      <c r="T830" s="1168"/>
      <c r="U830" s="1168">
        <v>30</v>
      </c>
      <c r="V830" s="1168"/>
      <c r="W830" s="1168"/>
    </row>
    <row r="831" spans="1:23" ht="14.4">
      <c r="A831" s="733" t="s">
        <v>88</v>
      </c>
      <c r="B831" s="733">
        <v>1</v>
      </c>
      <c r="C831" s="733"/>
      <c r="D831" s="733">
        <v>6</v>
      </c>
      <c r="E831" s="733" t="str">
        <f>CONCATENATE('Смета ЕР (общ) '!$A831,".",'Смета ЕР (общ) '!$B831,".",'Смета ЕР (общ) '!$D831)</f>
        <v>Р6.1.6</v>
      </c>
      <c r="F831" s="733">
        <f t="shared" si="92"/>
        <v>1</v>
      </c>
      <c r="G831" s="1065" t="s">
        <v>323</v>
      </c>
      <c r="H831" s="1098" t="s">
        <v>336</v>
      </c>
      <c r="I831" s="734"/>
      <c r="J831" s="923">
        <v>588.12</v>
      </c>
      <c r="K831" s="923">
        <v>1108.3399999999999</v>
      </c>
      <c r="L831" s="923">
        <f t="shared" si="94"/>
        <v>588.12</v>
      </c>
      <c r="M831" s="923">
        <f t="shared" si="95"/>
        <v>1108.3399999999999</v>
      </c>
      <c r="N831" s="923">
        <f>ROUND('Смета ЕР (общ) '!$I831*'Смета ЕР (общ) '!$L831,2)</f>
        <v>0</v>
      </c>
      <c r="O831" s="923">
        <f>ROUND('Смета ЕР (общ) '!$I831*'Смета ЕР (общ) '!$M831,2)</f>
        <v>0</v>
      </c>
      <c r="P831" s="1065"/>
      <c r="Q831" s="1065"/>
      <c r="S831" s="619"/>
      <c r="T831" s="1168"/>
      <c r="U831" s="1168"/>
      <c r="V831" s="1168"/>
      <c r="W831" s="1168"/>
    </row>
    <row r="832" spans="1:23" ht="24">
      <c r="A832" s="733" t="s">
        <v>88</v>
      </c>
      <c r="B832" s="733">
        <v>1</v>
      </c>
      <c r="C832" s="733"/>
      <c r="D832" s="733">
        <v>7</v>
      </c>
      <c r="E832" s="733" t="str">
        <f>CONCATENATE('Смета ЕР (общ) '!$A832,".",'Смета ЕР (общ) '!$B832,".",'Смета ЕР (общ) '!$D832)</f>
        <v>Р6.1.7</v>
      </c>
      <c r="F832" s="733">
        <f t="shared" si="92"/>
        <v>1</v>
      </c>
      <c r="G832" s="1065" t="s">
        <v>423</v>
      </c>
      <c r="H832" s="1098" t="s">
        <v>336</v>
      </c>
      <c r="I832" s="734"/>
      <c r="J832" s="923">
        <v>588.12</v>
      </c>
      <c r="K832" s="923">
        <v>1276.5999999999999</v>
      </c>
      <c r="L832" s="923">
        <f t="shared" si="94"/>
        <v>588.12</v>
      </c>
      <c r="M832" s="923">
        <f t="shared" si="95"/>
        <v>1276.5999999999999</v>
      </c>
      <c r="N832" s="923">
        <f>ROUND('Смета ЕР (общ) '!$I832*'Смета ЕР (общ) '!$L832,2)</f>
        <v>0</v>
      </c>
      <c r="O832" s="923">
        <f>ROUND('Смета ЕР (общ) '!$I832*'Смета ЕР (общ) '!$M832,2)</f>
        <v>0</v>
      </c>
      <c r="P832" s="1065"/>
      <c r="Q832" s="1065"/>
      <c r="S832" s="619"/>
      <c r="T832" s="1168"/>
      <c r="U832" s="1168">
        <v>8</v>
      </c>
      <c r="V832" s="1168"/>
      <c r="W832" s="1168"/>
    </row>
    <row r="833" spans="1:23" ht="24">
      <c r="A833" s="1097" t="s">
        <v>88</v>
      </c>
      <c r="B833" s="1097">
        <v>1</v>
      </c>
      <c r="C833" s="1097"/>
      <c r="D833" s="1097">
        <v>78</v>
      </c>
      <c r="E833" s="1097" t="str">
        <f>CONCATENATE('Смета ЕР (общ) '!$A833,".",'Смета ЕР (общ) '!$B833,".",'Смета ЕР (общ) '!$D833)</f>
        <v>Р6.1.78</v>
      </c>
      <c r="F833" s="1097">
        <f t="shared" si="92"/>
        <v>1</v>
      </c>
      <c r="G833" s="1067" t="s">
        <v>2472</v>
      </c>
      <c r="H833" s="1095" t="s">
        <v>27</v>
      </c>
      <c r="I833" s="837"/>
      <c r="J833" s="735">
        <v>551.22</v>
      </c>
      <c r="K833" s="735">
        <v>538.46</v>
      </c>
      <c r="L833" s="923">
        <f t="shared" ref="L833:L835" si="96">ROUND(J833-J833*$Q$4,2)</f>
        <v>551.22</v>
      </c>
      <c r="M833" s="923">
        <f t="shared" ref="M833:M835" si="97">ROUND(K833-K833*$Q$4,2)</f>
        <v>538.46</v>
      </c>
      <c r="N833" s="923">
        <f>ROUND('Смета ЕР (общ) '!$I833*'Смета ЕР (общ) '!$L833,2)</f>
        <v>0</v>
      </c>
      <c r="O833" s="923">
        <f>ROUND('Смета ЕР (общ) '!$I833*'Смета ЕР (общ) '!$M833,2)</f>
        <v>0</v>
      </c>
      <c r="P833" s="1067"/>
      <c r="Q833" s="1067"/>
      <c r="S833" s="619"/>
      <c r="T833" s="1168"/>
      <c r="U833" s="1168"/>
      <c r="V833" s="1168"/>
      <c r="W833" s="1168"/>
    </row>
    <row r="834" spans="1:23" ht="24">
      <c r="A834" s="1097" t="s">
        <v>88</v>
      </c>
      <c r="B834" s="1097">
        <v>1</v>
      </c>
      <c r="C834" s="1097"/>
      <c r="D834" s="1097">
        <v>79</v>
      </c>
      <c r="E834" s="1097" t="str">
        <f>CONCATENATE('Смета ЕР (общ) '!$A834,".",'Смета ЕР (общ) '!$B834,".",'Смета ЕР (общ) '!$D834)</f>
        <v>Р6.1.79</v>
      </c>
      <c r="F834" s="1097">
        <f t="shared" si="92"/>
        <v>1</v>
      </c>
      <c r="G834" s="1067" t="s">
        <v>2473</v>
      </c>
      <c r="H834" s="1095" t="s">
        <v>27</v>
      </c>
      <c r="I834" s="837"/>
      <c r="J834" s="735">
        <v>551.22</v>
      </c>
      <c r="K834" s="735">
        <v>367.33</v>
      </c>
      <c r="L834" s="923">
        <f t="shared" si="96"/>
        <v>551.22</v>
      </c>
      <c r="M834" s="923">
        <f t="shared" si="97"/>
        <v>367.33</v>
      </c>
      <c r="N834" s="923">
        <f>ROUND('Смета ЕР (общ) '!$I834*'Смета ЕР (общ) '!$L834,2)</f>
        <v>0</v>
      </c>
      <c r="O834" s="923">
        <f>ROUND('Смета ЕР (общ) '!$I834*'Смета ЕР (общ) '!$M834,2)</f>
        <v>0</v>
      </c>
      <c r="P834" s="1067"/>
      <c r="Q834" s="1067"/>
      <c r="S834" s="619"/>
      <c r="T834" s="1168"/>
      <c r="U834" s="1168"/>
      <c r="V834" s="1168"/>
      <c r="W834" s="1168"/>
    </row>
    <row r="835" spans="1:23" ht="24">
      <c r="A835" s="1097" t="s">
        <v>88</v>
      </c>
      <c r="B835" s="1097">
        <v>1</v>
      </c>
      <c r="C835" s="1097"/>
      <c r="D835" s="1097">
        <v>80</v>
      </c>
      <c r="E835" s="1097" t="str">
        <f>CONCATENATE('Смета ЕР (общ) '!$A835,".",'Смета ЕР (общ) '!$B835,".",'Смета ЕР (общ) '!$D835)</f>
        <v>Р6.1.80</v>
      </c>
      <c r="F835" s="1097">
        <f t="shared" si="92"/>
        <v>1</v>
      </c>
      <c r="G835" s="1067" t="s">
        <v>2474</v>
      </c>
      <c r="H835" s="1095" t="s">
        <v>27</v>
      </c>
      <c r="I835" s="837"/>
      <c r="J835" s="735">
        <v>551.22</v>
      </c>
      <c r="K835" s="735">
        <v>249.82</v>
      </c>
      <c r="L835" s="923">
        <f t="shared" si="96"/>
        <v>551.22</v>
      </c>
      <c r="M835" s="923">
        <f t="shared" si="97"/>
        <v>249.82</v>
      </c>
      <c r="N835" s="923">
        <f>ROUND('Смета ЕР (общ) '!$I835*'Смета ЕР (общ) '!$L835,2)</f>
        <v>0</v>
      </c>
      <c r="O835" s="923">
        <f>ROUND('Смета ЕР (общ) '!$I835*'Смета ЕР (общ) '!$M835,2)</f>
        <v>0</v>
      </c>
      <c r="P835" s="1067"/>
      <c r="Q835" s="1067"/>
      <c r="S835" s="619"/>
      <c r="T835" s="1168"/>
      <c r="U835" s="1168"/>
      <c r="V835" s="1168"/>
      <c r="W835" s="1168"/>
    </row>
    <row r="836" spans="1:23" ht="24">
      <c r="A836" s="733" t="s">
        <v>88</v>
      </c>
      <c r="B836" s="733">
        <v>1</v>
      </c>
      <c r="C836" s="733"/>
      <c r="D836" s="733">
        <v>8</v>
      </c>
      <c r="E836" s="733" t="str">
        <f>CONCATENATE('Смета ЕР (общ) '!$A836,".",'Смета ЕР (общ) '!$B836,".",'Смета ЕР (общ) '!$D836)</f>
        <v>Р6.1.8</v>
      </c>
      <c r="F836" s="733">
        <f t="shared" si="92"/>
        <v>1</v>
      </c>
      <c r="G836" s="1065" t="s">
        <v>537</v>
      </c>
      <c r="H836" s="1098" t="s">
        <v>27</v>
      </c>
      <c r="I836" s="734"/>
      <c r="J836" s="923">
        <v>551.22</v>
      </c>
      <c r="K836" s="923">
        <v>249.82</v>
      </c>
      <c r="L836" s="923">
        <f t="shared" ref="L836:L878" si="98">ROUND(J836-J836*$Q$4,2)</f>
        <v>551.22</v>
      </c>
      <c r="M836" s="923">
        <f t="shared" ref="M836:M878" si="99">ROUND(K836-K836*$Q$4,2)</f>
        <v>249.82</v>
      </c>
      <c r="N836" s="923">
        <f>ROUND('Смета ЕР (общ) '!$I836*'Смета ЕР (общ) '!$L836,2)</f>
        <v>0</v>
      </c>
      <c r="O836" s="923">
        <f>ROUND('Смета ЕР (общ) '!$I836*'Смета ЕР (общ) '!$M836,2)</f>
        <v>0</v>
      </c>
      <c r="P836" s="1065"/>
      <c r="Q836" s="1065"/>
      <c r="S836" s="619"/>
      <c r="T836" s="1168"/>
      <c r="U836" s="1168">
        <v>10</v>
      </c>
      <c r="V836" s="1168"/>
      <c r="W836" s="1168"/>
    </row>
    <row r="837" spans="1:23" ht="24">
      <c r="A837" s="733" t="s">
        <v>88</v>
      </c>
      <c r="B837" s="733">
        <v>1</v>
      </c>
      <c r="C837" s="733"/>
      <c r="D837" s="733">
        <v>9</v>
      </c>
      <c r="E837" s="733" t="str">
        <f>CONCATENATE('Смета ЕР (общ) '!$A837,".",'Смета ЕР (общ) '!$B837,".",'Смета ЕР (общ) '!$D837)</f>
        <v>Р6.1.9</v>
      </c>
      <c r="F837" s="733">
        <f t="shared" si="92"/>
        <v>1</v>
      </c>
      <c r="G837" s="1065" t="s">
        <v>384</v>
      </c>
      <c r="H837" s="1098" t="s">
        <v>27</v>
      </c>
      <c r="I837" s="734"/>
      <c r="J837" s="923">
        <v>551.22</v>
      </c>
      <c r="K837" s="923">
        <v>163.91</v>
      </c>
      <c r="L837" s="923">
        <f t="shared" si="98"/>
        <v>551.22</v>
      </c>
      <c r="M837" s="923">
        <f t="shared" si="99"/>
        <v>163.91</v>
      </c>
      <c r="N837" s="923">
        <f>ROUND('Смета ЕР (общ) '!$I837*'Смета ЕР (общ) '!$L837,2)</f>
        <v>0</v>
      </c>
      <c r="O837" s="923">
        <f>ROUND('Смета ЕР (общ) '!$I837*'Смета ЕР (общ) '!$M837,2)</f>
        <v>0</v>
      </c>
      <c r="P837" s="1065"/>
      <c r="Q837" s="1065"/>
      <c r="S837" s="619"/>
      <c r="T837" s="1168"/>
      <c r="U837" s="1168">
        <v>20</v>
      </c>
      <c r="V837" s="1168"/>
      <c r="W837" s="1168"/>
    </row>
    <row r="838" spans="1:23" ht="14.4">
      <c r="A838" s="733" t="s">
        <v>88</v>
      </c>
      <c r="B838" s="733">
        <v>1</v>
      </c>
      <c r="C838" s="733"/>
      <c r="D838" s="733">
        <v>10</v>
      </c>
      <c r="E838" s="733" t="str">
        <f>CONCATENATE('Смета ЕР (общ) '!$A838,".",'Смета ЕР (общ) '!$B838,".",'Смета ЕР (общ) '!$D838)</f>
        <v>Р6.1.10</v>
      </c>
      <c r="F838" s="733">
        <f t="shared" si="92"/>
        <v>1</v>
      </c>
      <c r="G838" s="1065" t="s">
        <v>2602</v>
      </c>
      <c r="H838" s="1098" t="s">
        <v>27</v>
      </c>
      <c r="I838" s="734"/>
      <c r="J838" s="923">
        <v>551.22</v>
      </c>
      <c r="K838" s="923">
        <v>426.07</v>
      </c>
      <c r="L838" s="923">
        <f t="shared" si="98"/>
        <v>551.22</v>
      </c>
      <c r="M838" s="923">
        <f t="shared" si="99"/>
        <v>426.07</v>
      </c>
      <c r="N838" s="923">
        <f>ROUND('Смета ЕР (общ) '!$I838*'Смета ЕР (общ) '!$L838,2)</f>
        <v>0</v>
      </c>
      <c r="O838" s="923">
        <f>ROUND('Смета ЕР (общ) '!$I838*'Смета ЕР (общ) '!$M838,2)</f>
        <v>0</v>
      </c>
      <c r="P838" s="1065"/>
      <c r="Q838" s="1065"/>
      <c r="S838" s="619"/>
      <c r="T838" s="1168"/>
      <c r="U838" s="1168"/>
      <c r="V838" s="1168"/>
      <c r="W838" s="1168"/>
    </row>
    <row r="839" spans="1:23" ht="14.4">
      <c r="A839" s="733" t="s">
        <v>88</v>
      </c>
      <c r="B839" s="733">
        <v>1</v>
      </c>
      <c r="C839" s="733"/>
      <c r="D839" s="733">
        <v>11</v>
      </c>
      <c r="E839" s="733" t="str">
        <f>CONCATENATE('Смета ЕР (общ) '!$A839,".",'Смета ЕР (общ) '!$B839,".",'Смета ЕР (общ) '!$D839)</f>
        <v>Р6.1.11</v>
      </c>
      <c r="F839" s="733">
        <f t="shared" si="92"/>
        <v>1</v>
      </c>
      <c r="G839" s="1065" t="s">
        <v>2603</v>
      </c>
      <c r="H839" s="1098" t="s">
        <v>27</v>
      </c>
      <c r="I839" s="734"/>
      <c r="J839" s="923">
        <v>551.22</v>
      </c>
      <c r="K839" s="923">
        <v>560.23</v>
      </c>
      <c r="L839" s="923">
        <f t="shared" si="98"/>
        <v>551.22</v>
      </c>
      <c r="M839" s="923">
        <f t="shared" si="99"/>
        <v>560.23</v>
      </c>
      <c r="N839" s="923">
        <f>ROUND('Смета ЕР (общ) '!$I839*'Смета ЕР (общ) '!$L839,2)</f>
        <v>0</v>
      </c>
      <c r="O839" s="923">
        <f>ROUND('Смета ЕР (общ) '!$I839*'Смета ЕР (общ) '!$M839,2)</f>
        <v>0</v>
      </c>
      <c r="P839" s="1065"/>
      <c r="Q839" s="1065"/>
      <c r="S839" s="619"/>
      <c r="T839" s="1168"/>
      <c r="U839" s="1168"/>
      <c r="V839" s="1168"/>
      <c r="W839" s="1168"/>
    </row>
    <row r="840" spans="1:23" ht="14.4">
      <c r="A840" s="733" t="s">
        <v>88</v>
      </c>
      <c r="B840" s="733">
        <v>1</v>
      </c>
      <c r="C840" s="733"/>
      <c r="D840" s="733">
        <v>12</v>
      </c>
      <c r="E840" s="733" t="str">
        <f>CONCATENATE('Смета ЕР (общ) '!$A840,".",'Смета ЕР (общ) '!$B840,".",'Смета ЕР (общ) '!$D840)</f>
        <v>Р6.1.12</v>
      </c>
      <c r="F840" s="733">
        <f t="shared" si="92"/>
        <v>1</v>
      </c>
      <c r="G840" s="1065" t="s">
        <v>2604</v>
      </c>
      <c r="H840" s="1098" t="s">
        <v>27</v>
      </c>
      <c r="I840" s="734"/>
      <c r="J840" s="923">
        <v>551.22</v>
      </c>
      <c r="K840" s="923">
        <v>374.33</v>
      </c>
      <c r="L840" s="923">
        <f t="shared" si="98"/>
        <v>551.22</v>
      </c>
      <c r="M840" s="923">
        <f t="shared" si="99"/>
        <v>374.33</v>
      </c>
      <c r="N840" s="923">
        <f>ROUND('Смета ЕР (общ) '!$I840*'Смета ЕР (общ) '!$L840,2)</f>
        <v>0</v>
      </c>
      <c r="O840" s="923">
        <f>ROUND('Смета ЕР (общ) '!$I840*'Смета ЕР (общ) '!$M840,2)</f>
        <v>0</v>
      </c>
      <c r="P840" s="1065"/>
      <c r="Q840" s="1065"/>
      <c r="S840" s="619"/>
      <c r="T840" s="1168"/>
      <c r="U840" s="1168"/>
      <c r="V840" s="1168"/>
      <c r="W840" s="1168"/>
    </row>
    <row r="841" spans="1:23" ht="14.4">
      <c r="A841" s="733" t="s">
        <v>88</v>
      </c>
      <c r="B841" s="733">
        <v>1</v>
      </c>
      <c r="C841" s="733"/>
      <c r="D841" s="733">
        <v>13</v>
      </c>
      <c r="E841" s="733" t="str">
        <f>CONCATENATE('Смета ЕР (общ) '!$A841,".",'Смета ЕР (общ) '!$B841,".",'Смета ЕР (общ) '!$D841)</f>
        <v>Р6.1.13</v>
      </c>
      <c r="F841" s="733">
        <f t="shared" si="92"/>
        <v>1</v>
      </c>
      <c r="G841" s="1065" t="s">
        <v>538</v>
      </c>
      <c r="H841" s="1098" t="s">
        <v>336</v>
      </c>
      <c r="I841" s="734"/>
      <c r="J841" s="923">
        <v>886.23</v>
      </c>
      <c r="K841" s="923">
        <v>1141.1400000000001</v>
      </c>
      <c r="L841" s="923">
        <f t="shared" si="98"/>
        <v>886.23</v>
      </c>
      <c r="M841" s="923">
        <f t="shared" si="99"/>
        <v>1141.1400000000001</v>
      </c>
      <c r="N841" s="923">
        <f>ROUND('Смета ЕР (общ) '!$I841*'Смета ЕР (общ) '!$L841,2)</f>
        <v>0</v>
      </c>
      <c r="O841" s="923">
        <f>ROUND('Смета ЕР (общ) '!$I841*'Смета ЕР (общ) '!$M841,2)</f>
        <v>0</v>
      </c>
      <c r="P841" s="1065"/>
      <c r="Q841" s="1065"/>
      <c r="S841" s="619"/>
      <c r="T841" s="1168"/>
      <c r="U841" s="1168"/>
      <c r="V841" s="1168"/>
      <c r="W841" s="1168"/>
    </row>
    <row r="842" spans="1:23" ht="14.4">
      <c r="A842" s="733" t="s">
        <v>88</v>
      </c>
      <c r="B842" s="733">
        <v>1</v>
      </c>
      <c r="C842" s="733"/>
      <c r="D842" s="733">
        <v>14</v>
      </c>
      <c r="E842" s="733" t="str">
        <f>CONCATENATE('Смета ЕР (общ) '!$A842,".",'Смета ЕР (общ) '!$B842,".",'Смета ЕР (общ) '!$D842)</f>
        <v>Р6.1.14</v>
      </c>
      <c r="F842" s="733">
        <f t="shared" si="92"/>
        <v>1</v>
      </c>
      <c r="G842" s="1065" t="s">
        <v>93</v>
      </c>
      <c r="H842" s="1098" t="s">
        <v>336</v>
      </c>
      <c r="I842" s="734"/>
      <c r="J842" s="923">
        <v>886.23</v>
      </c>
      <c r="K842" s="923">
        <v>1841.47</v>
      </c>
      <c r="L842" s="923">
        <f t="shared" si="98"/>
        <v>886.23</v>
      </c>
      <c r="M842" s="923">
        <f t="shared" si="99"/>
        <v>1841.47</v>
      </c>
      <c r="N842" s="923">
        <f>ROUND('Смета ЕР (общ) '!$I842*'Смета ЕР (общ) '!$L842,2)</f>
        <v>0</v>
      </c>
      <c r="O842" s="923">
        <f>ROUND('Смета ЕР (общ) '!$I842*'Смета ЕР (общ) '!$M842,2)</f>
        <v>0</v>
      </c>
      <c r="P842" s="1065"/>
      <c r="Q842" s="1065"/>
      <c r="S842" s="619"/>
      <c r="T842" s="1168"/>
      <c r="U842" s="1168">
        <v>8</v>
      </c>
      <c r="V842" s="1168"/>
      <c r="W842" s="1168"/>
    </row>
    <row r="843" spans="1:23" ht="14.4">
      <c r="A843" s="733" t="s">
        <v>88</v>
      </c>
      <c r="B843" s="733">
        <v>1</v>
      </c>
      <c r="C843" s="733"/>
      <c r="D843" s="733">
        <v>15</v>
      </c>
      <c r="E843" s="733" t="str">
        <f>CONCATENATE('Смета ЕР (общ) '!$A843,".",'Смета ЕР (общ) '!$B843,".",'Смета ЕР (общ) '!$D843)</f>
        <v>Р6.1.15</v>
      </c>
      <c r="F843" s="733">
        <f t="shared" si="92"/>
        <v>1</v>
      </c>
      <c r="G843" s="1065" t="s">
        <v>324</v>
      </c>
      <c r="H843" s="1098" t="s">
        <v>1146</v>
      </c>
      <c r="I843" s="734"/>
      <c r="J843" s="923">
        <v>305.37</v>
      </c>
      <c r="K843" s="923">
        <v>420.85</v>
      </c>
      <c r="L843" s="923">
        <f t="shared" si="98"/>
        <v>305.37</v>
      </c>
      <c r="M843" s="923">
        <f t="shared" si="99"/>
        <v>420.85</v>
      </c>
      <c r="N843" s="923">
        <f>ROUND('Смета ЕР (общ) '!$I843*'Смета ЕР (общ) '!$L843,2)</f>
        <v>0</v>
      </c>
      <c r="O843" s="923">
        <f>ROUND('Смета ЕР (общ) '!$I843*'Смета ЕР (общ) '!$M843,2)</f>
        <v>0</v>
      </c>
      <c r="P843" s="1222"/>
      <c r="Q843" s="1065"/>
      <c r="S843" s="619"/>
      <c r="T843" s="1168"/>
      <c r="U843" s="1168">
        <v>8</v>
      </c>
      <c r="V843" s="1168"/>
      <c r="W843" s="1168"/>
    </row>
    <row r="844" spans="1:23" ht="14.4">
      <c r="A844" s="733" t="s">
        <v>88</v>
      </c>
      <c r="B844" s="733">
        <v>1</v>
      </c>
      <c r="C844" s="733"/>
      <c r="D844" s="733">
        <v>16</v>
      </c>
      <c r="E844" s="733" t="str">
        <f>CONCATENATE('Смета ЕР (общ) '!$A844,".",'Смета ЕР (общ) '!$B844,".",'Смета ЕР (общ) '!$D844)</f>
        <v>Р6.1.16</v>
      </c>
      <c r="F844" s="733">
        <f t="shared" si="92"/>
        <v>1</v>
      </c>
      <c r="G844" s="1067" t="s">
        <v>5651</v>
      </c>
      <c r="H844" s="1098" t="s">
        <v>1146</v>
      </c>
      <c r="I844" s="734"/>
      <c r="J844" s="1096">
        <v>33963</v>
      </c>
      <c r="K844" s="923">
        <v>0</v>
      </c>
      <c r="L844" s="923">
        <f t="shared" si="98"/>
        <v>33963</v>
      </c>
      <c r="M844" s="923">
        <f t="shared" si="99"/>
        <v>0</v>
      </c>
      <c r="N844" s="923">
        <f>ROUND('Смета ЕР (общ) '!$I844*'Смета ЕР (общ) '!$L844,2)</f>
        <v>0</v>
      </c>
      <c r="O844" s="923">
        <f>ROUND('Смета ЕР (общ) '!$I844*'Смета ЕР (общ) '!$M844,2)</f>
        <v>0</v>
      </c>
      <c r="P844" s="1067"/>
      <c r="Q844" s="1067"/>
      <c r="S844" s="619"/>
      <c r="T844" s="1168"/>
      <c r="U844" s="1168">
        <v>214</v>
      </c>
      <c r="V844" s="1168"/>
      <c r="W844" s="1168"/>
    </row>
    <row r="845" spans="1:23" ht="24">
      <c r="A845" s="733" t="s">
        <v>88</v>
      </c>
      <c r="B845" s="733">
        <v>1</v>
      </c>
      <c r="C845" s="733"/>
      <c r="D845" s="733">
        <v>136</v>
      </c>
      <c r="E845" s="733" t="str">
        <f>CONCATENATE('Смета ЕР (общ) '!$A845,".",'Смета ЕР (общ) '!$B845,".",'Смета ЕР (общ) '!$D845)</f>
        <v>Р6.1.136</v>
      </c>
      <c r="F845" s="733">
        <f t="shared" si="92"/>
        <v>1</v>
      </c>
      <c r="G845" s="1067" t="s">
        <v>5652</v>
      </c>
      <c r="H845" s="1098" t="s">
        <v>8</v>
      </c>
      <c r="I845" s="734"/>
      <c r="J845" s="1096">
        <v>113.21</v>
      </c>
      <c r="K845" s="923">
        <v>0</v>
      </c>
      <c r="L845" s="923">
        <f t="shared" ref="L845" si="100">ROUND(J845-J845*$Q$4,2)</f>
        <v>113.21</v>
      </c>
      <c r="M845" s="923">
        <f t="shared" ref="M845" si="101">ROUND(K845-K845*$Q$4,2)</f>
        <v>0</v>
      </c>
      <c r="N845" s="923">
        <f>ROUND('Смета ЕР (общ) '!$I845*'Смета ЕР (общ) '!$L845,2)</f>
        <v>0</v>
      </c>
      <c r="O845" s="923">
        <f>ROUND('Смета ЕР (общ) '!$I845*'Смета ЕР (общ) '!$M845,2)</f>
        <v>0</v>
      </c>
      <c r="P845" s="1067"/>
      <c r="Q845" s="1067"/>
      <c r="S845" s="619"/>
      <c r="T845" s="1168"/>
      <c r="U845" s="1168"/>
      <c r="V845" s="1168"/>
      <c r="W845" s="1168"/>
    </row>
    <row r="846" spans="1:23" ht="14.4">
      <c r="A846" s="733" t="s">
        <v>88</v>
      </c>
      <c r="B846" s="733">
        <v>1</v>
      </c>
      <c r="C846" s="733"/>
      <c r="D846" s="733">
        <v>17</v>
      </c>
      <c r="E846" s="733" t="str">
        <f>CONCATENATE('Смета ЕР (общ) '!$A846,".",'Смета ЕР (общ) '!$B846,".",'Смета ЕР (общ) '!$D846)</f>
        <v>Р6.1.17</v>
      </c>
      <c r="F846" s="733">
        <f t="shared" si="92"/>
        <v>1</v>
      </c>
      <c r="G846" s="1065" t="s">
        <v>539</v>
      </c>
      <c r="H846" s="1098" t="s">
        <v>336</v>
      </c>
      <c r="I846" s="734"/>
      <c r="J846" s="923">
        <v>3053.7</v>
      </c>
      <c r="K846" s="923">
        <v>0</v>
      </c>
      <c r="L846" s="923">
        <f t="shared" si="98"/>
        <v>3053.7</v>
      </c>
      <c r="M846" s="923">
        <f t="shared" si="99"/>
        <v>0</v>
      </c>
      <c r="N846" s="923">
        <f>ROUND('Смета ЕР (общ) '!$I846*'Смета ЕР (общ) '!$L846,2)</f>
        <v>0</v>
      </c>
      <c r="O846" s="923">
        <f>ROUND('Смета ЕР (общ) '!$I846*'Смета ЕР (общ) '!$M846,2)</f>
        <v>0</v>
      </c>
      <c r="P846" s="1065"/>
      <c r="Q846" s="1065"/>
      <c r="S846" s="619"/>
      <c r="T846" s="1168"/>
      <c r="U846" s="1168"/>
      <c r="V846" s="1168"/>
      <c r="W846" s="1168"/>
    </row>
    <row r="847" spans="1:23" ht="14.4">
      <c r="A847" s="733" t="s">
        <v>88</v>
      </c>
      <c r="B847" s="733">
        <v>1</v>
      </c>
      <c r="C847" s="733"/>
      <c r="D847" s="733">
        <v>18</v>
      </c>
      <c r="E847" s="733" t="str">
        <f>CONCATENATE('Смета ЕР (общ) '!$A847,".",'Смета ЕР (общ) '!$B847,".",'Смета ЕР (общ) '!$D847)</f>
        <v>Р6.1.18</v>
      </c>
      <c r="F847" s="733">
        <f t="shared" si="92"/>
        <v>1</v>
      </c>
      <c r="G847" s="1065" t="s">
        <v>94</v>
      </c>
      <c r="H847" s="1098" t="s">
        <v>336</v>
      </c>
      <c r="I847" s="734"/>
      <c r="J847" s="923">
        <v>6135.33</v>
      </c>
      <c r="K847" s="923">
        <v>0</v>
      </c>
      <c r="L847" s="923">
        <f t="shared" si="98"/>
        <v>6135.33</v>
      </c>
      <c r="M847" s="923">
        <f t="shared" si="99"/>
        <v>0</v>
      </c>
      <c r="N847" s="923">
        <f>ROUND('Смета ЕР (общ) '!$I847*'Смета ЕР (общ) '!$L847,2)</f>
        <v>0</v>
      </c>
      <c r="O847" s="923">
        <f>ROUND('Смета ЕР (общ) '!$I847*'Смета ЕР (общ) '!$M847,2)</f>
        <v>0</v>
      </c>
      <c r="P847" s="1065"/>
      <c r="Q847" s="1065"/>
      <c r="S847" s="619"/>
      <c r="T847" s="1168"/>
      <c r="U847" s="1168"/>
      <c r="V847" s="1168"/>
      <c r="W847" s="1168"/>
    </row>
    <row r="848" spans="1:23" ht="14.4">
      <c r="A848" s="733" t="s">
        <v>88</v>
      </c>
      <c r="B848" s="733">
        <v>1</v>
      </c>
      <c r="C848" s="733"/>
      <c r="D848" s="733">
        <v>20</v>
      </c>
      <c r="E848" s="733" t="str">
        <f>CONCATENATE('Смета ЕР (общ) '!$A848,".",'Смета ЕР (общ) '!$B848,".",'Смета ЕР (общ) '!$D848)</f>
        <v>Р6.1.20</v>
      </c>
      <c r="F848" s="733">
        <f t="shared" ref="F848:F911" si="102">IF(I848&gt;0,F847+1,F847)</f>
        <v>1</v>
      </c>
      <c r="G848" s="1065" t="s">
        <v>540</v>
      </c>
      <c r="H848" s="1098" t="s">
        <v>336</v>
      </c>
      <c r="I848" s="734"/>
      <c r="J848" s="923">
        <v>806.66</v>
      </c>
      <c r="K848" s="923">
        <v>439.66</v>
      </c>
      <c r="L848" s="923">
        <f t="shared" si="98"/>
        <v>806.66</v>
      </c>
      <c r="M848" s="923">
        <f t="shared" si="99"/>
        <v>439.66</v>
      </c>
      <c r="N848" s="923">
        <f>ROUND('Смета ЕР (общ) '!$I848*'Смета ЕР (общ) '!$L848,2)</f>
        <v>0</v>
      </c>
      <c r="O848" s="923">
        <f>ROUND('Смета ЕР (общ) '!$I848*'Смета ЕР (общ) '!$M848,2)</f>
        <v>0</v>
      </c>
      <c r="P848" s="1065"/>
      <c r="Q848" s="1065"/>
      <c r="S848" s="619"/>
      <c r="T848" s="1168"/>
      <c r="U848" s="1168">
        <v>16</v>
      </c>
      <c r="V848" s="1168"/>
      <c r="W848" s="1168"/>
    </row>
    <row r="849" spans="1:23" ht="14.4">
      <c r="A849" s="733" t="s">
        <v>88</v>
      </c>
      <c r="B849" s="733">
        <v>1</v>
      </c>
      <c r="C849" s="733"/>
      <c r="D849" s="733">
        <v>21</v>
      </c>
      <c r="E849" s="733" t="str">
        <f>CONCATENATE('Смета ЕР (общ) '!$A849,".",'Смета ЕР (общ) '!$B849,".",'Смета ЕР (общ) '!$D849)</f>
        <v>Р6.1.21</v>
      </c>
      <c r="F849" s="733">
        <f t="shared" si="102"/>
        <v>1</v>
      </c>
      <c r="G849" s="1065" t="s">
        <v>325</v>
      </c>
      <c r="H849" s="1098" t="s">
        <v>336</v>
      </c>
      <c r="I849" s="734"/>
      <c r="J849" s="923">
        <v>886.23</v>
      </c>
      <c r="K849" s="923">
        <v>70.73</v>
      </c>
      <c r="L849" s="923">
        <f t="shared" si="98"/>
        <v>886.23</v>
      </c>
      <c r="M849" s="923">
        <f t="shared" si="99"/>
        <v>70.73</v>
      </c>
      <c r="N849" s="923">
        <f>ROUND('Смета ЕР (общ) '!$I849*'Смета ЕР (общ) '!$L849,2)</f>
        <v>0</v>
      </c>
      <c r="O849" s="923">
        <f>ROUND('Смета ЕР (общ) '!$I849*'Смета ЕР (общ) '!$M849,2)</f>
        <v>0</v>
      </c>
      <c r="P849" s="1065"/>
      <c r="Q849" s="1065"/>
      <c r="S849" s="619"/>
      <c r="T849" s="1168"/>
      <c r="U849" s="1168">
        <v>8</v>
      </c>
      <c r="V849" s="1168"/>
      <c r="W849" s="1168"/>
    </row>
    <row r="850" spans="1:23" ht="24">
      <c r="A850" s="733" t="s">
        <v>88</v>
      </c>
      <c r="B850" s="733">
        <v>1</v>
      </c>
      <c r="C850" s="733"/>
      <c r="D850" s="733">
        <v>22</v>
      </c>
      <c r="E850" s="733" t="str">
        <f>CONCATENATE('Смета ЕР (общ) '!$A850,".",'Смета ЕР (общ) '!$B850,".",'Смета ЕР (общ) '!$D850)</f>
        <v>Р6.1.22</v>
      </c>
      <c r="F850" s="733">
        <f t="shared" si="102"/>
        <v>1</v>
      </c>
      <c r="G850" s="1065" t="s">
        <v>541</v>
      </c>
      <c r="H850" s="1098" t="s">
        <v>336</v>
      </c>
      <c r="I850" s="734"/>
      <c r="J850" s="923">
        <v>2578.6799999999998</v>
      </c>
      <c r="K850" s="923">
        <v>23430.35</v>
      </c>
      <c r="L850" s="923">
        <f t="shared" si="98"/>
        <v>2578.6799999999998</v>
      </c>
      <c r="M850" s="923">
        <f t="shared" si="99"/>
        <v>23430.35</v>
      </c>
      <c r="N850" s="923">
        <f>ROUND('Смета ЕР (общ) '!$I850*'Смета ЕР (общ) '!$L850,2)</f>
        <v>0</v>
      </c>
      <c r="O850" s="923">
        <f>ROUND('Смета ЕР (общ) '!$I850*'Смета ЕР (общ) '!$M850,2)</f>
        <v>0</v>
      </c>
      <c r="P850" s="1065"/>
      <c r="Q850" s="1065"/>
      <c r="S850" s="619"/>
      <c r="T850" s="1168"/>
      <c r="U850" s="1168"/>
      <c r="V850" s="1168"/>
      <c r="W850" s="1168"/>
    </row>
    <row r="851" spans="1:23" ht="24">
      <c r="A851" s="733" t="s">
        <v>88</v>
      </c>
      <c r="B851" s="733">
        <v>1</v>
      </c>
      <c r="C851" s="733"/>
      <c r="D851" s="733">
        <v>23</v>
      </c>
      <c r="E851" s="733" t="str">
        <f>CONCATENATE('Смета ЕР (общ) '!$A851,".",'Смета ЕР (общ) '!$B851,".",'Смета ЕР (общ) '!$D851)</f>
        <v>Р6.1.23</v>
      </c>
      <c r="F851" s="733">
        <f t="shared" si="102"/>
        <v>1</v>
      </c>
      <c r="G851" s="1065" t="s">
        <v>542</v>
      </c>
      <c r="H851" s="1098" t="s">
        <v>336</v>
      </c>
      <c r="I851" s="734"/>
      <c r="J851" s="923">
        <v>2578.6799999999998</v>
      </c>
      <c r="K851" s="923">
        <v>24525.85</v>
      </c>
      <c r="L851" s="923">
        <f t="shared" si="98"/>
        <v>2578.6799999999998</v>
      </c>
      <c r="M851" s="923">
        <f t="shared" si="99"/>
        <v>24525.85</v>
      </c>
      <c r="N851" s="923">
        <f>ROUND('Смета ЕР (общ) '!$I851*'Смета ЕР (общ) '!$L851,2)</f>
        <v>0</v>
      </c>
      <c r="O851" s="923">
        <f>ROUND('Смета ЕР (общ) '!$I851*'Смета ЕР (общ) '!$M851,2)</f>
        <v>0</v>
      </c>
      <c r="P851" s="1065"/>
      <c r="Q851" s="1065"/>
      <c r="S851" s="619"/>
      <c r="T851" s="1168"/>
      <c r="U851" s="1168"/>
      <c r="V851" s="1168"/>
      <c r="W851" s="1168"/>
    </row>
    <row r="852" spans="1:23" ht="14.4">
      <c r="A852" s="733" t="s">
        <v>88</v>
      </c>
      <c r="B852" s="733">
        <v>1</v>
      </c>
      <c r="C852" s="733"/>
      <c r="D852" s="733">
        <v>24</v>
      </c>
      <c r="E852" s="733" t="str">
        <f>CONCATENATE('Смета ЕР (общ) '!$A852,".",'Смета ЕР (общ) '!$B852,".",'Смета ЕР (общ) '!$D852)</f>
        <v>Р6.1.24</v>
      </c>
      <c r="F852" s="733">
        <f t="shared" si="102"/>
        <v>1</v>
      </c>
      <c r="G852" s="1065" t="s">
        <v>270</v>
      </c>
      <c r="H852" s="1098" t="s">
        <v>336</v>
      </c>
      <c r="I852" s="734"/>
      <c r="J852" s="923">
        <v>2578.6799999999998</v>
      </c>
      <c r="K852" s="923">
        <v>17955.060000000001</v>
      </c>
      <c r="L852" s="923">
        <f t="shared" si="98"/>
        <v>2578.6799999999998</v>
      </c>
      <c r="M852" s="923">
        <f t="shared" si="99"/>
        <v>17955.060000000001</v>
      </c>
      <c r="N852" s="923">
        <f>ROUND('Смета ЕР (общ) '!$I852*'Смета ЕР (общ) '!$L852,2)</f>
        <v>0</v>
      </c>
      <c r="O852" s="923">
        <f>ROUND('Смета ЕР (общ) '!$I852*'Смета ЕР (общ) '!$M852,2)</f>
        <v>0</v>
      </c>
      <c r="P852" s="1065"/>
      <c r="Q852" s="1065"/>
      <c r="S852" s="619"/>
      <c r="T852" s="1168"/>
      <c r="U852" s="1168"/>
      <c r="V852" s="1168"/>
      <c r="W852" s="1168"/>
    </row>
    <row r="853" spans="1:23" ht="24">
      <c r="A853" s="733" t="s">
        <v>88</v>
      </c>
      <c r="B853" s="733">
        <v>1</v>
      </c>
      <c r="C853" s="733"/>
      <c r="D853" s="733">
        <v>25</v>
      </c>
      <c r="E853" s="733" t="str">
        <f>CONCATENATE('Смета ЕР (общ) '!$A853,".",'Смета ЕР (общ) '!$B853,".",'Смета ЕР (общ) '!$D853)</f>
        <v>Р6.1.25</v>
      </c>
      <c r="F853" s="733">
        <f t="shared" si="102"/>
        <v>1</v>
      </c>
      <c r="G853" s="1065" t="s">
        <v>543</v>
      </c>
      <c r="H853" s="1098" t="s">
        <v>27</v>
      </c>
      <c r="I853" s="734"/>
      <c r="J853" s="923">
        <v>449.16</v>
      </c>
      <c r="K853" s="923">
        <v>286.01</v>
      </c>
      <c r="L853" s="923">
        <f t="shared" si="98"/>
        <v>449.16</v>
      </c>
      <c r="M853" s="923">
        <f t="shared" si="99"/>
        <v>286.01</v>
      </c>
      <c r="N853" s="923">
        <f>ROUND('Смета ЕР (общ) '!$I853*'Смета ЕР (общ) '!$L853,2)</f>
        <v>0</v>
      </c>
      <c r="O853" s="923">
        <f>ROUND('Смета ЕР (общ) '!$I853*'Смета ЕР (общ) '!$M853,2)</f>
        <v>0</v>
      </c>
      <c r="P853" s="1065"/>
      <c r="Q853" s="1065"/>
      <c r="S853" s="619"/>
      <c r="T853" s="1168"/>
      <c r="U853" s="1168"/>
      <c r="V853" s="1168"/>
      <c r="W853" s="1168"/>
    </row>
    <row r="854" spans="1:23" ht="24">
      <c r="A854" s="733" t="s">
        <v>88</v>
      </c>
      <c r="B854" s="733">
        <v>1</v>
      </c>
      <c r="C854" s="733"/>
      <c r="D854" s="733">
        <v>26</v>
      </c>
      <c r="E854" s="733" t="str">
        <f>CONCATENATE('Смета ЕР (общ) '!$A854,".",'Смета ЕР (общ) '!$B854,".",'Смета ЕР (общ) '!$D854)</f>
        <v>Р6.1.26</v>
      </c>
      <c r="F854" s="733">
        <f t="shared" si="102"/>
        <v>1</v>
      </c>
      <c r="G854" s="1065" t="s">
        <v>95</v>
      </c>
      <c r="H854" s="1098" t="s">
        <v>27</v>
      </c>
      <c r="I854" s="734"/>
      <c r="J854" s="923">
        <v>467.5</v>
      </c>
      <c r="K854" s="923">
        <v>663.5</v>
      </c>
      <c r="L854" s="923">
        <f t="shared" si="98"/>
        <v>467.5</v>
      </c>
      <c r="M854" s="923">
        <f t="shared" si="99"/>
        <v>663.5</v>
      </c>
      <c r="N854" s="923">
        <f>ROUND('Смета ЕР (общ) '!$I854*'Смета ЕР (общ) '!$L854,2)</f>
        <v>0</v>
      </c>
      <c r="O854" s="923">
        <f>ROUND('Смета ЕР (общ) '!$I854*'Смета ЕР (общ) '!$M854,2)</f>
        <v>0</v>
      </c>
      <c r="P854" s="1065"/>
      <c r="Q854" s="1065"/>
      <c r="S854" s="619"/>
      <c r="T854" s="1168"/>
      <c r="U854" s="1168"/>
      <c r="V854" s="1168"/>
      <c r="W854" s="1168"/>
    </row>
    <row r="855" spans="1:23" ht="24">
      <c r="A855" s="733" t="s">
        <v>88</v>
      </c>
      <c r="B855" s="733">
        <v>1</v>
      </c>
      <c r="C855" s="733"/>
      <c r="D855" s="733">
        <v>27</v>
      </c>
      <c r="E855" s="733" t="str">
        <f>CONCATENATE('Смета ЕР (общ) '!$A855,".",'Смета ЕР (общ) '!$B855,".",'Смета ЕР (общ) '!$D855)</f>
        <v>Р6.1.27</v>
      </c>
      <c r="F855" s="733">
        <f t="shared" si="102"/>
        <v>1</v>
      </c>
      <c r="G855" s="1065" t="s">
        <v>544</v>
      </c>
      <c r="H855" s="1098" t="s">
        <v>27</v>
      </c>
      <c r="I855" s="734"/>
      <c r="J855" s="923">
        <v>583.6</v>
      </c>
      <c r="K855" s="923">
        <v>733.88</v>
      </c>
      <c r="L855" s="923">
        <f t="shared" si="98"/>
        <v>583.6</v>
      </c>
      <c r="M855" s="923">
        <f t="shared" si="99"/>
        <v>733.88</v>
      </c>
      <c r="N855" s="923">
        <f>ROUND('Смета ЕР (общ) '!$I855*'Смета ЕР (общ) '!$L855,2)</f>
        <v>0</v>
      </c>
      <c r="O855" s="923">
        <f>ROUND('Смета ЕР (общ) '!$I855*'Смета ЕР (общ) '!$M855,2)</f>
        <v>0</v>
      </c>
      <c r="P855" s="1065"/>
      <c r="Q855" s="1065"/>
      <c r="S855" s="619"/>
      <c r="T855" s="1168"/>
      <c r="U855" s="1168"/>
      <c r="V855" s="1168"/>
      <c r="W855" s="1168"/>
    </row>
    <row r="856" spans="1:23" ht="14.4">
      <c r="A856" s="733" t="s">
        <v>88</v>
      </c>
      <c r="B856" s="733">
        <v>1</v>
      </c>
      <c r="C856" s="733"/>
      <c r="D856" s="733">
        <v>28</v>
      </c>
      <c r="E856" s="733" t="str">
        <f>CONCATENATE('Смета ЕР (общ) '!$A856,".",'Смета ЕР (общ) '!$B856,".",'Смета ЕР (общ) '!$D856)</f>
        <v>Р6.1.28</v>
      </c>
      <c r="F856" s="733">
        <f t="shared" si="102"/>
        <v>1</v>
      </c>
      <c r="G856" s="1065" t="s">
        <v>350</v>
      </c>
      <c r="H856" s="1098" t="s">
        <v>27</v>
      </c>
      <c r="I856" s="734"/>
      <c r="J856" s="923">
        <v>551.22</v>
      </c>
      <c r="K856" s="923">
        <v>191.42</v>
      </c>
      <c r="L856" s="923">
        <f t="shared" si="98"/>
        <v>551.22</v>
      </c>
      <c r="M856" s="923">
        <f t="shared" si="99"/>
        <v>191.42</v>
      </c>
      <c r="N856" s="923">
        <f>ROUND('Смета ЕР (общ) '!$I856*'Смета ЕР (общ) '!$L856,2)</f>
        <v>0</v>
      </c>
      <c r="O856" s="923">
        <f>ROUND('Смета ЕР (общ) '!$I856*'Смета ЕР (общ) '!$M856,2)</f>
        <v>0</v>
      </c>
      <c r="P856" s="1065"/>
      <c r="Q856" s="1065"/>
      <c r="S856" s="619"/>
      <c r="T856" s="1168"/>
      <c r="U856" s="1168"/>
      <c r="V856" s="1168"/>
      <c r="W856" s="1168"/>
    </row>
    <row r="857" spans="1:23" ht="14.4">
      <c r="A857" s="733" t="s">
        <v>88</v>
      </c>
      <c r="B857" s="733">
        <v>1</v>
      </c>
      <c r="C857" s="733"/>
      <c r="D857" s="733">
        <v>29</v>
      </c>
      <c r="E857" s="733" t="str">
        <f>CONCATENATE('Смета ЕР (общ) '!$A857,".",'Смета ЕР (общ) '!$B857,".",'Смета ЕР (общ) '!$D857)</f>
        <v>Р6.1.29</v>
      </c>
      <c r="F857" s="733">
        <f t="shared" si="102"/>
        <v>1</v>
      </c>
      <c r="G857" s="1065" t="s">
        <v>351</v>
      </c>
      <c r="H857" s="1098" t="s">
        <v>27</v>
      </c>
      <c r="I857" s="734"/>
      <c r="J857" s="923">
        <v>551.22</v>
      </c>
      <c r="K857" s="923">
        <v>654.94000000000005</v>
      </c>
      <c r="L857" s="923">
        <f t="shared" si="98"/>
        <v>551.22</v>
      </c>
      <c r="M857" s="923">
        <f t="shared" si="99"/>
        <v>654.94000000000005</v>
      </c>
      <c r="N857" s="923">
        <f>ROUND('Смета ЕР (общ) '!$I857*'Смета ЕР (общ) '!$L857,2)</f>
        <v>0</v>
      </c>
      <c r="O857" s="923">
        <f>ROUND('Смета ЕР (общ) '!$I857*'Смета ЕР (общ) '!$M857,2)</f>
        <v>0</v>
      </c>
      <c r="P857" s="1065"/>
      <c r="Q857" s="1065"/>
      <c r="S857" s="619"/>
      <c r="T857" s="1168"/>
      <c r="U857" s="1168">
        <v>10</v>
      </c>
      <c r="V857" s="1168"/>
      <c r="W857" s="1168"/>
    </row>
    <row r="858" spans="1:23" ht="14.4">
      <c r="A858" s="733" t="s">
        <v>88</v>
      </c>
      <c r="B858" s="733">
        <v>1</v>
      </c>
      <c r="C858" s="733"/>
      <c r="D858" s="733">
        <v>30</v>
      </c>
      <c r="E858" s="733" t="str">
        <f>CONCATENATE('Смета ЕР (общ) '!$A858,".",'Смета ЕР (общ) '!$B858,".",'Смета ЕР (общ) '!$D858)</f>
        <v>Р6.1.30</v>
      </c>
      <c r="F858" s="733">
        <f t="shared" si="102"/>
        <v>1</v>
      </c>
      <c r="G858" s="1065" t="s">
        <v>352</v>
      </c>
      <c r="H858" s="1098" t="s">
        <v>27</v>
      </c>
      <c r="I858" s="734"/>
      <c r="J858" s="923">
        <v>583.6</v>
      </c>
      <c r="K858" s="923">
        <v>987.01</v>
      </c>
      <c r="L858" s="923">
        <f t="shared" si="98"/>
        <v>583.6</v>
      </c>
      <c r="M858" s="923">
        <f t="shared" si="99"/>
        <v>987.01</v>
      </c>
      <c r="N858" s="923">
        <f>ROUND('Смета ЕР (общ) '!$I858*'Смета ЕР (общ) '!$L858,2)</f>
        <v>0</v>
      </c>
      <c r="O858" s="923">
        <f>ROUND('Смета ЕР (общ) '!$I858*'Смета ЕР (общ) '!$M858,2)</f>
        <v>0</v>
      </c>
      <c r="P858" s="1065"/>
      <c r="Q858" s="1065"/>
      <c r="S858" s="619"/>
      <c r="T858" s="1168"/>
      <c r="U858" s="1168"/>
      <c r="V858" s="1168"/>
      <c r="W858" s="1168"/>
    </row>
    <row r="859" spans="1:23" ht="14.4">
      <c r="A859" s="733" t="s">
        <v>88</v>
      </c>
      <c r="B859" s="733">
        <v>1</v>
      </c>
      <c r="C859" s="733"/>
      <c r="D859" s="733">
        <v>31</v>
      </c>
      <c r="E859" s="733" t="str">
        <f>CONCATENATE('Смета ЕР (общ) '!$A859,".",'Смета ЕР (общ) '!$B859,".",'Смета ЕР (общ) '!$D859)</f>
        <v>Р6.1.31</v>
      </c>
      <c r="F859" s="733">
        <f t="shared" si="102"/>
        <v>1</v>
      </c>
      <c r="G859" s="1067" t="s">
        <v>96</v>
      </c>
      <c r="H859" s="1098" t="s">
        <v>336</v>
      </c>
      <c r="I859" s="837"/>
      <c r="J859" s="735">
        <v>3135</v>
      </c>
      <c r="K859" s="735">
        <v>0</v>
      </c>
      <c r="L859" s="923">
        <f t="shared" si="98"/>
        <v>3135</v>
      </c>
      <c r="M859" s="923">
        <f t="shared" si="99"/>
        <v>0</v>
      </c>
      <c r="N859" s="923">
        <f>ROUND('Смета ЕР (общ) '!$I859*'Смета ЕР (общ) '!$L859,2)</f>
        <v>0</v>
      </c>
      <c r="O859" s="923">
        <f>ROUND('Смета ЕР (общ) '!$I859*'Смета ЕР (общ) '!$M859,2)</f>
        <v>0</v>
      </c>
      <c r="P859" s="1067"/>
      <c r="Q859" s="1067"/>
      <c r="S859" s="619"/>
      <c r="T859" s="1168"/>
      <c r="U859" s="1168">
        <v>12</v>
      </c>
      <c r="V859" s="1168"/>
      <c r="W859" s="1168"/>
    </row>
    <row r="860" spans="1:23" ht="14.4">
      <c r="A860" s="733" t="s">
        <v>88</v>
      </c>
      <c r="B860" s="733">
        <v>1</v>
      </c>
      <c r="C860" s="733"/>
      <c r="D860" s="733">
        <v>32</v>
      </c>
      <c r="E860" s="733" t="str">
        <f>CONCATENATE('Смета ЕР (общ) '!$A860,".",'Смета ЕР (общ) '!$B860,".",'Смета ЕР (общ) '!$D860)</f>
        <v>Р6.1.32</v>
      </c>
      <c r="F860" s="733">
        <f t="shared" si="102"/>
        <v>1</v>
      </c>
      <c r="G860" s="1067" t="s">
        <v>337</v>
      </c>
      <c r="H860" s="1095" t="s">
        <v>27</v>
      </c>
      <c r="I860" s="837"/>
      <c r="J860" s="735">
        <v>156.75</v>
      </c>
      <c r="K860" s="735">
        <v>0</v>
      </c>
      <c r="L860" s="923">
        <f t="shared" si="98"/>
        <v>156.75</v>
      </c>
      <c r="M860" s="923">
        <f t="shared" si="99"/>
        <v>0</v>
      </c>
      <c r="N860" s="923">
        <f>ROUND('Смета ЕР (общ) '!$I860*'Смета ЕР (общ) '!$L860,2)</f>
        <v>0</v>
      </c>
      <c r="O860" s="923">
        <f>ROUND('Смета ЕР (общ) '!$I860*'Смета ЕР (общ) '!$M860,2)</f>
        <v>0</v>
      </c>
      <c r="P860" s="1067"/>
      <c r="Q860" s="1067"/>
      <c r="S860" s="619"/>
      <c r="T860" s="1168"/>
      <c r="U860" s="1168"/>
      <c r="V860" s="1168"/>
      <c r="W860" s="1168"/>
    </row>
    <row r="861" spans="1:23" ht="14.4">
      <c r="A861" s="733" t="s">
        <v>88</v>
      </c>
      <c r="B861" s="733">
        <v>1</v>
      </c>
      <c r="C861" s="733"/>
      <c r="D861" s="733">
        <v>35</v>
      </c>
      <c r="E861" s="733" t="str">
        <f>CONCATENATE('Смета ЕР (общ) '!$A861,".",'Смета ЕР (общ) '!$B861,".",'Смета ЕР (общ) '!$D861)</f>
        <v>Р6.1.35</v>
      </c>
      <c r="F861" s="733">
        <f t="shared" si="102"/>
        <v>1</v>
      </c>
      <c r="G861" s="1067" t="s">
        <v>545</v>
      </c>
      <c r="H861" s="1098" t="s">
        <v>336</v>
      </c>
      <c r="I861" s="837"/>
      <c r="J861" s="735">
        <v>886.23</v>
      </c>
      <c r="K861" s="735">
        <v>586.66999999999996</v>
      </c>
      <c r="L861" s="923">
        <f t="shared" si="98"/>
        <v>886.23</v>
      </c>
      <c r="M861" s="923">
        <f t="shared" si="99"/>
        <v>586.66999999999996</v>
      </c>
      <c r="N861" s="923">
        <f>ROUND('Смета ЕР (общ) '!$I861*'Смета ЕР (общ) '!$L861,2)</f>
        <v>0</v>
      </c>
      <c r="O861" s="923">
        <f>ROUND('Смета ЕР (общ) '!$I861*'Смета ЕР (общ) '!$M861,2)</f>
        <v>0</v>
      </c>
      <c r="P861" s="1067"/>
      <c r="Q861" s="1067"/>
      <c r="S861" s="619"/>
      <c r="T861" s="1168"/>
      <c r="U861" s="1168"/>
      <c r="V861" s="1168"/>
      <c r="W861" s="1168"/>
    </row>
    <row r="862" spans="1:23" ht="14.4">
      <c r="A862" s="733" t="s">
        <v>88</v>
      </c>
      <c r="B862" s="733">
        <v>1</v>
      </c>
      <c r="C862" s="733"/>
      <c r="D862" s="733">
        <v>36</v>
      </c>
      <c r="E862" s="733" t="str">
        <f>CONCATENATE('Смета ЕР (общ) '!$A862,".",'Смета ЕР (общ) '!$B862,".",'Смета ЕР (общ) '!$D862)</f>
        <v>Р6.1.36</v>
      </c>
      <c r="F862" s="733">
        <f t="shared" si="102"/>
        <v>1</v>
      </c>
      <c r="G862" s="1065" t="s">
        <v>2605</v>
      </c>
      <c r="H862" s="1098" t="s">
        <v>27</v>
      </c>
      <c r="I862" s="734"/>
      <c r="J862" s="923">
        <v>551.22</v>
      </c>
      <c r="K862" s="923">
        <v>198.82</v>
      </c>
      <c r="L862" s="923">
        <f t="shared" si="98"/>
        <v>551.22</v>
      </c>
      <c r="M862" s="923">
        <f t="shared" si="99"/>
        <v>198.82</v>
      </c>
      <c r="N862" s="923">
        <f>ROUND('Смета ЕР (общ) '!$I862*'Смета ЕР (общ) '!$L862,2)</f>
        <v>0</v>
      </c>
      <c r="O862" s="923">
        <f>ROUND('Смета ЕР (общ) '!$I862*'Смета ЕР (общ) '!$M862,2)</f>
        <v>0</v>
      </c>
      <c r="P862" s="1065"/>
      <c r="Q862" s="1065"/>
      <c r="S862" s="619"/>
      <c r="T862" s="1168"/>
      <c r="U862" s="1168"/>
      <c r="V862" s="1168"/>
      <c r="W862" s="1168"/>
    </row>
    <row r="863" spans="1:23" ht="14.4">
      <c r="A863" s="733" t="s">
        <v>88</v>
      </c>
      <c r="B863" s="733">
        <v>1</v>
      </c>
      <c r="C863" s="733"/>
      <c r="D863" s="733">
        <v>37</v>
      </c>
      <c r="E863" s="733" t="str">
        <f>CONCATENATE('Смета ЕР (общ) '!$A863,".",'Смета ЕР (общ) '!$B863,".",'Смета ЕР (общ) '!$D863)</f>
        <v>Р6.1.37</v>
      </c>
      <c r="F863" s="733">
        <f t="shared" si="102"/>
        <v>1</v>
      </c>
      <c r="G863" s="1065" t="s">
        <v>2606</v>
      </c>
      <c r="H863" s="1098" t="s">
        <v>27</v>
      </c>
      <c r="I863" s="734"/>
      <c r="J863" s="923">
        <v>551.22</v>
      </c>
      <c r="K863" s="923">
        <v>1056.6500000000001</v>
      </c>
      <c r="L863" s="923">
        <f t="shared" si="98"/>
        <v>551.22</v>
      </c>
      <c r="M863" s="923">
        <f t="shared" si="99"/>
        <v>1056.6500000000001</v>
      </c>
      <c r="N863" s="923">
        <f>ROUND('Смета ЕР (общ) '!$I863*'Смета ЕР (общ) '!$L863,2)</f>
        <v>0</v>
      </c>
      <c r="O863" s="923">
        <f>ROUND('Смета ЕР (общ) '!$I863*'Смета ЕР (общ) '!$M863,2)</f>
        <v>0</v>
      </c>
      <c r="P863" s="1065"/>
      <c r="Q863" s="1065"/>
      <c r="S863" s="619"/>
      <c r="T863" s="1168"/>
      <c r="U863" s="1168"/>
      <c r="V863" s="1168"/>
      <c r="W863" s="1168"/>
    </row>
    <row r="864" spans="1:23" ht="14.4">
      <c r="A864" s="733" t="s">
        <v>88</v>
      </c>
      <c r="B864" s="733">
        <v>1</v>
      </c>
      <c r="C864" s="733"/>
      <c r="D864" s="733">
        <v>38</v>
      </c>
      <c r="E864" s="733" t="str">
        <f>CONCATENATE('Смета ЕР (общ) '!$A864,".",'Смета ЕР (общ) '!$B864,".",'Смета ЕР (общ) '!$D864)</f>
        <v>Р6.1.38</v>
      </c>
      <c r="F864" s="733">
        <f t="shared" si="102"/>
        <v>1</v>
      </c>
      <c r="G864" s="1065" t="s">
        <v>2607</v>
      </c>
      <c r="H864" s="1098" t="s">
        <v>27</v>
      </c>
      <c r="I864" s="734"/>
      <c r="J864" s="923">
        <v>583.6</v>
      </c>
      <c r="K864" s="923">
        <v>1458.38</v>
      </c>
      <c r="L864" s="923">
        <f t="shared" si="98"/>
        <v>583.6</v>
      </c>
      <c r="M864" s="923">
        <f t="shared" si="99"/>
        <v>1458.38</v>
      </c>
      <c r="N864" s="923">
        <f>ROUND('Смета ЕР (общ) '!$I864*'Смета ЕР (общ) '!$L864,2)</f>
        <v>0</v>
      </c>
      <c r="O864" s="923">
        <f>ROUND('Смета ЕР (общ) '!$I864*'Смета ЕР (общ) '!$M864,2)</f>
        <v>0</v>
      </c>
      <c r="P864" s="1065"/>
      <c r="Q864" s="1065"/>
      <c r="S864" s="619"/>
      <c r="T864" s="1168"/>
      <c r="U864" s="1168"/>
      <c r="V864" s="1168"/>
      <c r="W864" s="1168"/>
    </row>
    <row r="865" spans="1:23" ht="14.4">
      <c r="A865" s="733" t="s">
        <v>88</v>
      </c>
      <c r="B865" s="733">
        <v>1</v>
      </c>
      <c r="C865" s="733"/>
      <c r="D865" s="733">
        <v>39</v>
      </c>
      <c r="E865" s="733" t="str">
        <f>CONCATENATE('Смета ЕР (общ) '!$A865,".",'Смета ЕР (общ) '!$B865,".",'Смета ЕР (общ) '!$D865)</f>
        <v>Р6.1.39</v>
      </c>
      <c r="F865" s="733">
        <f t="shared" si="102"/>
        <v>1</v>
      </c>
      <c r="G865" s="1067" t="s">
        <v>546</v>
      </c>
      <c r="H865" s="1098" t="s">
        <v>336</v>
      </c>
      <c r="I865" s="734"/>
      <c r="J865" s="923">
        <v>886.23</v>
      </c>
      <c r="K865" s="923">
        <v>1415.25</v>
      </c>
      <c r="L865" s="923">
        <f t="shared" si="98"/>
        <v>886.23</v>
      </c>
      <c r="M865" s="923">
        <f t="shared" si="99"/>
        <v>1415.25</v>
      </c>
      <c r="N865" s="923">
        <f>ROUND('Смета ЕР (общ) '!$I865*'Смета ЕР (общ) '!$L865,2)</f>
        <v>0</v>
      </c>
      <c r="O865" s="923">
        <f>ROUND('Смета ЕР (общ) '!$I865*'Смета ЕР (общ) '!$M865,2)</f>
        <v>0</v>
      </c>
      <c r="P865" s="1067"/>
      <c r="Q865" s="1067"/>
      <c r="S865" s="619"/>
      <c r="T865" s="1168"/>
      <c r="U865" s="1168"/>
      <c r="V865" s="1168"/>
      <c r="W865" s="1168"/>
    </row>
    <row r="866" spans="1:23" ht="14.4">
      <c r="A866" s="733" t="s">
        <v>88</v>
      </c>
      <c r="B866" s="733">
        <v>1</v>
      </c>
      <c r="C866" s="733"/>
      <c r="D866" s="733">
        <v>40</v>
      </c>
      <c r="E866" s="733" t="str">
        <f>CONCATENATE('Смета ЕР (общ) '!$A866,".",'Смета ЕР (общ) '!$B866,".",'Смета ЕР (общ) '!$D866)</f>
        <v>Р6.1.40</v>
      </c>
      <c r="F866" s="733">
        <f t="shared" si="102"/>
        <v>1</v>
      </c>
      <c r="G866" s="1067" t="s">
        <v>547</v>
      </c>
      <c r="H866" s="1098" t="s">
        <v>336</v>
      </c>
      <c r="I866" s="734"/>
      <c r="J866" s="923">
        <v>886.23</v>
      </c>
      <c r="K866" s="923">
        <v>143.44</v>
      </c>
      <c r="L866" s="923">
        <f t="shared" si="98"/>
        <v>886.23</v>
      </c>
      <c r="M866" s="923">
        <f t="shared" si="99"/>
        <v>143.44</v>
      </c>
      <c r="N866" s="923">
        <f>ROUND('Смета ЕР (общ) '!$I866*'Смета ЕР (общ) '!$L866,2)</f>
        <v>0</v>
      </c>
      <c r="O866" s="923">
        <f>ROUND('Смета ЕР (общ) '!$I866*'Смета ЕР (общ) '!$M866,2)</f>
        <v>0</v>
      </c>
      <c r="P866" s="1067"/>
      <c r="Q866" s="1067"/>
      <c r="S866" s="619"/>
      <c r="T866" s="1168"/>
      <c r="U866" s="1168"/>
      <c r="V866" s="1168"/>
      <c r="W866" s="1168"/>
    </row>
    <row r="867" spans="1:23" ht="14.4">
      <c r="A867" s="733" t="s">
        <v>88</v>
      </c>
      <c r="B867" s="733">
        <v>1</v>
      </c>
      <c r="C867" s="733"/>
      <c r="D867" s="733">
        <v>41</v>
      </c>
      <c r="E867" s="733" t="str">
        <f>CONCATENATE('Смета ЕР (общ) '!$A867,".",'Смета ЕР (общ) '!$B867,".",'Смета ЕР (общ) '!$D867)</f>
        <v>Р6.1.41</v>
      </c>
      <c r="F867" s="733">
        <f t="shared" si="102"/>
        <v>1</v>
      </c>
      <c r="G867" s="1067" t="s">
        <v>548</v>
      </c>
      <c r="H867" s="1098" t="s">
        <v>336</v>
      </c>
      <c r="I867" s="734"/>
      <c r="J867" s="923">
        <v>4177.25</v>
      </c>
      <c r="K867" s="923">
        <v>39142.03</v>
      </c>
      <c r="L867" s="923">
        <f t="shared" si="98"/>
        <v>4177.25</v>
      </c>
      <c r="M867" s="923">
        <f t="shared" si="99"/>
        <v>39142.03</v>
      </c>
      <c r="N867" s="923">
        <f>ROUND('Смета ЕР (общ) '!$I867*'Смета ЕР (общ) '!$L867,2)</f>
        <v>0</v>
      </c>
      <c r="O867" s="923">
        <f>ROUND('Смета ЕР (общ) '!$I867*'Смета ЕР (общ) '!$M867,2)</f>
        <v>0</v>
      </c>
      <c r="P867" s="1067"/>
      <c r="Q867" s="1067"/>
      <c r="S867" s="619"/>
      <c r="T867" s="1168"/>
      <c r="U867" s="1168"/>
      <c r="V867" s="1168"/>
      <c r="W867" s="1168"/>
    </row>
    <row r="868" spans="1:23" ht="14.4">
      <c r="A868" s="733" t="s">
        <v>88</v>
      </c>
      <c r="B868" s="733">
        <v>1</v>
      </c>
      <c r="C868" s="733"/>
      <c r="D868" s="733">
        <v>42</v>
      </c>
      <c r="E868" s="733" t="str">
        <f>CONCATENATE('Смета ЕР (общ) '!$A868,".",'Смета ЕР (общ) '!$B868,".",'Смета ЕР (общ) '!$D868)</f>
        <v>Р6.1.42</v>
      </c>
      <c r="F868" s="733">
        <f t="shared" si="102"/>
        <v>1</v>
      </c>
      <c r="G868" s="1067" t="s">
        <v>549</v>
      </c>
      <c r="H868" s="1098" t="s">
        <v>336</v>
      </c>
      <c r="I868" s="734"/>
      <c r="J868" s="923">
        <v>4172.6899999999996</v>
      </c>
      <c r="K868" s="923">
        <v>30689.56</v>
      </c>
      <c r="L868" s="923">
        <f t="shared" si="98"/>
        <v>4172.6899999999996</v>
      </c>
      <c r="M868" s="923">
        <f t="shared" si="99"/>
        <v>30689.56</v>
      </c>
      <c r="N868" s="923">
        <f>ROUND('Смета ЕР (общ) '!$I868*'Смета ЕР (общ) '!$L868,2)</f>
        <v>0</v>
      </c>
      <c r="O868" s="923">
        <f>ROUND('Смета ЕР (общ) '!$I868*'Смета ЕР (общ) '!$M868,2)</f>
        <v>0</v>
      </c>
      <c r="P868" s="1067"/>
      <c r="Q868" s="1067"/>
      <c r="S868" s="619"/>
      <c r="T868" s="1168"/>
      <c r="U868" s="1168"/>
      <c r="V868" s="1168"/>
      <c r="W868" s="1168"/>
    </row>
    <row r="869" spans="1:23" ht="14.4">
      <c r="A869" s="733" t="s">
        <v>88</v>
      </c>
      <c r="B869" s="733">
        <v>1</v>
      </c>
      <c r="C869" s="733"/>
      <c r="D869" s="733">
        <v>43</v>
      </c>
      <c r="E869" s="733" t="str">
        <f>CONCATENATE('Смета ЕР (общ) '!$A869,".",'Смета ЕР (общ) '!$B869,".",'Смета ЕР (общ) '!$D869)</f>
        <v>Р6.1.43</v>
      </c>
      <c r="F869" s="733">
        <f t="shared" si="102"/>
        <v>1</v>
      </c>
      <c r="G869" s="1067" t="s">
        <v>550</v>
      </c>
      <c r="H869" s="1098" t="s">
        <v>336</v>
      </c>
      <c r="I869" s="734"/>
      <c r="J869" s="923">
        <v>4153.88</v>
      </c>
      <c r="K869" s="923">
        <v>25375.88</v>
      </c>
      <c r="L869" s="923">
        <f t="shared" si="98"/>
        <v>4153.88</v>
      </c>
      <c r="M869" s="923">
        <f t="shared" si="99"/>
        <v>25375.88</v>
      </c>
      <c r="N869" s="923">
        <f>ROUND('Смета ЕР (общ) '!$I869*'Смета ЕР (общ) '!$L869,2)</f>
        <v>0</v>
      </c>
      <c r="O869" s="923">
        <f>ROUND('Смета ЕР (общ) '!$I869*'Смета ЕР (общ) '!$M869,2)</f>
        <v>0</v>
      </c>
      <c r="P869" s="1067"/>
      <c r="Q869" s="1067"/>
      <c r="S869" s="619"/>
      <c r="T869" s="1168"/>
      <c r="U869" s="1168"/>
      <c r="V869" s="1168"/>
      <c r="W869" s="1168"/>
    </row>
    <row r="870" spans="1:23" ht="14.4">
      <c r="A870" s="733" t="s">
        <v>88</v>
      </c>
      <c r="B870" s="733">
        <v>1</v>
      </c>
      <c r="C870" s="733"/>
      <c r="D870" s="733">
        <v>44</v>
      </c>
      <c r="E870" s="733" t="str">
        <f>CONCATENATE('Смета ЕР (общ) '!$A870,".",'Смета ЕР (общ) '!$B870,".",'Смета ЕР (общ) '!$D870)</f>
        <v>Р6.1.44</v>
      </c>
      <c r="F870" s="733">
        <f t="shared" si="102"/>
        <v>1</v>
      </c>
      <c r="G870" s="1067" t="s">
        <v>551</v>
      </c>
      <c r="H870" s="1098" t="s">
        <v>336</v>
      </c>
      <c r="I870" s="734"/>
      <c r="J870" s="923">
        <v>365.75</v>
      </c>
      <c r="K870" s="923">
        <v>414.35</v>
      </c>
      <c r="L870" s="923">
        <f t="shared" si="98"/>
        <v>365.75</v>
      </c>
      <c r="M870" s="923">
        <f t="shared" si="99"/>
        <v>414.35</v>
      </c>
      <c r="N870" s="923">
        <f>ROUND('Смета ЕР (общ) '!$I870*'Смета ЕР (общ) '!$L870,2)</f>
        <v>0</v>
      </c>
      <c r="O870" s="923">
        <f>ROUND('Смета ЕР (общ) '!$I870*'Смета ЕР (общ) '!$M870,2)</f>
        <v>0</v>
      </c>
      <c r="P870" s="1067"/>
      <c r="Q870" s="1067"/>
      <c r="S870" s="619"/>
      <c r="T870" s="1168"/>
      <c r="U870" s="1168"/>
      <c r="V870" s="1168"/>
      <c r="W870" s="1168"/>
    </row>
    <row r="871" spans="1:23" ht="14.4">
      <c r="A871" s="733" t="s">
        <v>88</v>
      </c>
      <c r="B871" s="733">
        <v>1</v>
      </c>
      <c r="C871" s="733"/>
      <c r="D871" s="733">
        <v>45</v>
      </c>
      <c r="E871" s="733" t="str">
        <f>CONCATENATE('Смета ЕР (общ) '!$A871,".",'Смета ЕР (общ) '!$B871,".",'Смета ЕР (общ) '!$D871)</f>
        <v>Р6.1.45</v>
      </c>
      <c r="F871" s="733">
        <f t="shared" si="102"/>
        <v>1</v>
      </c>
      <c r="G871" s="1067" t="s">
        <v>552</v>
      </c>
      <c r="H871" s="1098" t="s">
        <v>336</v>
      </c>
      <c r="I871" s="734"/>
      <c r="J871" s="923">
        <v>365.75</v>
      </c>
      <c r="K871" s="923">
        <v>81.069999999999993</v>
      </c>
      <c r="L871" s="923">
        <f t="shared" si="98"/>
        <v>365.75</v>
      </c>
      <c r="M871" s="923">
        <f t="shared" si="99"/>
        <v>81.069999999999993</v>
      </c>
      <c r="N871" s="923">
        <f>ROUND('Смета ЕР (общ) '!$I871*'Смета ЕР (общ) '!$L871,2)</f>
        <v>0</v>
      </c>
      <c r="O871" s="923">
        <f>ROUND('Смета ЕР (общ) '!$I871*'Смета ЕР (общ) '!$M871,2)</f>
        <v>0</v>
      </c>
      <c r="P871" s="1067"/>
      <c r="Q871" s="1067"/>
      <c r="S871" s="619"/>
      <c r="T871" s="1168"/>
      <c r="U871" s="1168"/>
      <c r="V871" s="1168"/>
      <c r="W871" s="1168"/>
    </row>
    <row r="872" spans="1:23" ht="14.4">
      <c r="A872" s="733" t="s">
        <v>88</v>
      </c>
      <c r="B872" s="733">
        <v>1</v>
      </c>
      <c r="C872" s="733"/>
      <c r="D872" s="733">
        <v>46</v>
      </c>
      <c r="E872" s="733" t="str">
        <f>CONCATENATE('Смета ЕР (общ) '!$A872,".",'Смета ЕР (общ) '!$B872,".",'Смета ЕР (общ) '!$D872)</f>
        <v>Р6.1.46</v>
      </c>
      <c r="F872" s="733">
        <f t="shared" si="102"/>
        <v>1</v>
      </c>
      <c r="G872" s="1065" t="s">
        <v>553</v>
      </c>
      <c r="H872" s="1098" t="s">
        <v>336</v>
      </c>
      <c r="I872" s="734"/>
      <c r="J872" s="923">
        <v>2646.54</v>
      </c>
      <c r="K872" s="923">
        <v>16258.41</v>
      </c>
      <c r="L872" s="923">
        <f t="shared" si="98"/>
        <v>2646.54</v>
      </c>
      <c r="M872" s="923">
        <f t="shared" si="99"/>
        <v>16258.41</v>
      </c>
      <c r="N872" s="923">
        <f>ROUND('Смета ЕР (общ) '!$I872*'Смета ЕР (общ) '!$L872,2)</f>
        <v>0</v>
      </c>
      <c r="O872" s="923">
        <f>ROUND('Смета ЕР (общ) '!$I872*'Смета ЕР (общ) '!$M872,2)</f>
        <v>0</v>
      </c>
      <c r="P872" s="1065"/>
      <c r="Q872" s="1065"/>
      <c r="S872" s="619"/>
      <c r="T872" s="1168"/>
      <c r="U872" s="1168"/>
      <c r="V872" s="1168"/>
      <c r="W872" s="1168"/>
    </row>
    <row r="873" spans="1:23" ht="14.4">
      <c r="A873" s="733" t="s">
        <v>88</v>
      </c>
      <c r="B873" s="733">
        <v>1</v>
      </c>
      <c r="C873" s="733"/>
      <c r="D873" s="733">
        <v>47</v>
      </c>
      <c r="E873" s="733" t="str">
        <f>CONCATENATE('Смета ЕР (общ) '!$A873,".",'Смета ЕР (общ) '!$B873,".",'Смета ЕР (общ) '!$D873)</f>
        <v>Р6.1.47</v>
      </c>
      <c r="F873" s="733">
        <f t="shared" si="102"/>
        <v>1</v>
      </c>
      <c r="G873" s="1065" t="s">
        <v>554</v>
      </c>
      <c r="H873" s="1098" t="s">
        <v>336</v>
      </c>
      <c r="I873" s="734"/>
      <c r="J873" s="923">
        <v>886.23</v>
      </c>
      <c r="K873" s="923">
        <v>1373.12</v>
      </c>
      <c r="L873" s="923">
        <f t="shared" si="98"/>
        <v>886.23</v>
      </c>
      <c r="M873" s="923">
        <f t="shared" si="99"/>
        <v>1373.12</v>
      </c>
      <c r="N873" s="923">
        <f>ROUND('Смета ЕР (общ) '!$I873*'Смета ЕР (общ) '!$L873,2)</f>
        <v>0</v>
      </c>
      <c r="O873" s="923">
        <f>ROUND('Смета ЕР (общ) '!$I873*'Смета ЕР (общ) '!$M873,2)</f>
        <v>0</v>
      </c>
      <c r="P873" s="1065"/>
      <c r="Q873" s="1065"/>
      <c r="S873" s="619"/>
      <c r="T873" s="1168"/>
      <c r="U873" s="1168"/>
      <c r="V873" s="1168"/>
      <c r="W873" s="1168"/>
    </row>
    <row r="874" spans="1:23" ht="14.4">
      <c r="A874" s="733" t="s">
        <v>88</v>
      </c>
      <c r="B874" s="733">
        <v>1</v>
      </c>
      <c r="C874" s="733"/>
      <c r="D874" s="733">
        <v>48</v>
      </c>
      <c r="E874" s="733" t="str">
        <f>CONCATENATE('Смета ЕР (общ) '!$A874,".",'Смета ЕР (общ) '!$B874,".",'Смета ЕР (общ) '!$D874)</f>
        <v>Р6.1.48</v>
      </c>
      <c r="F874" s="733">
        <f t="shared" si="102"/>
        <v>1</v>
      </c>
      <c r="G874" s="1065" t="s">
        <v>555</v>
      </c>
      <c r="H874" s="1098" t="s">
        <v>336</v>
      </c>
      <c r="I874" s="734"/>
      <c r="J874" s="923">
        <v>542.88</v>
      </c>
      <c r="K874" s="923">
        <v>537.66999999999996</v>
      </c>
      <c r="L874" s="923">
        <f t="shared" si="98"/>
        <v>542.88</v>
      </c>
      <c r="M874" s="923">
        <f t="shared" si="99"/>
        <v>537.66999999999996</v>
      </c>
      <c r="N874" s="923">
        <f>ROUND('Смета ЕР (общ) '!$I874*'Смета ЕР (общ) '!$L874,2)</f>
        <v>0</v>
      </c>
      <c r="O874" s="923">
        <f>ROUND('Смета ЕР (общ) '!$I874*'Смета ЕР (общ) '!$M874,2)</f>
        <v>0</v>
      </c>
      <c r="P874" s="1065"/>
      <c r="Q874" s="1065"/>
      <c r="S874" s="619"/>
      <c r="T874" s="1168"/>
      <c r="U874" s="1168"/>
      <c r="V874" s="1168"/>
      <c r="W874" s="1168"/>
    </row>
    <row r="875" spans="1:23" ht="14.4">
      <c r="A875" s="733" t="s">
        <v>88</v>
      </c>
      <c r="B875" s="733">
        <v>1</v>
      </c>
      <c r="C875" s="733"/>
      <c r="D875" s="733">
        <v>49</v>
      </c>
      <c r="E875" s="733" t="str">
        <f>CONCATENATE('Смета ЕР (общ) '!$A875,".",'Смета ЕР (общ) '!$B875,".",'Смета ЕР (общ) '!$D875)</f>
        <v>Р6.1.49</v>
      </c>
      <c r="F875" s="733">
        <f t="shared" si="102"/>
        <v>1</v>
      </c>
      <c r="G875" s="1065" t="s">
        <v>556</v>
      </c>
      <c r="H875" s="1098" t="s">
        <v>27</v>
      </c>
      <c r="I875" s="734"/>
      <c r="J875" s="923">
        <v>1299.72</v>
      </c>
      <c r="K875" s="923">
        <v>1428.78</v>
      </c>
      <c r="L875" s="923">
        <f t="shared" si="98"/>
        <v>1299.72</v>
      </c>
      <c r="M875" s="923">
        <f t="shared" si="99"/>
        <v>1428.78</v>
      </c>
      <c r="N875" s="923">
        <f>ROUND('Смета ЕР (общ) '!$I875*'Смета ЕР (общ) '!$L875,2)</f>
        <v>0</v>
      </c>
      <c r="O875" s="923">
        <f>ROUND('Смета ЕР (общ) '!$I875*'Смета ЕР (общ) '!$M875,2)</f>
        <v>0</v>
      </c>
      <c r="P875" s="1065"/>
      <c r="Q875" s="1065"/>
      <c r="S875" s="619"/>
      <c r="T875" s="1168"/>
      <c r="U875" s="1168"/>
      <c r="V875" s="1168"/>
      <c r="W875" s="1168"/>
    </row>
    <row r="876" spans="1:23" ht="41.25" customHeight="1">
      <c r="A876" s="733" t="s">
        <v>88</v>
      </c>
      <c r="B876" s="733">
        <v>1</v>
      </c>
      <c r="C876" s="733"/>
      <c r="D876" s="733">
        <v>50</v>
      </c>
      <c r="E876" s="733" t="str">
        <f>CONCATENATE('Смета ЕР (общ) '!$A876,".",'Смета ЕР (общ) '!$B876,".",'Смета ЕР (общ) '!$D876)</f>
        <v>Р6.1.50</v>
      </c>
      <c r="F876" s="733">
        <f t="shared" si="102"/>
        <v>1</v>
      </c>
      <c r="G876" s="1067" t="s">
        <v>143</v>
      </c>
      <c r="H876" s="1098" t="s">
        <v>15</v>
      </c>
      <c r="I876" s="734"/>
      <c r="J876" s="923">
        <v>0</v>
      </c>
      <c r="K876" s="1096">
        <v>92.43</v>
      </c>
      <c r="L876" s="923">
        <f t="shared" si="98"/>
        <v>0</v>
      </c>
      <c r="M876" s="923">
        <f t="shared" si="99"/>
        <v>92.43</v>
      </c>
      <c r="N876" s="923">
        <f>ROUND('Смета ЕР (общ) '!$I876*'Смета ЕР (общ) '!$L876,2)</f>
        <v>0</v>
      </c>
      <c r="O876" s="923">
        <f>ROUND('Смета ЕР (общ) '!$I876*'Смета ЕР (общ) '!$M876,2)</f>
        <v>0</v>
      </c>
      <c r="P876" s="1067" t="s">
        <v>6107</v>
      </c>
      <c r="Q876" s="1067"/>
      <c r="S876" s="619"/>
      <c r="T876" s="1168"/>
      <c r="U876" s="1168"/>
      <c r="V876" s="1168"/>
      <c r="W876" s="1168"/>
    </row>
    <row r="877" spans="1:23" ht="14.4">
      <c r="A877" s="733" t="s">
        <v>88</v>
      </c>
      <c r="B877" s="733">
        <v>1</v>
      </c>
      <c r="C877" s="733"/>
      <c r="D877" s="733">
        <v>51</v>
      </c>
      <c r="E877" s="733" t="str">
        <f>CONCATENATE('Смета ЕР (общ) '!$A877,".",'Смета ЕР (общ) '!$B877,".",'Смета ЕР (общ) '!$D877)</f>
        <v>Р6.1.51</v>
      </c>
      <c r="F877" s="733">
        <f t="shared" si="102"/>
        <v>1</v>
      </c>
      <c r="G877" s="1065" t="s">
        <v>424</v>
      </c>
      <c r="H877" s="1098" t="s">
        <v>1146</v>
      </c>
      <c r="I877" s="734"/>
      <c r="J877" s="923">
        <v>28501.200000000001</v>
      </c>
      <c r="K877" s="923">
        <v>0</v>
      </c>
      <c r="L877" s="923">
        <f t="shared" si="98"/>
        <v>28501.200000000001</v>
      </c>
      <c r="M877" s="923">
        <f t="shared" si="99"/>
        <v>0</v>
      </c>
      <c r="N877" s="923">
        <f>ROUND('Смета ЕР (общ) '!$I877*'Смета ЕР (общ) '!$L877,2)</f>
        <v>0</v>
      </c>
      <c r="O877" s="923">
        <f>ROUND('Смета ЕР (общ) '!$I877*'Смета ЕР (общ) '!$M877,2)</f>
        <v>0</v>
      </c>
      <c r="P877" s="1065"/>
      <c r="Q877" s="1065"/>
      <c r="S877" s="619"/>
      <c r="T877" s="1168"/>
      <c r="U877" s="1168"/>
      <c r="V877" s="1168"/>
      <c r="W877" s="1168"/>
    </row>
    <row r="878" spans="1:23" ht="14.4">
      <c r="A878" s="733" t="s">
        <v>88</v>
      </c>
      <c r="B878" s="733">
        <v>1</v>
      </c>
      <c r="C878" s="733"/>
      <c r="D878" s="733">
        <v>52</v>
      </c>
      <c r="E878" s="733" t="str">
        <f>CONCATENATE('Смета ЕР (общ) '!$A878,".",'Смета ЕР (общ) '!$B878,".",'Смета ЕР (общ) '!$D878)</f>
        <v>Р6.1.52</v>
      </c>
      <c r="F878" s="733">
        <f t="shared" si="102"/>
        <v>1</v>
      </c>
      <c r="G878" s="1065" t="s">
        <v>97</v>
      </c>
      <c r="H878" s="1098" t="s">
        <v>336</v>
      </c>
      <c r="I878" s="1144"/>
      <c r="J878" s="923">
        <v>2171.52</v>
      </c>
      <c r="K878" s="923">
        <v>4384.8</v>
      </c>
      <c r="L878" s="923">
        <f t="shared" si="98"/>
        <v>2171.52</v>
      </c>
      <c r="M878" s="923">
        <f t="shared" si="99"/>
        <v>4384.8</v>
      </c>
      <c r="N878" s="923">
        <f>ROUND('Смета ЕР (общ) '!$I878*'Смета ЕР (общ) '!$L878,2)</f>
        <v>0</v>
      </c>
      <c r="O878" s="923">
        <f>ROUND('Смета ЕР (общ) '!$I878*'Смета ЕР (общ) '!$M878,2)</f>
        <v>0</v>
      </c>
      <c r="P878" s="1065"/>
      <c r="Q878" s="1065"/>
      <c r="S878" s="619"/>
      <c r="T878" s="1168"/>
      <c r="U878" s="1168"/>
      <c r="V878" s="1168"/>
      <c r="W878" s="1168"/>
    </row>
    <row r="879" spans="1:23" ht="14.4">
      <c r="A879" s="1089" t="s">
        <v>98</v>
      </c>
      <c r="B879" s="1089">
        <v>0</v>
      </c>
      <c r="C879" s="1089"/>
      <c r="D879" s="1089">
        <v>0</v>
      </c>
      <c r="E879" s="1089" t="str">
        <f>CONCATENATE('Смета ЕР (общ) '!$A879,".",'Смета ЕР (общ) '!$B879,".",'Смета ЕР (общ) '!$D879)</f>
        <v>Р7.0.0</v>
      </c>
      <c r="F879" s="1089">
        <f t="shared" si="102"/>
        <v>1</v>
      </c>
      <c r="G879" s="1090" t="s">
        <v>679</v>
      </c>
      <c r="H879" s="1091"/>
      <c r="I879" s="1092">
        <f>N879</f>
        <v>0</v>
      </c>
      <c r="J879" s="1101"/>
      <c r="K879" s="1101"/>
      <c r="L879" s="1094"/>
      <c r="M879" s="1094"/>
      <c r="N879" s="1094">
        <f>ROUND(N880+N981,2)</f>
        <v>0</v>
      </c>
      <c r="O879" s="1094">
        <f>ROUND(O880+O981,2)</f>
        <v>0</v>
      </c>
      <c r="P879" s="1090"/>
      <c r="Q879" s="1090"/>
      <c r="S879" s="619"/>
      <c r="T879" s="1168"/>
      <c r="U879" s="1168">
        <v>528913.88</v>
      </c>
      <c r="V879" s="1168"/>
      <c r="W879" s="1168"/>
    </row>
    <row r="880" spans="1:23" s="623" customFormat="1" ht="14.4">
      <c r="A880" s="1089" t="s">
        <v>98</v>
      </c>
      <c r="B880" s="1089">
        <v>1</v>
      </c>
      <c r="C880" s="1089"/>
      <c r="D880" s="1089">
        <v>0</v>
      </c>
      <c r="E880" s="1089" t="str">
        <f>CONCATENATE('Смета ЕР (общ) '!$A880,".",'Смета ЕР (общ) '!$B880,".",'Смета ЕР (общ) '!$D880)</f>
        <v>Р7.1.0</v>
      </c>
      <c r="F880" s="1089">
        <f t="shared" si="102"/>
        <v>1</v>
      </c>
      <c r="G880" s="1090" t="s">
        <v>2620</v>
      </c>
      <c r="H880" s="1091"/>
      <c r="I880" s="1092">
        <f>N880</f>
        <v>0</v>
      </c>
      <c r="J880" s="1101"/>
      <c r="K880" s="1101"/>
      <c r="L880" s="1094"/>
      <c r="M880" s="1094"/>
      <c r="N880" s="1094">
        <f>SUM(N881:N980)</f>
        <v>0</v>
      </c>
      <c r="O880" s="1094">
        <f>SUM(O881:O980)</f>
        <v>0</v>
      </c>
      <c r="P880" s="1090"/>
      <c r="Q880" s="1090"/>
      <c r="R880" s="619"/>
      <c r="S880" s="619"/>
      <c r="T880" s="1184"/>
      <c r="U880" s="1184">
        <v>528913.88</v>
      </c>
      <c r="V880" s="1184"/>
      <c r="W880" s="1184"/>
    </row>
    <row r="881" spans="1:23" ht="24" customHeight="1">
      <c r="A881" s="733" t="s">
        <v>98</v>
      </c>
      <c r="B881" s="733">
        <v>1</v>
      </c>
      <c r="C881" s="733"/>
      <c r="D881" s="733">
        <v>22</v>
      </c>
      <c r="E881" s="733" t="str">
        <f>CONCATENATE('Смета ЕР (общ) '!$A881,".",'Смета ЕР (общ) '!$B881,".",'Смета ЕР (общ) '!$D881)</f>
        <v>Р7.1.22</v>
      </c>
      <c r="F881" s="733">
        <f t="shared" si="102"/>
        <v>1</v>
      </c>
      <c r="G881" s="1065" t="s">
        <v>1599</v>
      </c>
      <c r="H881" s="1095" t="s">
        <v>15</v>
      </c>
      <c r="I881" s="837"/>
      <c r="J881" s="923">
        <v>822.99</v>
      </c>
      <c r="K881" s="923">
        <v>1334.5</v>
      </c>
      <c r="L881" s="735">
        <f t="shared" ref="L881:L912" si="103">ROUND(J881-J881*$Q$4,2)</f>
        <v>822.99</v>
      </c>
      <c r="M881" s="735">
        <f t="shared" ref="M881:M912" si="104">ROUND(K881-K881*$Q$4,2)</f>
        <v>1334.5</v>
      </c>
      <c r="N881" s="735">
        <f>ROUND('Смета ЕР (общ) '!$I881*'Смета ЕР (общ) '!$L881,2)</f>
        <v>0</v>
      </c>
      <c r="O881" s="735">
        <f>ROUND('Смета ЕР (общ) '!$I881*'Смета ЕР (общ) '!$M881,2)</f>
        <v>0</v>
      </c>
      <c r="P881" s="1222"/>
      <c r="Q881" s="1065"/>
      <c r="S881" s="619"/>
      <c r="T881" s="1168"/>
      <c r="U881" s="1168"/>
      <c r="V881" s="1168"/>
      <c r="W881" s="1168"/>
    </row>
    <row r="882" spans="1:23" ht="24" customHeight="1">
      <c r="A882" s="733" t="s">
        <v>98</v>
      </c>
      <c r="B882" s="733">
        <v>1</v>
      </c>
      <c r="C882" s="733"/>
      <c r="D882" s="733">
        <f t="shared" ref="D882:D913" si="105">D881+1</f>
        <v>23</v>
      </c>
      <c r="E882" s="733" t="str">
        <f>CONCATENATE('Смета ЕР (общ) '!$A882,".",'Смета ЕР (общ) '!$B882,".",'Смета ЕР (общ) '!$D882)</f>
        <v>Р7.1.23</v>
      </c>
      <c r="F882" s="733">
        <f t="shared" si="102"/>
        <v>1</v>
      </c>
      <c r="G882" s="1065" t="s">
        <v>1600</v>
      </c>
      <c r="H882" s="1095" t="s">
        <v>15</v>
      </c>
      <c r="I882" s="837"/>
      <c r="J882" s="923">
        <v>250</v>
      </c>
      <c r="K882" s="923">
        <v>1037.9100000000001</v>
      </c>
      <c r="L882" s="735">
        <f t="shared" si="103"/>
        <v>250</v>
      </c>
      <c r="M882" s="735">
        <f t="shared" si="104"/>
        <v>1037.9100000000001</v>
      </c>
      <c r="N882" s="735">
        <f>ROUND('Смета ЕР (общ) '!$I882*'Смета ЕР (общ) '!$L882,2)</f>
        <v>0</v>
      </c>
      <c r="O882" s="735">
        <f>ROUND('Смета ЕР (общ) '!$I882*'Смета ЕР (общ) '!$M882,2)</f>
        <v>0</v>
      </c>
      <c r="P882" s="1222"/>
      <c r="Q882" s="1065"/>
      <c r="S882" s="619"/>
      <c r="T882" s="1168"/>
      <c r="U882" s="1168"/>
      <c r="V882" s="1168"/>
      <c r="W882" s="1168"/>
    </row>
    <row r="883" spans="1:23" ht="14.4" customHeight="1">
      <c r="A883" s="733" t="s">
        <v>98</v>
      </c>
      <c r="B883" s="733">
        <v>1</v>
      </c>
      <c r="C883" s="733"/>
      <c r="D883" s="733">
        <f t="shared" si="105"/>
        <v>24</v>
      </c>
      <c r="E883" s="733" t="str">
        <f>CONCATENATE('Смета ЕР (общ) '!$A883,".",'Смета ЕР (общ) '!$B883,".",'Смета ЕР (общ) '!$D883)</f>
        <v>Р7.1.24</v>
      </c>
      <c r="F883" s="733">
        <f t="shared" si="102"/>
        <v>1</v>
      </c>
      <c r="G883" s="1065" t="s">
        <v>1601</v>
      </c>
      <c r="H883" s="1098" t="s">
        <v>336</v>
      </c>
      <c r="I883" s="837"/>
      <c r="J883" s="923">
        <v>339.3</v>
      </c>
      <c r="K883" s="923">
        <v>1338.53</v>
      </c>
      <c r="L883" s="735">
        <f t="shared" si="103"/>
        <v>339.3</v>
      </c>
      <c r="M883" s="735">
        <f t="shared" si="104"/>
        <v>1338.53</v>
      </c>
      <c r="N883" s="735">
        <f>ROUND('Смета ЕР (общ) '!$I883*'Смета ЕР (общ) '!$L883,2)</f>
        <v>0</v>
      </c>
      <c r="O883" s="735">
        <f>ROUND('Смета ЕР (общ) '!$I883*'Смета ЕР (общ) '!$M883,2)</f>
        <v>0</v>
      </c>
      <c r="P883" s="1222"/>
      <c r="Q883" s="1065"/>
      <c r="S883" s="619"/>
      <c r="T883" s="1168"/>
      <c r="U883" s="1168"/>
      <c r="V883" s="1168"/>
      <c r="W883" s="1168"/>
    </row>
    <row r="884" spans="1:23" ht="48" customHeight="1">
      <c r="A884" s="1097" t="s">
        <v>98</v>
      </c>
      <c r="B884" s="1066">
        <v>1</v>
      </c>
      <c r="C884" s="1066"/>
      <c r="D884" s="1066">
        <f t="shared" si="105"/>
        <v>25</v>
      </c>
      <c r="E884" s="1066" t="str">
        <f>CONCATENATE('Смета ЕР (общ) '!$A884,".",'Смета ЕР (общ) '!$B884,".",'Смета ЕР (общ) '!$D884)</f>
        <v>Р7.1.25</v>
      </c>
      <c r="F884" s="1097">
        <f t="shared" si="102"/>
        <v>1</v>
      </c>
      <c r="G884" s="1067" t="s">
        <v>1603</v>
      </c>
      <c r="H884" s="1095" t="s">
        <v>1602</v>
      </c>
      <c r="I884" s="837"/>
      <c r="J884" s="735">
        <v>499.9</v>
      </c>
      <c r="K884" s="735">
        <v>1273.53</v>
      </c>
      <c r="L884" s="735">
        <f t="shared" si="103"/>
        <v>499.9</v>
      </c>
      <c r="M884" s="735">
        <f t="shared" si="104"/>
        <v>1273.53</v>
      </c>
      <c r="N884" s="735">
        <f>ROUND('Смета ЕР (общ) '!$I884*'Смета ЕР (общ) '!$L884,2)</f>
        <v>0</v>
      </c>
      <c r="O884" s="735">
        <f>ROUND('Смета ЕР (общ) '!$I884*'Смета ЕР (общ) '!$M884,2)</f>
        <v>0</v>
      </c>
      <c r="P884" s="1222"/>
      <c r="Q884" s="1067"/>
      <c r="S884" s="619"/>
      <c r="T884" s="1168"/>
      <c r="U884" s="1168"/>
      <c r="V884" s="1168"/>
      <c r="W884" s="1168"/>
    </row>
    <row r="885" spans="1:23" ht="24" customHeight="1">
      <c r="A885" s="733" t="s">
        <v>98</v>
      </c>
      <c r="B885" s="733">
        <v>1</v>
      </c>
      <c r="C885" s="733"/>
      <c r="D885" s="733">
        <f t="shared" si="105"/>
        <v>26</v>
      </c>
      <c r="E885" s="733" t="str">
        <f>CONCATENATE('Смета ЕР (общ) '!$A885,".",'Смета ЕР (общ) '!$B885,".",'Смета ЕР (общ) '!$D885)</f>
        <v>Р7.1.26</v>
      </c>
      <c r="F885" s="733">
        <f t="shared" si="102"/>
        <v>1</v>
      </c>
      <c r="G885" s="1065" t="s">
        <v>2394</v>
      </c>
      <c r="H885" s="1098" t="s">
        <v>336</v>
      </c>
      <c r="I885" s="734"/>
      <c r="J885" s="923">
        <v>1819.4330000000002</v>
      </c>
      <c r="K885" s="923">
        <v>11200</v>
      </c>
      <c r="L885" s="923">
        <f t="shared" si="103"/>
        <v>1819.43</v>
      </c>
      <c r="M885" s="923">
        <f t="shared" si="104"/>
        <v>11200</v>
      </c>
      <c r="N885" s="923">
        <f>ROUND('Смета ЕР (общ) '!$I885*'Смета ЕР (общ) '!$L885,2)</f>
        <v>0</v>
      </c>
      <c r="O885" s="923">
        <f>ROUND('Смета ЕР (общ) '!$I885*'Смета ЕР (общ) '!$M885,2)</f>
        <v>0</v>
      </c>
      <c r="P885" s="1222"/>
      <c r="Q885" s="1065"/>
      <c r="S885" s="619"/>
      <c r="T885" s="1168"/>
      <c r="U885" s="1168"/>
      <c r="V885" s="1168"/>
      <c r="W885" s="1168"/>
    </row>
    <row r="886" spans="1:23" ht="24" customHeight="1">
      <c r="A886" s="733" t="s">
        <v>98</v>
      </c>
      <c r="B886" s="733">
        <v>1</v>
      </c>
      <c r="C886" s="733"/>
      <c r="D886" s="733">
        <f t="shared" si="105"/>
        <v>27</v>
      </c>
      <c r="E886" s="733" t="str">
        <f>CONCATENATE('Смета ЕР (общ) '!$A886,".",'Смета ЕР (общ) '!$B886,".",'Смета ЕР (общ) '!$D886)</f>
        <v>Р7.1.27</v>
      </c>
      <c r="F886" s="733">
        <f t="shared" si="102"/>
        <v>1</v>
      </c>
      <c r="G886" s="1065" t="s">
        <v>2395</v>
      </c>
      <c r="H886" s="1098" t="s">
        <v>336</v>
      </c>
      <c r="I886" s="734"/>
      <c r="J886" s="923">
        <v>1819.4330000000002</v>
      </c>
      <c r="K886" s="923">
        <v>14300</v>
      </c>
      <c r="L886" s="923">
        <f t="shared" si="103"/>
        <v>1819.43</v>
      </c>
      <c r="M886" s="923">
        <f t="shared" si="104"/>
        <v>14300</v>
      </c>
      <c r="N886" s="923">
        <f>ROUND('Смета ЕР (общ) '!$I886*'Смета ЕР (общ) '!$L886,2)</f>
        <v>0</v>
      </c>
      <c r="O886" s="923">
        <f>ROUND('Смета ЕР (общ) '!$I886*'Смета ЕР (общ) '!$M886,2)</f>
        <v>0</v>
      </c>
      <c r="P886" s="1065"/>
      <c r="Q886" s="1065"/>
      <c r="S886" s="619"/>
      <c r="T886" s="1168"/>
      <c r="U886" s="1168"/>
      <c r="V886" s="1168"/>
      <c r="W886" s="1168"/>
    </row>
    <row r="887" spans="1:23" ht="24" customHeight="1">
      <c r="A887" s="733" t="s">
        <v>98</v>
      </c>
      <c r="B887" s="733">
        <v>1</v>
      </c>
      <c r="C887" s="733"/>
      <c r="D887" s="733">
        <f t="shared" si="105"/>
        <v>28</v>
      </c>
      <c r="E887" s="733" t="str">
        <f>CONCATENATE('Смета ЕР (общ) '!$A887,".",'Смета ЕР (общ) '!$B887,".",'Смета ЕР (общ) '!$D887)</f>
        <v>Р7.1.28</v>
      </c>
      <c r="F887" s="733">
        <f t="shared" si="102"/>
        <v>1</v>
      </c>
      <c r="G887" s="1065" t="s">
        <v>2396</v>
      </c>
      <c r="H887" s="1098" t="s">
        <v>336</v>
      </c>
      <c r="I887" s="734"/>
      <c r="J887" s="923">
        <v>1819.4330000000002</v>
      </c>
      <c r="K887" s="923">
        <v>17000</v>
      </c>
      <c r="L887" s="923">
        <f t="shared" si="103"/>
        <v>1819.43</v>
      </c>
      <c r="M887" s="923">
        <f t="shared" si="104"/>
        <v>17000</v>
      </c>
      <c r="N887" s="923">
        <f>ROUND('Смета ЕР (общ) '!$I887*'Смета ЕР (общ) '!$L887,2)</f>
        <v>0</v>
      </c>
      <c r="O887" s="923">
        <f>ROUND('Смета ЕР (общ) '!$I887*'Смета ЕР (общ) '!$M887,2)</f>
        <v>0</v>
      </c>
      <c r="P887" s="1222"/>
      <c r="Q887" s="1065"/>
      <c r="S887" s="619"/>
      <c r="T887" s="1168"/>
      <c r="U887" s="1168"/>
      <c r="V887" s="1168"/>
      <c r="W887" s="1168"/>
    </row>
    <row r="888" spans="1:23" ht="24" customHeight="1">
      <c r="A888" s="733" t="s">
        <v>98</v>
      </c>
      <c r="B888" s="733">
        <v>1</v>
      </c>
      <c r="C888" s="733"/>
      <c r="D888" s="733">
        <f t="shared" si="105"/>
        <v>29</v>
      </c>
      <c r="E888" s="733" t="str">
        <f>CONCATENATE('Смета ЕР (общ) '!$A888,".",'Смета ЕР (общ) '!$B888,".",'Смета ЕР (общ) '!$D888)</f>
        <v>Р7.1.29</v>
      </c>
      <c r="F888" s="733">
        <f t="shared" si="102"/>
        <v>1</v>
      </c>
      <c r="G888" s="1065" t="s">
        <v>2397</v>
      </c>
      <c r="H888" s="1098" t="s">
        <v>336</v>
      </c>
      <c r="I888" s="734"/>
      <c r="J888" s="923">
        <v>1819.4330000000002</v>
      </c>
      <c r="K888" s="923">
        <v>26000</v>
      </c>
      <c r="L888" s="923">
        <f t="shared" si="103"/>
        <v>1819.43</v>
      </c>
      <c r="M888" s="923">
        <f t="shared" si="104"/>
        <v>26000</v>
      </c>
      <c r="N888" s="923">
        <f>ROUND('Смета ЕР (общ) '!$I888*'Смета ЕР (общ) '!$L888,2)</f>
        <v>0</v>
      </c>
      <c r="O888" s="923">
        <f>ROUND('Смета ЕР (общ) '!$I888*'Смета ЕР (общ) '!$M888,2)</f>
        <v>0</v>
      </c>
      <c r="P888" s="1222"/>
      <c r="Q888" s="1065"/>
      <c r="S888" s="619"/>
      <c r="T888" s="1168"/>
      <c r="U888" s="1168"/>
      <c r="V888" s="1168"/>
      <c r="W888" s="1168"/>
    </row>
    <row r="889" spans="1:23" ht="24" customHeight="1">
      <c r="A889" s="733" t="s">
        <v>98</v>
      </c>
      <c r="B889" s="733">
        <v>1</v>
      </c>
      <c r="C889" s="733"/>
      <c r="D889" s="733">
        <f t="shared" si="105"/>
        <v>30</v>
      </c>
      <c r="E889" s="733" t="str">
        <f>CONCATENATE('Смета ЕР (общ) '!$A889,".",'Смета ЕР (общ) '!$B889,".",'Смета ЕР (общ) '!$D889)</f>
        <v>Р7.1.30</v>
      </c>
      <c r="F889" s="733">
        <f t="shared" si="102"/>
        <v>1</v>
      </c>
      <c r="G889" s="1065" t="s">
        <v>2398</v>
      </c>
      <c r="H889" s="1098" t="s">
        <v>336</v>
      </c>
      <c r="I889" s="734"/>
      <c r="J889" s="923">
        <v>1819.4330000000002</v>
      </c>
      <c r="K889" s="923">
        <v>33000</v>
      </c>
      <c r="L889" s="923">
        <f t="shared" si="103"/>
        <v>1819.43</v>
      </c>
      <c r="M889" s="923">
        <f t="shared" si="104"/>
        <v>33000</v>
      </c>
      <c r="N889" s="923">
        <f>ROUND('Смета ЕР (общ) '!$I889*'Смета ЕР (общ) '!$L889,2)</f>
        <v>0</v>
      </c>
      <c r="O889" s="923">
        <f>ROUND('Смета ЕР (общ) '!$I889*'Смета ЕР (общ) '!$M889,2)</f>
        <v>0</v>
      </c>
      <c r="P889" s="1222"/>
      <c r="Q889" s="1065"/>
      <c r="S889" s="619"/>
      <c r="T889" s="1168"/>
      <c r="U889" s="1168"/>
      <c r="V889" s="1168"/>
      <c r="W889" s="1168"/>
    </row>
    <row r="890" spans="1:23" ht="24" customHeight="1">
      <c r="A890" s="733" t="s">
        <v>98</v>
      </c>
      <c r="B890" s="733">
        <v>1</v>
      </c>
      <c r="C890" s="733"/>
      <c r="D890" s="733">
        <f t="shared" si="105"/>
        <v>31</v>
      </c>
      <c r="E890" s="733" t="str">
        <f>CONCATENATE('Смета ЕР (общ) '!$A890,".",'Смета ЕР (общ) '!$B890,".",'Смета ЕР (общ) '!$D890)</f>
        <v>Р7.1.31</v>
      </c>
      <c r="F890" s="733">
        <f t="shared" si="102"/>
        <v>1</v>
      </c>
      <c r="G890" s="1065" t="s">
        <v>2399</v>
      </c>
      <c r="H890" s="1098" t="s">
        <v>336</v>
      </c>
      <c r="I890" s="734"/>
      <c r="J890" s="923">
        <v>1819.4330000000002</v>
      </c>
      <c r="K890" s="923">
        <v>27000</v>
      </c>
      <c r="L890" s="923">
        <f t="shared" si="103"/>
        <v>1819.43</v>
      </c>
      <c r="M890" s="923">
        <f t="shared" si="104"/>
        <v>27000</v>
      </c>
      <c r="N890" s="923">
        <f>ROUND('Смета ЕР (общ) '!$I890*'Смета ЕР (общ) '!$L890,2)</f>
        <v>0</v>
      </c>
      <c r="O890" s="923">
        <f>ROUND('Смета ЕР (общ) '!$I890*'Смета ЕР (общ) '!$M890,2)</f>
        <v>0</v>
      </c>
      <c r="P890" s="1065"/>
      <c r="Q890" s="1065"/>
      <c r="S890" s="619"/>
      <c r="T890" s="1168"/>
      <c r="U890" s="1168"/>
      <c r="V890" s="1168"/>
      <c r="W890" s="1168"/>
    </row>
    <row r="891" spans="1:23" ht="24" customHeight="1">
      <c r="A891" s="733" t="s">
        <v>98</v>
      </c>
      <c r="B891" s="733">
        <v>1</v>
      </c>
      <c r="C891" s="733"/>
      <c r="D891" s="733">
        <f t="shared" si="105"/>
        <v>32</v>
      </c>
      <c r="E891" s="733" t="str">
        <f>CONCATENATE('Смета ЕР (общ) '!$A891,".",'Смета ЕР (общ) '!$B891,".",'Смета ЕР (общ) '!$D891)</f>
        <v>Р7.1.32</v>
      </c>
      <c r="F891" s="733">
        <f t="shared" si="102"/>
        <v>1</v>
      </c>
      <c r="G891" s="1106" t="s">
        <v>2454</v>
      </c>
      <c r="H891" s="1098" t="s">
        <v>336</v>
      </c>
      <c r="I891" s="734"/>
      <c r="J891" s="923">
        <v>1819.4330000000002</v>
      </c>
      <c r="K891" s="923">
        <v>9632</v>
      </c>
      <c r="L891" s="923">
        <f t="shared" si="103"/>
        <v>1819.43</v>
      </c>
      <c r="M891" s="923">
        <f t="shared" si="104"/>
        <v>9632</v>
      </c>
      <c r="N891" s="923">
        <f>ROUND('Смета ЕР (общ) '!$I891*'Смета ЕР (общ) '!$L891,2)</f>
        <v>0</v>
      </c>
      <c r="O891" s="923">
        <f>ROUND('Смета ЕР (общ) '!$I891*'Смета ЕР (общ) '!$M891,2)</f>
        <v>0</v>
      </c>
      <c r="P891" s="1106"/>
      <c r="Q891" s="1106"/>
      <c r="S891" s="619"/>
      <c r="T891" s="1168"/>
      <c r="U891" s="1168"/>
      <c r="V891" s="1168"/>
      <c r="W891" s="1168"/>
    </row>
    <row r="892" spans="1:23" ht="24" customHeight="1">
      <c r="A892" s="733" t="s">
        <v>98</v>
      </c>
      <c r="B892" s="733">
        <v>1</v>
      </c>
      <c r="C892" s="733"/>
      <c r="D892" s="733">
        <f t="shared" si="105"/>
        <v>33</v>
      </c>
      <c r="E892" s="733" t="str">
        <f>CONCATENATE('Смета ЕР (общ) '!$A892,".",'Смета ЕР (общ) '!$B892,".",'Смета ЕР (общ) '!$D892)</f>
        <v>Р7.1.33</v>
      </c>
      <c r="F892" s="733">
        <f t="shared" si="102"/>
        <v>1</v>
      </c>
      <c r="G892" s="1106" t="s">
        <v>2455</v>
      </c>
      <c r="H892" s="1098" t="s">
        <v>336</v>
      </c>
      <c r="I892" s="734"/>
      <c r="J892" s="923">
        <v>1819.4330000000002</v>
      </c>
      <c r="K892" s="923">
        <v>14077</v>
      </c>
      <c r="L892" s="923">
        <f t="shared" si="103"/>
        <v>1819.43</v>
      </c>
      <c r="M892" s="923">
        <f t="shared" si="104"/>
        <v>14077</v>
      </c>
      <c r="N892" s="923">
        <f>ROUND('Смета ЕР (общ) '!$I892*'Смета ЕР (общ) '!$L892,2)</f>
        <v>0</v>
      </c>
      <c r="O892" s="923">
        <f>ROUND('Смета ЕР (общ) '!$I892*'Смета ЕР (общ) '!$M892,2)</f>
        <v>0</v>
      </c>
      <c r="P892" s="1106"/>
      <c r="Q892" s="1106"/>
      <c r="S892" s="619"/>
      <c r="T892" s="1168"/>
      <c r="U892" s="1168"/>
      <c r="V892" s="1168"/>
      <c r="W892" s="1168"/>
    </row>
    <row r="893" spans="1:23" ht="14.4" customHeight="1">
      <c r="A893" s="733" t="s">
        <v>98</v>
      </c>
      <c r="B893" s="733">
        <v>1</v>
      </c>
      <c r="C893" s="733"/>
      <c r="D893" s="733">
        <f t="shared" si="105"/>
        <v>34</v>
      </c>
      <c r="E893" s="733" t="str">
        <f>CONCATENATE('Смета ЕР (общ) '!$A893,".",'Смета ЕР (общ) '!$B893,".",'Смета ЕР (общ) '!$D893)</f>
        <v>Р7.1.34</v>
      </c>
      <c r="F893" s="733">
        <f t="shared" si="102"/>
        <v>1</v>
      </c>
      <c r="G893" s="1106" t="s">
        <v>2425</v>
      </c>
      <c r="H893" s="1098" t="s">
        <v>336</v>
      </c>
      <c r="I893" s="734"/>
      <c r="J893" s="923">
        <v>1000</v>
      </c>
      <c r="K893" s="923">
        <v>15540.92</v>
      </c>
      <c r="L893" s="923">
        <f t="shared" si="103"/>
        <v>1000</v>
      </c>
      <c r="M893" s="923">
        <f t="shared" si="104"/>
        <v>15540.92</v>
      </c>
      <c r="N893" s="923">
        <f>ROUND('Смета ЕР (общ) '!$I893*'Смета ЕР (общ) '!$L893,2)</f>
        <v>0</v>
      </c>
      <c r="O893" s="923">
        <f>ROUND('Смета ЕР (общ) '!$I893*'Смета ЕР (общ) '!$M893,2)</f>
        <v>0</v>
      </c>
      <c r="P893" s="1106"/>
      <c r="Q893" s="1106"/>
      <c r="S893" s="619"/>
      <c r="T893" s="1168"/>
      <c r="U893" s="1168"/>
      <c r="V893" s="1168"/>
      <c r="W893" s="1168"/>
    </row>
    <row r="894" spans="1:23" ht="14.4" customHeight="1">
      <c r="A894" s="733" t="s">
        <v>98</v>
      </c>
      <c r="B894" s="733">
        <v>1</v>
      </c>
      <c r="C894" s="733"/>
      <c r="D894" s="733">
        <f t="shared" si="105"/>
        <v>35</v>
      </c>
      <c r="E894" s="733" t="str">
        <f>CONCATENATE('Смета ЕР (общ) '!$A894,".",'Смета ЕР (общ) '!$B894,".",'Смета ЕР (общ) '!$D894)</f>
        <v>Р7.1.35</v>
      </c>
      <c r="F894" s="733">
        <f t="shared" si="102"/>
        <v>1</v>
      </c>
      <c r="G894" s="1106" t="s">
        <v>2426</v>
      </c>
      <c r="H894" s="1098" t="s">
        <v>336</v>
      </c>
      <c r="I894" s="734"/>
      <c r="J894" s="923">
        <v>1000</v>
      </c>
      <c r="K894" s="923">
        <v>27067.96</v>
      </c>
      <c r="L894" s="923">
        <f t="shared" si="103"/>
        <v>1000</v>
      </c>
      <c r="M894" s="923">
        <f t="shared" si="104"/>
        <v>27067.96</v>
      </c>
      <c r="N894" s="923">
        <f>ROUND('Смета ЕР (общ) '!$I894*'Смета ЕР (общ) '!$L894,2)</f>
        <v>0</v>
      </c>
      <c r="O894" s="923">
        <f>ROUND('Смета ЕР (общ) '!$I894*'Смета ЕР (общ) '!$M894,2)</f>
        <v>0</v>
      </c>
      <c r="P894" s="1106"/>
      <c r="Q894" s="1106"/>
      <c r="S894" s="619"/>
      <c r="T894" s="1168"/>
      <c r="U894" s="1168"/>
      <c r="V894" s="1168"/>
      <c r="W894" s="1168"/>
    </row>
    <row r="895" spans="1:23" ht="14.4" customHeight="1">
      <c r="A895" s="733" t="s">
        <v>98</v>
      </c>
      <c r="B895" s="733">
        <v>1</v>
      </c>
      <c r="C895" s="733"/>
      <c r="D895" s="733">
        <f t="shared" si="105"/>
        <v>36</v>
      </c>
      <c r="E895" s="733" t="str">
        <f>CONCATENATE('Смета ЕР (общ) '!$A895,".",'Смета ЕР (общ) '!$B895,".",'Смета ЕР (общ) '!$D895)</f>
        <v>Р7.1.36</v>
      </c>
      <c r="F895" s="733">
        <f t="shared" si="102"/>
        <v>1</v>
      </c>
      <c r="G895" s="1106" t="s">
        <v>2427</v>
      </c>
      <c r="H895" s="1098" t="s">
        <v>336</v>
      </c>
      <c r="I895" s="734"/>
      <c r="J895" s="923">
        <v>1000</v>
      </c>
      <c r="K895" s="923">
        <v>31390.600000000002</v>
      </c>
      <c r="L895" s="923">
        <f t="shared" si="103"/>
        <v>1000</v>
      </c>
      <c r="M895" s="923">
        <f t="shared" si="104"/>
        <v>31390.6</v>
      </c>
      <c r="N895" s="923">
        <f>ROUND('Смета ЕР (общ) '!$I895*'Смета ЕР (общ) '!$L895,2)</f>
        <v>0</v>
      </c>
      <c r="O895" s="923">
        <f>ROUND('Смета ЕР (общ) '!$I895*'Смета ЕР (общ) '!$M895,2)</f>
        <v>0</v>
      </c>
      <c r="P895" s="1106"/>
      <c r="Q895" s="1106"/>
      <c r="S895" s="619"/>
      <c r="T895" s="1168"/>
      <c r="U895" s="1168"/>
      <c r="V895" s="1168"/>
      <c r="W895" s="1168"/>
    </row>
    <row r="896" spans="1:23" ht="14.4" customHeight="1">
      <c r="A896" s="733" t="s">
        <v>98</v>
      </c>
      <c r="B896" s="733">
        <v>1</v>
      </c>
      <c r="C896" s="733"/>
      <c r="D896" s="733">
        <f t="shared" si="105"/>
        <v>37</v>
      </c>
      <c r="E896" s="733" t="str">
        <f>CONCATENATE('Смета ЕР (общ) '!$A896,".",'Смета ЕР (общ) '!$B896,".",'Смета ЕР (общ) '!$D896)</f>
        <v>Р7.1.37</v>
      </c>
      <c r="F896" s="733">
        <f t="shared" si="102"/>
        <v>1</v>
      </c>
      <c r="G896" s="1106" t="s">
        <v>2428</v>
      </c>
      <c r="H896" s="1098" t="s">
        <v>336</v>
      </c>
      <c r="I896" s="734"/>
      <c r="J896" s="923">
        <v>1000</v>
      </c>
      <c r="K896" s="923">
        <v>19657.72</v>
      </c>
      <c r="L896" s="923">
        <f t="shared" si="103"/>
        <v>1000</v>
      </c>
      <c r="M896" s="923">
        <f t="shared" si="104"/>
        <v>19657.72</v>
      </c>
      <c r="N896" s="923">
        <f>ROUND('Смета ЕР (общ) '!$I896*'Смета ЕР (общ) '!$L896,2)</f>
        <v>0</v>
      </c>
      <c r="O896" s="923">
        <f>ROUND('Смета ЕР (общ) '!$I896*'Смета ЕР (общ) '!$M896,2)</f>
        <v>0</v>
      </c>
      <c r="P896" s="1106"/>
      <c r="Q896" s="1106"/>
      <c r="S896" s="619"/>
      <c r="T896" s="1168"/>
      <c r="U896" s="1168"/>
      <c r="V896" s="1168"/>
      <c r="W896" s="1168"/>
    </row>
    <row r="897" spans="1:23" ht="14.4" customHeight="1">
      <c r="A897" s="733" t="s">
        <v>98</v>
      </c>
      <c r="B897" s="733">
        <v>1</v>
      </c>
      <c r="C897" s="733"/>
      <c r="D897" s="733">
        <f t="shared" si="105"/>
        <v>38</v>
      </c>
      <c r="E897" s="733" t="str">
        <f>CONCATENATE('Смета ЕР (общ) '!$A897,".",'Смета ЕР (общ) '!$B897,".",'Смета ЕР (общ) '!$D897)</f>
        <v>Р7.1.38</v>
      </c>
      <c r="F897" s="733">
        <f t="shared" si="102"/>
        <v>1</v>
      </c>
      <c r="G897" s="1106" t="s">
        <v>2429</v>
      </c>
      <c r="H897" s="1098" t="s">
        <v>336</v>
      </c>
      <c r="I897" s="734"/>
      <c r="J897" s="923">
        <v>1000</v>
      </c>
      <c r="K897" s="923">
        <v>36022</v>
      </c>
      <c r="L897" s="923">
        <f t="shared" si="103"/>
        <v>1000</v>
      </c>
      <c r="M897" s="923">
        <f t="shared" si="104"/>
        <v>36022</v>
      </c>
      <c r="N897" s="923">
        <f>ROUND('Смета ЕР (общ) '!$I897*'Смета ЕР (общ) '!$L897,2)</f>
        <v>0</v>
      </c>
      <c r="O897" s="923">
        <f>ROUND('Смета ЕР (общ) '!$I897*'Смета ЕР (общ) '!$M897,2)</f>
        <v>0</v>
      </c>
      <c r="P897" s="1106"/>
      <c r="Q897" s="1106"/>
      <c r="S897" s="619"/>
      <c r="T897" s="1168"/>
      <c r="U897" s="1168"/>
      <c r="V897" s="1168"/>
      <c r="W897" s="1168"/>
    </row>
    <row r="898" spans="1:23" ht="14.4" customHeight="1">
      <c r="A898" s="733" t="s">
        <v>98</v>
      </c>
      <c r="B898" s="733">
        <v>1</v>
      </c>
      <c r="C898" s="733"/>
      <c r="D898" s="733">
        <f t="shared" si="105"/>
        <v>39</v>
      </c>
      <c r="E898" s="733" t="str">
        <f>CONCATENATE('Смета ЕР (общ) '!$A898,".",'Смета ЕР (общ) '!$B898,".",'Смета ЕР (общ) '!$D898)</f>
        <v>Р7.1.39</v>
      </c>
      <c r="F898" s="733">
        <f t="shared" si="102"/>
        <v>1</v>
      </c>
      <c r="G898" s="1106" t="s">
        <v>2430</v>
      </c>
      <c r="H898" s="1098" t="s">
        <v>336</v>
      </c>
      <c r="I898" s="734"/>
      <c r="J898" s="923">
        <v>1000</v>
      </c>
      <c r="K898" s="923">
        <v>19657.72</v>
      </c>
      <c r="L898" s="923">
        <f t="shared" si="103"/>
        <v>1000</v>
      </c>
      <c r="M898" s="923">
        <f t="shared" si="104"/>
        <v>19657.72</v>
      </c>
      <c r="N898" s="923">
        <f>ROUND('Смета ЕР (общ) '!$I898*'Смета ЕР (общ) '!$L898,2)</f>
        <v>0</v>
      </c>
      <c r="O898" s="923">
        <f>ROUND('Смета ЕР (общ) '!$I898*'Смета ЕР (общ) '!$M898,2)</f>
        <v>0</v>
      </c>
      <c r="P898" s="1106"/>
      <c r="Q898" s="1106"/>
      <c r="S898" s="619"/>
      <c r="T898" s="1168"/>
      <c r="U898" s="1168"/>
      <c r="V898" s="1168"/>
      <c r="W898" s="1168"/>
    </row>
    <row r="899" spans="1:23" ht="14.4" customHeight="1">
      <c r="A899" s="733" t="s">
        <v>98</v>
      </c>
      <c r="B899" s="733">
        <v>1</v>
      </c>
      <c r="C899" s="733"/>
      <c r="D899" s="733">
        <f t="shared" si="105"/>
        <v>40</v>
      </c>
      <c r="E899" s="733" t="str">
        <f>CONCATENATE('Смета ЕР (общ) '!$A899,".",'Смета ЕР (общ) '!$B899,".",'Смета ЕР (общ) '!$D899)</f>
        <v>Р7.1.40</v>
      </c>
      <c r="F899" s="733">
        <f t="shared" si="102"/>
        <v>1</v>
      </c>
      <c r="G899" s="1106" t="s">
        <v>2431</v>
      </c>
      <c r="H899" s="1098" t="s">
        <v>336</v>
      </c>
      <c r="I899" s="734"/>
      <c r="J899" s="923">
        <v>1000</v>
      </c>
      <c r="K899" s="923">
        <v>44873.120000000003</v>
      </c>
      <c r="L899" s="923">
        <f t="shared" si="103"/>
        <v>1000</v>
      </c>
      <c r="M899" s="923">
        <f t="shared" si="104"/>
        <v>44873.120000000003</v>
      </c>
      <c r="N899" s="923">
        <f>ROUND('Смета ЕР (общ) '!$I899*'Смета ЕР (общ) '!$L899,2)</f>
        <v>0</v>
      </c>
      <c r="O899" s="923">
        <f>ROUND('Смета ЕР (общ) '!$I899*'Смета ЕР (общ) '!$M899,2)</f>
        <v>0</v>
      </c>
      <c r="P899" s="1106"/>
      <c r="Q899" s="1106"/>
      <c r="S899" s="619"/>
      <c r="T899" s="1168"/>
      <c r="U899" s="1168"/>
      <c r="V899" s="1168"/>
      <c r="W899" s="1168"/>
    </row>
    <row r="900" spans="1:23" ht="14.4" customHeight="1">
      <c r="A900" s="733" t="s">
        <v>98</v>
      </c>
      <c r="B900" s="733">
        <v>1</v>
      </c>
      <c r="C900" s="733"/>
      <c r="D900" s="733">
        <f t="shared" si="105"/>
        <v>41</v>
      </c>
      <c r="E900" s="733" t="str">
        <f>CONCATENATE('Смета ЕР (общ) '!$A900,".",'Смета ЕР (общ) '!$B900,".",'Смета ЕР (общ) '!$D900)</f>
        <v>Р7.1.41</v>
      </c>
      <c r="F900" s="733">
        <f t="shared" si="102"/>
        <v>1</v>
      </c>
      <c r="G900" s="1106" t="s">
        <v>2432</v>
      </c>
      <c r="H900" s="1098" t="s">
        <v>336</v>
      </c>
      <c r="I900" s="734"/>
      <c r="J900" s="923">
        <v>1000</v>
      </c>
      <c r="K900" s="923">
        <v>28508.84</v>
      </c>
      <c r="L900" s="923">
        <f t="shared" si="103"/>
        <v>1000</v>
      </c>
      <c r="M900" s="923">
        <f t="shared" si="104"/>
        <v>28508.84</v>
      </c>
      <c r="N900" s="923">
        <f>ROUND('Смета ЕР (общ) '!$I900*'Смета ЕР (общ) '!$L900,2)</f>
        <v>0</v>
      </c>
      <c r="O900" s="923">
        <f>ROUND('Смета ЕР (общ) '!$I900*'Смета ЕР (общ) '!$M900,2)</f>
        <v>0</v>
      </c>
      <c r="P900" s="1106"/>
      <c r="Q900" s="1106"/>
      <c r="S900" s="619"/>
      <c r="T900" s="1168"/>
      <c r="U900" s="1168"/>
      <c r="V900" s="1168"/>
      <c r="W900" s="1168"/>
    </row>
    <row r="901" spans="1:23" ht="14.4" customHeight="1">
      <c r="A901" s="733" t="s">
        <v>98</v>
      </c>
      <c r="B901" s="733">
        <v>1</v>
      </c>
      <c r="C901" s="733"/>
      <c r="D901" s="733">
        <f t="shared" si="105"/>
        <v>42</v>
      </c>
      <c r="E901" s="733" t="str">
        <f>CONCATENATE('Смета ЕР (общ) '!$A901,".",'Смета ЕР (общ) '!$B901,".",'Смета ЕР (общ) '!$D901)</f>
        <v>Р7.1.42</v>
      </c>
      <c r="F901" s="733">
        <f t="shared" si="102"/>
        <v>1</v>
      </c>
      <c r="G901" s="1106" t="s">
        <v>2401</v>
      </c>
      <c r="H901" s="1098" t="s">
        <v>336</v>
      </c>
      <c r="I901" s="734"/>
      <c r="J901" s="923">
        <v>1000</v>
      </c>
      <c r="K901" s="923">
        <v>3148</v>
      </c>
      <c r="L901" s="923">
        <f t="shared" si="103"/>
        <v>1000</v>
      </c>
      <c r="M901" s="923">
        <f t="shared" si="104"/>
        <v>3148</v>
      </c>
      <c r="N901" s="923">
        <f>ROUND('Смета ЕР (общ) '!$I901*'Смета ЕР (общ) '!$L901,2)</f>
        <v>0</v>
      </c>
      <c r="O901" s="923">
        <f>ROUND('Смета ЕР (общ) '!$I901*'Смета ЕР (общ) '!$M901,2)</f>
        <v>0</v>
      </c>
      <c r="P901" s="1106"/>
      <c r="Q901" s="1106"/>
      <c r="S901" s="619"/>
      <c r="T901" s="1168"/>
      <c r="U901" s="1168"/>
      <c r="V901" s="1168"/>
      <c r="W901" s="1168"/>
    </row>
    <row r="902" spans="1:23" ht="14.4" customHeight="1">
      <c r="A902" s="733" t="s">
        <v>98</v>
      </c>
      <c r="B902" s="733">
        <v>1</v>
      </c>
      <c r="C902" s="733"/>
      <c r="D902" s="733">
        <f t="shared" si="105"/>
        <v>43</v>
      </c>
      <c r="E902" s="733" t="str">
        <f>CONCATENATE('Смета ЕР (общ) '!$A902,".",'Смета ЕР (общ) '!$B902,".",'Смета ЕР (общ) '!$D902)</f>
        <v>Р7.1.43</v>
      </c>
      <c r="F902" s="733">
        <f t="shared" si="102"/>
        <v>1</v>
      </c>
      <c r="G902" s="1106" t="s">
        <v>2402</v>
      </c>
      <c r="H902" s="1098" t="s">
        <v>336</v>
      </c>
      <c r="I902" s="734"/>
      <c r="J902" s="923">
        <v>1000</v>
      </c>
      <c r="K902" s="923">
        <v>5156</v>
      </c>
      <c r="L902" s="923">
        <f t="shared" si="103"/>
        <v>1000</v>
      </c>
      <c r="M902" s="923">
        <f t="shared" si="104"/>
        <v>5156</v>
      </c>
      <c r="N902" s="923">
        <f>ROUND('Смета ЕР (общ) '!$I902*'Смета ЕР (общ) '!$L902,2)</f>
        <v>0</v>
      </c>
      <c r="O902" s="923">
        <f>ROUND('Смета ЕР (общ) '!$I902*'Смета ЕР (общ) '!$M902,2)</f>
        <v>0</v>
      </c>
      <c r="P902" s="1106"/>
      <c r="Q902" s="1106"/>
      <c r="S902" s="619"/>
      <c r="T902" s="1168"/>
      <c r="U902" s="1168"/>
      <c r="V902" s="1168"/>
      <c r="W902" s="1168"/>
    </row>
    <row r="903" spans="1:23" ht="14.4" customHeight="1">
      <c r="A903" s="733" t="s">
        <v>98</v>
      </c>
      <c r="B903" s="733">
        <v>1</v>
      </c>
      <c r="C903" s="733"/>
      <c r="D903" s="733">
        <f t="shared" si="105"/>
        <v>44</v>
      </c>
      <c r="E903" s="733" t="str">
        <f>CONCATENATE('Смета ЕР (общ) '!$A903,".",'Смета ЕР (общ) '!$B903,".",'Смета ЕР (общ) '!$D903)</f>
        <v>Р7.1.44</v>
      </c>
      <c r="F903" s="733">
        <f t="shared" si="102"/>
        <v>1</v>
      </c>
      <c r="G903" s="1106" t="s">
        <v>2403</v>
      </c>
      <c r="H903" s="1098" t="s">
        <v>336</v>
      </c>
      <c r="I903" s="734"/>
      <c r="J903" s="923">
        <v>1000</v>
      </c>
      <c r="K903" s="923">
        <v>2659</v>
      </c>
      <c r="L903" s="923">
        <f t="shared" si="103"/>
        <v>1000</v>
      </c>
      <c r="M903" s="923">
        <f t="shared" si="104"/>
        <v>2659</v>
      </c>
      <c r="N903" s="923">
        <f>ROUND('Смета ЕР (общ) '!$I903*'Смета ЕР (общ) '!$L903,2)</f>
        <v>0</v>
      </c>
      <c r="O903" s="923">
        <f>ROUND('Смета ЕР (общ) '!$I903*'Смета ЕР (общ) '!$M903,2)</f>
        <v>0</v>
      </c>
      <c r="P903" s="1106"/>
      <c r="Q903" s="1106"/>
      <c r="S903" s="619"/>
      <c r="T903" s="1168"/>
      <c r="U903" s="1168"/>
      <c r="V903" s="1168"/>
      <c r="W903" s="1168"/>
    </row>
    <row r="904" spans="1:23" ht="14.4" customHeight="1">
      <c r="A904" s="733" t="s">
        <v>98</v>
      </c>
      <c r="B904" s="733">
        <v>1</v>
      </c>
      <c r="C904" s="733"/>
      <c r="D904" s="733">
        <f t="shared" si="105"/>
        <v>45</v>
      </c>
      <c r="E904" s="733" t="str">
        <f>CONCATENATE('Смета ЕР (общ) '!$A904,".",'Смета ЕР (общ) '!$B904,".",'Смета ЕР (общ) '!$D904)</f>
        <v>Р7.1.45</v>
      </c>
      <c r="F904" s="733">
        <f t="shared" si="102"/>
        <v>1</v>
      </c>
      <c r="G904" s="1106" t="s">
        <v>2404</v>
      </c>
      <c r="H904" s="1098" t="s">
        <v>336</v>
      </c>
      <c r="I904" s="734"/>
      <c r="J904" s="923">
        <v>1000</v>
      </c>
      <c r="K904" s="923">
        <v>2735</v>
      </c>
      <c r="L904" s="923">
        <f t="shared" si="103"/>
        <v>1000</v>
      </c>
      <c r="M904" s="923">
        <f t="shared" si="104"/>
        <v>2735</v>
      </c>
      <c r="N904" s="923">
        <f>ROUND('Смета ЕР (общ) '!$I904*'Смета ЕР (общ) '!$L904,2)</f>
        <v>0</v>
      </c>
      <c r="O904" s="923">
        <f>ROUND('Смета ЕР (общ) '!$I904*'Смета ЕР (общ) '!$M904,2)</f>
        <v>0</v>
      </c>
      <c r="P904" s="1106"/>
      <c r="Q904" s="1106"/>
      <c r="S904" s="619"/>
      <c r="T904" s="1168"/>
      <c r="U904" s="1168"/>
      <c r="V904" s="1168"/>
      <c r="W904" s="1168"/>
    </row>
    <row r="905" spans="1:23" ht="14.4" customHeight="1">
      <c r="A905" s="733" t="s">
        <v>98</v>
      </c>
      <c r="B905" s="733">
        <v>1</v>
      </c>
      <c r="C905" s="733"/>
      <c r="D905" s="733">
        <f t="shared" si="105"/>
        <v>46</v>
      </c>
      <c r="E905" s="733" t="str">
        <f>CONCATENATE('Смета ЕР (общ) '!$A905,".",'Смета ЕР (общ) '!$B905,".",'Смета ЕР (общ) '!$D905)</f>
        <v>Р7.1.46</v>
      </c>
      <c r="F905" s="733">
        <f t="shared" si="102"/>
        <v>1</v>
      </c>
      <c r="G905" s="1106" t="s">
        <v>2405</v>
      </c>
      <c r="H905" s="1098" t="s">
        <v>336</v>
      </c>
      <c r="I905" s="734"/>
      <c r="J905" s="923">
        <v>1000</v>
      </c>
      <c r="K905" s="923">
        <v>8226</v>
      </c>
      <c r="L905" s="923">
        <f t="shared" si="103"/>
        <v>1000</v>
      </c>
      <c r="M905" s="923">
        <f t="shared" si="104"/>
        <v>8226</v>
      </c>
      <c r="N905" s="923">
        <f>ROUND('Смета ЕР (общ) '!$I905*'Смета ЕР (общ) '!$L905,2)</f>
        <v>0</v>
      </c>
      <c r="O905" s="923">
        <f>ROUND('Смета ЕР (общ) '!$I905*'Смета ЕР (общ) '!$M905,2)</f>
        <v>0</v>
      </c>
      <c r="P905" s="1106"/>
      <c r="Q905" s="1106"/>
      <c r="S905" s="619"/>
      <c r="T905" s="1168"/>
      <c r="U905" s="1168"/>
      <c r="V905" s="1168"/>
      <c r="W905" s="1168"/>
    </row>
    <row r="906" spans="1:23" ht="14.4" customHeight="1">
      <c r="A906" s="733" t="s">
        <v>98</v>
      </c>
      <c r="B906" s="733">
        <v>1</v>
      </c>
      <c r="C906" s="733"/>
      <c r="D906" s="733">
        <f t="shared" si="105"/>
        <v>47</v>
      </c>
      <c r="E906" s="733" t="str">
        <f>CONCATENATE('Смета ЕР (общ) '!$A906,".",'Смета ЕР (общ) '!$B906,".",'Смета ЕР (общ) '!$D906)</f>
        <v>Р7.1.47</v>
      </c>
      <c r="F906" s="733">
        <f t="shared" si="102"/>
        <v>1</v>
      </c>
      <c r="G906" s="1106" t="s">
        <v>2406</v>
      </c>
      <c r="H906" s="1098" t="s">
        <v>336</v>
      </c>
      <c r="I906" s="734"/>
      <c r="J906" s="923">
        <v>1000</v>
      </c>
      <c r="K906" s="923">
        <v>3301.4</v>
      </c>
      <c r="L906" s="923">
        <f t="shared" si="103"/>
        <v>1000</v>
      </c>
      <c r="M906" s="923">
        <f t="shared" si="104"/>
        <v>3301.4</v>
      </c>
      <c r="N906" s="923">
        <f>ROUND('Смета ЕР (общ) '!$I906*'Смета ЕР (общ) '!$L906,2)</f>
        <v>0</v>
      </c>
      <c r="O906" s="923">
        <f>ROUND('Смета ЕР (общ) '!$I906*'Смета ЕР (общ) '!$M906,2)</f>
        <v>0</v>
      </c>
      <c r="P906" s="1106"/>
      <c r="Q906" s="1106"/>
      <c r="S906" s="619"/>
      <c r="T906" s="1168"/>
      <c r="U906" s="1168"/>
      <c r="V906" s="1168"/>
      <c r="W906" s="1168"/>
    </row>
    <row r="907" spans="1:23" ht="14.4" customHeight="1">
      <c r="A907" s="733" t="s">
        <v>98</v>
      </c>
      <c r="B907" s="733">
        <v>1</v>
      </c>
      <c r="C907" s="733"/>
      <c r="D907" s="733">
        <f t="shared" si="105"/>
        <v>48</v>
      </c>
      <c r="E907" s="733" t="str">
        <f>CONCATENATE('Смета ЕР (общ) '!$A907,".",'Смета ЕР (общ) '!$B907,".",'Смета ЕР (общ) '!$D907)</f>
        <v>Р7.1.48</v>
      </c>
      <c r="F907" s="733">
        <f t="shared" si="102"/>
        <v>1</v>
      </c>
      <c r="G907" s="1106" t="s">
        <v>2407</v>
      </c>
      <c r="H907" s="1098" t="s">
        <v>336</v>
      </c>
      <c r="I907" s="734"/>
      <c r="J907" s="923">
        <v>1000</v>
      </c>
      <c r="K907" s="923">
        <v>3707</v>
      </c>
      <c r="L907" s="923">
        <f t="shared" si="103"/>
        <v>1000</v>
      </c>
      <c r="M907" s="923">
        <f t="shared" si="104"/>
        <v>3707</v>
      </c>
      <c r="N907" s="923">
        <f>ROUND('Смета ЕР (общ) '!$I907*'Смета ЕР (общ) '!$L907,2)</f>
        <v>0</v>
      </c>
      <c r="O907" s="923">
        <f>ROUND('Смета ЕР (общ) '!$I907*'Смета ЕР (общ) '!$M907,2)</f>
        <v>0</v>
      </c>
      <c r="P907" s="1106"/>
      <c r="Q907" s="1106"/>
      <c r="S907" s="619"/>
      <c r="T907" s="1168"/>
      <c r="U907" s="1168"/>
      <c r="V907" s="1168"/>
      <c r="W907" s="1168"/>
    </row>
    <row r="908" spans="1:23" ht="14.4" customHeight="1">
      <c r="A908" s="733" t="s">
        <v>98</v>
      </c>
      <c r="B908" s="733">
        <v>1</v>
      </c>
      <c r="C908" s="733"/>
      <c r="D908" s="733">
        <f t="shared" si="105"/>
        <v>49</v>
      </c>
      <c r="E908" s="733" t="str">
        <f>CONCATENATE('Смета ЕР (общ) '!$A908,".",'Смета ЕР (общ) '!$B908,".",'Смета ЕР (общ) '!$D908)</f>
        <v>Р7.1.49</v>
      </c>
      <c r="F908" s="733">
        <f t="shared" si="102"/>
        <v>1</v>
      </c>
      <c r="G908" s="1106" t="s">
        <v>2408</v>
      </c>
      <c r="H908" s="1098" t="s">
        <v>336</v>
      </c>
      <c r="I908" s="734"/>
      <c r="J908" s="923">
        <v>1000</v>
      </c>
      <c r="K908" s="923">
        <v>4100</v>
      </c>
      <c r="L908" s="923">
        <f t="shared" si="103"/>
        <v>1000</v>
      </c>
      <c r="M908" s="923">
        <f t="shared" si="104"/>
        <v>4100</v>
      </c>
      <c r="N908" s="923">
        <f>ROUND('Смета ЕР (общ) '!$I908*'Смета ЕР (общ) '!$L908,2)</f>
        <v>0</v>
      </c>
      <c r="O908" s="923">
        <f>ROUND('Смета ЕР (общ) '!$I908*'Смета ЕР (общ) '!$M908,2)</f>
        <v>0</v>
      </c>
      <c r="P908" s="1106"/>
      <c r="Q908" s="1106"/>
      <c r="S908" s="619"/>
      <c r="T908" s="1168"/>
      <c r="U908" s="1168"/>
      <c r="V908" s="1168"/>
      <c r="W908" s="1168"/>
    </row>
    <row r="909" spans="1:23" ht="14.4" customHeight="1">
      <c r="A909" s="733" t="s">
        <v>98</v>
      </c>
      <c r="B909" s="733">
        <v>1</v>
      </c>
      <c r="C909" s="733"/>
      <c r="D909" s="733">
        <f t="shared" si="105"/>
        <v>50</v>
      </c>
      <c r="E909" s="733" t="str">
        <f>CONCATENATE('Смета ЕР (общ) '!$A909,".",'Смета ЕР (общ) '!$B909,".",'Смета ЕР (общ) '!$D909)</f>
        <v>Р7.1.50</v>
      </c>
      <c r="F909" s="733">
        <f t="shared" si="102"/>
        <v>1</v>
      </c>
      <c r="G909" s="1106" t="s">
        <v>2409</v>
      </c>
      <c r="H909" s="1098" t="s">
        <v>336</v>
      </c>
      <c r="I909" s="734"/>
      <c r="J909" s="923">
        <v>1000</v>
      </c>
      <c r="K909" s="923">
        <v>3607.03</v>
      </c>
      <c r="L909" s="923">
        <f t="shared" si="103"/>
        <v>1000</v>
      </c>
      <c r="M909" s="923">
        <f t="shared" si="104"/>
        <v>3607.03</v>
      </c>
      <c r="N909" s="923">
        <f>ROUND('Смета ЕР (общ) '!$I909*'Смета ЕР (общ) '!$L909,2)</f>
        <v>0</v>
      </c>
      <c r="O909" s="923">
        <f>ROUND('Смета ЕР (общ) '!$I909*'Смета ЕР (общ) '!$M909,2)</f>
        <v>0</v>
      </c>
      <c r="P909" s="1106"/>
      <c r="Q909" s="1106"/>
      <c r="S909" s="619"/>
      <c r="T909" s="1168"/>
      <c r="U909" s="1168"/>
      <c r="V909" s="1168"/>
      <c r="W909" s="1168"/>
    </row>
    <row r="910" spans="1:23" ht="14.4" customHeight="1">
      <c r="A910" s="733" t="s">
        <v>98</v>
      </c>
      <c r="B910" s="733">
        <v>1</v>
      </c>
      <c r="C910" s="733"/>
      <c r="D910" s="733">
        <f t="shared" si="105"/>
        <v>51</v>
      </c>
      <c r="E910" s="733" t="str">
        <f>CONCATENATE('Смета ЕР (общ) '!$A910,".",'Смета ЕР (общ) '!$B910,".",'Смета ЕР (общ) '!$D910)</f>
        <v>Р7.1.51</v>
      </c>
      <c r="F910" s="733">
        <f t="shared" si="102"/>
        <v>1</v>
      </c>
      <c r="G910" s="1106" t="s">
        <v>2410</v>
      </c>
      <c r="H910" s="1098" t="s">
        <v>336</v>
      </c>
      <c r="I910" s="734"/>
      <c r="J910" s="923">
        <v>1000</v>
      </c>
      <c r="K910" s="923">
        <v>3695.62</v>
      </c>
      <c r="L910" s="923">
        <f t="shared" si="103"/>
        <v>1000</v>
      </c>
      <c r="M910" s="923">
        <f t="shared" si="104"/>
        <v>3695.62</v>
      </c>
      <c r="N910" s="923">
        <f>ROUND('Смета ЕР (общ) '!$I910*'Смета ЕР (общ) '!$L910,2)</f>
        <v>0</v>
      </c>
      <c r="O910" s="923">
        <f>ROUND('Смета ЕР (общ) '!$I910*'Смета ЕР (общ) '!$M910,2)</f>
        <v>0</v>
      </c>
      <c r="P910" s="1106"/>
      <c r="Q910" s="1106"/>
      <c r="S910" s="619"/>
      <c r="T910" s="1168"/>
      <c r="U910" s="1168"/>
      <c r="V910" s="1168"/>
      <c r="W910" s="1168"/>
    </row>
    <row r="911" spans="1:23" ht="14.4" customHeight="1">
      <c r="A911" s="733" t="s">
        <v>98</v>
      </c>
      <c r="B911" s="733">
        <v>1</v>
      </c>
      <c r="C911" s="733"/>
      <c r="D911" s="733">
        <f t="shared" si="105"/>
        <v>52</v>
      </c>
      <c r="E911" s="733" t="str">
        <f>CONCATENATE('Смета ЕР (общ) '!$A911,".",'Смета ЕР (общ) '!$B911,".",'Смета ЕР (общ) '!$D911)</f>
        <v>Р7.1.52</v>
      </c>
      <c r="F911" s="733">
        <f t="shared" si="102"/>
        <v>1</v>
      </c>
      <c r="G911" s="1106" t="s">
        <v>2411</v>
      </c>
      <c r="H911" s="1098" t="s">
        <v>336</v>
      </c>
      <c r="I911" s="734"/>
      <c r="J911" s="923">
        <v>1000</v>
      </c>
      <c r="K911" s="923">
        <v>3948.13</v>
      </c>
      <c r="L911" s="923">
        <f t="shared" si="103"/>
        <v>1000</v>
      </c>
      <c r="M911" s="923">
        <f t="shared" si="104"/>
        <v>3948.13</v>
      </c>
      <c r="N911" s="923">
        <f>ROUND('Смета ЕР (общ) '!$I911*'Смета ЕР (общ) '!$L911,2)</f>
        <v>0</v>
      </c>
      <c r="O911" s="923">
        <f>ROUND('Смета ЕР (общ) '!$I911*'Смета ЕР (общ) '!$M911,2)</f>
        <v>0</v>
      </c>
      <c r="P911" s="1106"/>
      <c r="Q911" s="1106"/>
      <c r="S911" s="619"/>
      <c r="T911" s="1168"/>
      <c r="U911" s="1168"/>
      <c r="V911" s="1168"/>
      <c r="W911" s="1168"/>
    </row>
    <row r="912" spans="1:23" ht="14.4" customHeight="1">
      <c r="A912" s="733" t="s">
        <v>98</v>
      </c>
      <c r="B912" s="733">
        <v>1</v>
      </c>
      <c r="C912" s="733"/>
      <c r="D912" s="733">
        <f t="shared" si="105"/>
        <v>53</v>
      </c>
      <c r="E912" s="733" t="str">
        <f>CONCATENATE('Смета ЕР (общ) '!$A912,".",'Смета ЕР (общ) '!$B912,".",'Смета ЕР (общ) '!$D912)</f>
        <v>Р7.1.53</v>
      </c>
      <c r="F912" s="733">
        <f t="shared" ref="F912:F975" si="106">IF(I912&gt;0,F911+1,F911)</f>
        <v>1</v>
      </c>
      <c r="G912" s="1106" t="s">
        <v>2412</v>
      </c>
      <c r="H912" s="1098" t="s">
        <v>336</v>
      </c>
      <c r="I912" s="734"/>
      <c r="J912" s="923">
        <v>1000</v>
      </c>
      <c r="K912" s="923">
        <v>4474.09</v>
      </c>
      <c r="L912" s="923">
        <f t="shared" si="103"/>
        <v>1000</v>
      </c>
      <c r="M912" s="923">
        <f t="shared" si="104"/>
        <v>4474.09</v>
      </c>
      <c r="N912" s="923">
        <f>ROUND('Смета ЕР (общ) '!$I912*'Смета ЕР (общ) '!$L912,2)</f>
        <v>0</v>
      </c>
      <c r="O912" s="923">
        <f>ROUND('Смета ЕР (общ) '!$I912*'Смета ЕР (общ) '!$M912,2)</f>
        <v>0</v>
      </c>
      <c r="P912" s="1106"/>
      <c r="Q912" s="1106"/>
      <c r="S912" s="619"/>
      <c r="T912" s="1168"/>
      <c r="U912" s="1168"/>
      <c r="V912" s="1168"/>
      <c r="W912" s="1168"/>
    </row>
    <row r="913" spans="1:23" ht="14.4" customHeight="1">
      <c r="A913" s="733" t="s">
        <v>98</v>
      </c>
      <c r="B913" s="733">
        <v>1</v>
      </c>
      <c r="C913" s="733"/>
      <c r="D913" s="733">
        <f t="shared" si="105"/>
        <v>54</v>
      </c>
      <c r="E913" s="733" t="str">
        <f>CONCATENATE('Смета ЕР (общ) '!$A913,".",'Смета ЕР (общ) '!$B913,".",'Смета ЕР (общ) '!$D913)</f>
        <v>Р7.1.54</v>
      </c>
      <c r="F913" s="733">
        <f t="shared" si="106"/>
        <v>1</v>
      </c>
      <c r="G913" s="1106" t="s">
        <v>2413</v>
      </c>
      <c r="H913" s="1098" t="s">
        <v>336</v>
      </c>
      <c r="I913" s="734"/>
      <c r="J913" s="923">
        <v>1000</v>
      </c>
      <c r="K913" s="923">
        <v>4979.46</v>
      </c>
      <c r="L913" s="923">
        <f t="shared" ref="L913:L944" si="107">ROUND(J913-J913*$Q$4,2)</f>
        <v>1000</v>
      </c>
      <c r="M913" s="923">
        <f t="shared" ref="M913:M944" si="108">ROUND(K913-K913*$Q$4,2)</f>
        <v>4979.46</v>
      </c>
      <c r="N913" s="923">
        <f>ROUND('Смета ЕР (общ) '!$I913*'Смета ЕР (общ) '!$L913,2)</f>
        <v>0</v>
      </c>
      <c r="O913" s="923">
        <f>ROUND('Смета ЕР (общ) '!$I913*'Смета ЕР (общ) '!$M913,2)</f>
        <v>0</v>
      </c>
      <c r="P913" s="1106"/>
      <c r="Q913" s="1106"/>
      <c r="S913" s="619"/>
      <c r="T913" s="1168"/>
      <c r="U913" s="1168"/>
      <c r="V913" s="1168"/>
      <c r="W913" s="1168"/>
    </row>
    <row r="914" spans="1:23" ht="14.4" customHeight="1">
      <c r="A914" s="733" t="s">
        <v>98</v>
      </c>
      <c r="B914" s="733">
        <v>1</v>
      </c>
      <c r="C914" s="733"/>
      <c r="D914" s="733">
        <f t="shared" ref="D914:D945" si="109">D913+1</f>
        <v>55</v>
      </c>
      <c r="E914" s="733" t="str">
        <f>CONCATENATE('Смета ЕР (общ) '!$A914,".",'Смета ЕР (общ) '!$B914,".",'Смета ЕР (общ) '!$D914)</f>
        <v>Р7.1.55</v>
      </c>
      <c r="F914" s="733">
        <f t="shared" si="106"/>
        <v>1</v>
      </c>
      <c r="G914" s="1106" t="s">
        <v>2414</v>
      </c>
      <c r="H914" s="1098" t="s">
        <v>336</v>
      </c>
      <c r="I914" s="734"/>
      <c r="J914" s="923">
        <v>1000</v>
      </c>
      <c r="K914" s="923">
        <v>5400.3</v>
      </c>
      <c r="L914" s="923">
        <f t="shared" si="107"/>
        <v>1000</v>
      </c>
      <c r="M914" s="923">
        <f t="shared" si="108"/>
        <v>5400.3</v>
      </c>
      <c r="N914" s="923">
        <f>ROUND('Смета ЕР (общ) '!$I914*'Смета ЕР (общ) '!$L914,2)</f>
        <v>0</v>
      </c>
      <c r="O914" s="923">
        <f>ROUND('Смета ЕР (общ) '!$I914*'Смета ЕР (общ) '!$M914,2)</f>
        <v>0</v>
      </c>
      <c r="P914" s="1106"/>
      <c r="Q914" s="1106"/>
      <c r="S914" s="619"/>
      <c r="T914" s="1168"/>
      <c r="U914" s="1168"/>
      <c r="V914" s="1168"/>
      <c r="W914" s="1168"/>
    </row>
    <row r="915" spans="1:23" ht="14.4" customHeight="1">
      <c r="A915" s="733" t="s">
        <v>98</v>
      </c>
      <c r="B915" s="733">
        <v>1</v>
      </c>
      <c r="C915" s="733"/>
      <c r="D915" s="733">
        <f t="shared" si="109"/>
        <v>56</v>
      </c>
      <c r="E915" s="733" t="str">
        <f>CONCATENATE('Смета ЕР (общ) '!$A915,".",'Смета ЕР (общ) '!$B915,".",'Смета ЕР (общ) '!$D915)</f>
        <v>Р7.1.56</v>
      </c>
      <c r="F915" s="733">
        <f t="shared" si="106"/>
        <v>1</v>
      </c>
      <c r="G915" s="1106" t="s">
        <v>2415</v>
      </c>
      <c r="H915" s="1098" t="s">
        <v>336</v>
      </c>
      <c r="I915" s="734"/>
      <c r="J915" s="923">
        <v>1000</v>
      </c>
      <c r="K915" s="923">
        <v>8241.1200000000008</v>
      </c>
      <c r="L915" s="923">
        <f t="shared" si="107"/>
        <v>1000</v>
      </c>
      <c r="M915" s="923">
        <f t="shared" si="108"/>
        <v>8241.1200000000008</v>
      </c>
      <c r="N915" s="923">
        <f>ROUND('Смета ЕР (общ) '!$I915*'Смета ЕР (общ) '!$L915,2)</f>
        <v>0</v>
      </c>
      <c r="O915" s="923">
        <f>ROUND('Смета ЕР (общ) '!$I915*'Смета ЕР (общ) '!$M915,2)</f>
        <v>0</v>
      </c>
      <c r="P915" s="1106"/>
      <c r="Q915" s="1106"/>
      <c r="S915" s="619"/>
      <c r="T915" s="1168"/>
      <c r="U915" s="1168"/>
      <c r="V915" s="1168"/>
      <c r="W915" s="1168"/>
    </row>
    <row r="916" spans="1:23" ht="14.4" customHeight="1">
      <c r="A916" s="733" t="s">
        <v>98</v>
      </c>
      <c r="B916" s="733">
        <v>1</v>
      </c>
      <c r="C916" s="733"/>
      <c r="D916" s="733">
        <f t="shared" si="109"/>
        <v>57</v>
      </c>
      <c r="E916" s="733" t="str">
        <f>CONCATENATE('Смета ЕР (общ) '!$A916,".",'Смета ЕР (общ) '!$B916,".",'Смета ЕР (общ) '!$D916)</f>
        <v>Р7.1.57</v>
      </c>
      <c r="F916" s="733">
        <f t="shared" si="106"/>
        <v>1</v>
      </c>
      <c r="G916" s="1106" t="s">
        <v>2416</v>
      </c>
      <c r="H916" s="1098" t="s">
        <v>336</v>
      </c>
      <c r="I916" s="734"/>
      <c r="J916" s="923">
        <v>1000</v>
      </c>
      <c r="K916" s="923">
        <v>11375.71</v>
      </c>
      <c r="L916" s="923">
        <f t="shared" si="107"/>
        <v>1000</v>
      </c>
      <c r="M916" s="923">
        <f t="shared" si="108"/>
        <v>11375.71</v>
      </c>
      <c r="N916" s="923">
        <f>ROUND('Смета ЕР (общ) '!$I916*'Смета ЕР (общ) '!$L916,2)</f>
        <v>0</v>
      </c>
      <c r="O916" s="923">
        <f>ROUND('Смета ЕР (общ) '!$I916*'Смета ЕР (общ) '!$M916,2)</f>
        <v>0</v>
      </c>
      <c r="P916" s="1106"/>
      <c r="Q916" s="1106"/>
      <c r="S916" s="619"/>
      <c r="T916" s="1168"/>
      <c r="U916" s="1168"/>
      <c r="V916" s="1168"/>
      <c r="W916" s="1168"/>
    </row>
    <row r="917" spans="1:23" ht="14.4" customHeight="1">
      <c r="A917" s="733" t="s">
        <v>98</v>
      </c>
      <c r="B917" s="733">
        <v>1</v>
      </c>
      <c r="C917" s="733"/>
      <c r="D917" s="733">
        <f t="shared" si="109"/>
        <v>58</v>
      </c>
      <c r="E917" s="733" t="str">
        <f>CONCATENATE('Смета ЕР (общ) '!$A917,".",'Смета ЕР (общ) '!$B917,".",'Смета ЕР (общ) '!$D917)</f>
        <v>Р7.1.58</v>
      </c>
      <c r="F917" s="733">
        <f t="shared" si="106"/>
        <v>1</v>
      </c>
      <c r="G917" s="1106" t="s">
        <v>2417</v>
      </c>
      <c r="H917" s="1098" t="s">
        <v>336</v>
      </c>
      <c r="I917" s="734"/>
      <c r="J917" s="923">
        <v>1000</v>
      </c>
      <c r="K917" s="923">
        <v>8433.07</v>
      </c>
      <c r="L917" s="923">
        <f t="shared" si="107"/>
        <v>1000</v>
      </c>
      <c r="M917" s="923">
        <f t="shared" si="108"/>
        <v>8433.07</v>
      </c>
      <c r="N917" s="923">
        <f>ROUND('Смета ЕР (общ) '!$I917*'Смета ЕР (общ) '!$L917,2)</f>
        <v>0</v>
      </c>
      <c r="O917" s="923">
        <f>ROUND('Смета ЕР (общ) '!$I917*'Смета ЕР (общ) '!$M917,2)</f>
        <v>0</v>
      </c>
      <c r="P917" s="1106"/>
      <c r="Q917" s="1106"/>
      <c r="S917" s="619"/>
      <c r="T917" s="1168"/>
      <c r="U917" s="1168"/>
      <c r="V917" s="1168"/>
      <c r="W917" s="1168"/>
    </row>
    <row r="918" spans="1:23" ht="14.4" customHeight="1">
      <c r="A918" s="733" t="s">
        <v>98</v>
      </c>
      <c r="B918" s="733">
        <v>1</v>
      </c>
      <c r="C918" s="733"/>
      <c r="D918" s="733">
        <f t="shared" si="109"/>
        <v>59</v>
      </c>
      <c r="E918" s="733" t="str">
        <f>CONCATENATE('Смета ЕР (общ) '!$A918,".",'Смета ЕР (общ) '!$B918,".",'Смета ЕР (общ) '!$D918)</f>
        <v>Р7.1.59</v>
      </c>
      <c r="F918" s="733">
        <f t="shared" si="106"/>
        <v>1</v>
      </c>
      <c r="G918" s="1106" t="s">
        <v>2418</v>
      </c>
      <c r="H918" s="1098" t="s">
        <v>336</v>
      </c>
      <c r="I918" s="734"/>
      <c r="J918" s="923">
        <v>1000</v>
      </c>
      <c r="K918" s="923">
        <v>10617.11</v>
      </c>
      <c r="L918" s="923">
        <f t="shared" si="107"/>
        <v>1000</v>
      </c>
      <c r="M918" s="923">
        <f t="shared" si="108"/>
        <v>10617.11</v>
      </c>
      <c r="N918" s="923">
        <f>ROUND('Смета ЕР (общ) '!$I918*'Смета ЕР (общ) '!$L918,2)</f>
        <v>0</v>
      </c>
      <c r="O918" s="923">
        <f>ROUND('Смета ЕР (общ) '!$I918*'Смета ЕР (общ) '!$M918,2)</f>
        <v>0</v>
      </c>
      <c r="P918" s="1106"/>
      <c r="Q918" s="1106"/>
      <c r="S918" s="619"/>
      <c r="T918" s="1168"/>
      <c r="U918" s="1168"/>
      <c r="V918" s="1168"/>
      <c r="W918" s="1168"/>
    </row>
    <row r="919" spans="1:23" ht="14.4" customHeight="1">
      <c r="A919" s="733" t="s">
        <v>98</v>
      </c>
      <c r="B919" s="733">
        <v>1</v>
      </c>
      <c r="C919" s="733"/>
      <c r="D919" s="733">
        <f t="shared" si="109"/>
        <v>60</v>
      </c>
      <c r="E919" s="733" t="str">
        <f>CONCATENATE('Смета ЕР (общ) '!$A919,".",'Смета ЕР (общ) '!$B919,".",'Смета ЕР (общ) '!$D919)</f>
        <v>Р7.1.60</v>
      </c>
      <c r="F919" s="733">
        <f t="shared" si="106"/>
        <v>1</v>
      </c>
      <c r="G919" s="1106" t="s">
        <v>2419</v>
      </c>
      <c r="H919" s="1098" t="s">
        <v>336</v>
      </c>
      <c r="I919" s="734"/>
      <c r="J919" s="923">
        <v>1000</v>
      </c>
      <c r="K919" s="923">
        <v>25101.3</v>
      </c>
      <c r="L919" s="923">
        <f t="shared" si="107"/>
        <v>1000</v>
      </c>
      <c r="M919" s="923">
        <f t="shared" si="108"/>
        <v>25101.3</v>
      </c>
      <c r="N919" s="923">
        <f>ROUND('Смета ЕР (общ) '!$I919*'Смета ЕР (общ) '!$L919,2)</f>
        <v>0</v>
      </c>
      <c r="O919" s="923">
        <f>ROUND('Смета ЕР (общ) '!$I919*'Смета ЕР (общ) '!$M919,2)</f>
        <v>0</v>
      </c>
      <c r="P919" s="1106"/>
      <c r="Q919" s="1106"/>
      <c r="S919" s="619"/>
      <c r="T919" s="1168"/>
      <c r="U919" s="1168"/>
      <c r="V919" s="1168"/>
      <c r="W919" s="1168"/>
    </row>
    <row r="920" spans="1:23" ht="14.4" customHeight="1">
      <c r="A920" s="733" t="s">
        <v>98</v>
      </c>
      <c r="B920" s="733">
        <v>1</v>
      </c>
      <c r="C920" s="733"/>
      <c r="D920" s="733">
        <f t="shared" si="109"/>
        <v>61</v>
      </c>
      <c r="E920" s="733" t="str">
        <f>CONCATENATE('Смета ЕР (общ) '!$A920,".",'Смета ЕР (общ) '!$B920,".",'Смета ЕР (общ) '!$D920)</f>
        <v>Р7.1.61</v>
      </c>
      <c r="F920" s="733">
        <f t="shared" si="106"/>
        <v>1</v>
      </c>
      <c r="G920" s="1106" t="s">
        <v>2420</v>
      </c>
      <c r="H920" s="1098" t="s">
        <v>336</v>
      </c>
      <c r="I920" s="734"/>
      <c r="J920" s="923">
        <v>1000</v>
      </c>
      <c r="K920" s="923">
        <v>14512.72</v>
      </c>
      <c r="L920" s="923">
        <f t="shared" si="107"/>
        <v>1000</v>
      </c>
      <c r="M920" s="923">
        <f t="shared" si="108"/>
        <v>14512.72</v>
      </c>
      <c r="N920" s="923">
        <f>ROUND('Смета ЕР (общ) '!$I920*'Смета ЕР (общ) '!$L920,2)</f>
        <v>0</v>
      </c>
      <c r="O920" s="923">
        <f>ROUND('Смета ЕР (общ) '!$I920*'Смета ЕР (общ) '!$M920,2)</f>
        <v>0</v>
      </c>
      <c r="P920" s="1106"/>
      <c r="Q920" s="1106"/>
      <c r="S920" s="619"/>
      <c r="T920" s="1168"/>
      <c r="U920" s="1168"/>
      <c r="V920" s="1168"/>
      <c r="W920" s="1168"/>
    </row>
    <row r="921" spans="1:23" ht="14.4" customHeight="1">
      <c r="A921" s="733" t="s">
        <v>98</v>
      </c>
      <c r="B921" s="733">
        <v>1</v>
      </c>
      <c r="C921" s="733"/>
      <c r="D921" s="733">
        <f t="shared" si="109"/>
        <v>62</v>
      </c>
      <c r="E921" s="733" t="str">
        <f>CONCATENATE('Смета ЕР (общ) '!$A921,".",'Смета ЕР (общ) '!$B921,".",'Смета ЕР (общ) '!$D921)</f>
        <v>Р7.1.62</v>
      </c>
      <c r="F921" s="733">
        <f t="shared" si="106"/>
        <v>1</v>
      </c>
      <c r="G921" s="1106" t="s">
        <v>2421</v>
      </c>
      <c r="H921" s="1098" t="s">
        <v>336</v>
      </c>
      <c r="I921" s="734"/>
      <c r="J921" s="923">
        <v>1000</v>
      </c>
      <c r="K921" s="923">
        <v>29877.5</v>
      </c>
      <c r="L921" s="923">
        <f t="shared" si="107"/>
        <v>1000</v>
      </c>
      <c r="M921" s="923">
        <f t="shared" si="108"/>
        <v>29877.5</v>
      </c>
      <c r="N921" s="923">
        <f>ROUND('Смета ЕР (общ) '!$I921*'Смета ЕР (общ) '!$L921,2)</f>
        <v>0</v>
      </c>
      <c r="O921" s="923">
        <f>ROUND('Смета ЕР (общ) '!$I921*'Смета ЕР (общ) '!$M921,2)</f>
        <v>0</v>
      </c>
      <c r="P921" s="1106"/>
      <c r="Q921" s="1106"/>
      <c r="S921" s="619"/>
      <c r="T921" s="1168"/>
      <c r="U921" s="1168"/>
      <c r="V921" s="1168"/>
      <c r="W921" s="1168"/>
    </row>
    <row r="922" spans="1:23" ht="14.4" customHeight="1">
      <c r="A922" s="733" t="s">
        <v>98</v>
      </c>
      <c r="B922" s="733">
        <v>1</v>
      </c>
      <c r="C922" s="733"/>
      <c r="D922" s="733">
        <f t="shared" si="109"/>
        <v>63</v>
      </c>
      <c r="E922" s="733" t="str">
        <f>CONCATENATE('Смета ЕР (общ) '!$A922,".",'Смета ЕР (общ) '!$B922,".",'Смета ЕР (общ) '!$D922)</f>
        <v>Р7.1.63</v>
      </c>
      <c r="F922" s="733">
        <f t="shared" si="106"/>
        <v>1</v>
      </c>
      <c r="G922" s="1106" t="s">
        <v>2422</v>
      </c>
      <c r="H922" s="1098" t="s">
        <v>336</v>
      </c>
      <c r="I922" s="734"/>
      <c r="J922" s="923">
        <v>1000</v>
      </c>
      <c r="K922" s="923">
        <v>30713.3</v>
      </c>
      <c r="L922" s="923">
        <f t="shared" si="107"/>
        <v>1000</v>
      </c>
      <c r="M922" s="923">
        <f t="shared" si="108"/>
        <v>30713.3</v>
      </c>
      <c r="N922" s="923">
        <f>ROUND('Смета ЕР (общ) '!$I922*'Смета ЕР (общ) '!$L922,2)</f>
        <v>0</v>
      </c>
      <c r="O922" s="923">
        <f>ROUND('Смета ЕР (общ) '!$I922*'Смета ЕР (общ) '!$M922,2)</f>
        <v>0</v>
      </c>
      <c r="P922" s="1106"/>
      <c r="Q922" s="1106"/>
      <c r="S922" s="619"/>
      <c r="T922" s="1168"/>
      <c r="U922" s="1168"/>
      <c r="V922" s="1168"/>
      <c r="W922" s="1168"/>
    </row>
    <row r="923" spans="1:23" ht="14.4" customHeight="1">
      <c r="A923" s="733" t="s">
        <v>98</v>
      </c>
      <c r="B923" s="733">
        <v>1</v>
      </c>
      <c r="C923" s="733"/>
      <c r="D923" s="733">
        <f t="shared" si="109"/>
        <v>64</v>
      </c>
      <c r="E923" s="733" t="str">
        <f>CONCATENATE('Смета ЕР (общ) '!$A923,".",'Смета ЕР (общ) '!$B923,".",'Смета ЕР (общ) '!$D923)</f>
        <v>Р7.1.64</v>
      </c>
      <c r="F923" s="733">
        <f t="shared" si="106"/>
        <v>1</v>
      </c>
      <c r="G923" s="1106" t="s">
        <v>2423</v>
      </c>
      <c r="H923" s="1098" t="s">
        <v>336</v>
      </c>
      <c r="I923" s="734"/>
      <c r="J923" s="923">
        <v>1000</v>
      </c>
      <c r="K923" s="923">
        <v>33598.68</v>
      </c>
      <c r="L923" s="923">
        <f t="shared" si="107"/>
        <v>1000</v>
      </c>
      <c r="M923" s="923">
        <f t="shared" si="108"/>
        <v>33598.68</v>
      </c>
      <c r="N923" s="923">
        <f>ROUND('Смета ЕР (общ) '!$I923*'Смета ЕР (общ) '!$L923,2)</f>
        <v>0</v>
      </c>
      <c r="O923" s="923">
        <f>ROUND('Смета ЕР (общ) '!$I923*'Смета ЕР (общ) '!$M923,2)</f>
        <v>0</v>
      </c>
      <c r="P923" s="1106"/>
      <c r="Q923" s="1106"/>
      <c r="S923" s="619"/>
      <c r="T923" s="1168"/>
      <c r="U923" s="1168"/>
      <c r="V923" s="1168"/>
      <c r="W923" s="1168"/>
    </row>
    <row r="924" spans="1:23" ht="14.4" customHeight="1">
      <c r="A924" s="733" t="s">
        <v>98</v>
      </c>
      <c r="B924" s="733">
        <v>1</v>
      </c>
      <c r="C924" s="733"/>
      <c r="D924" s="733">
        <f t="shared" si="109"/>
        <v>65</v>
      </c>
      <c r="E924" s="733" t="str">
        <f>CONCATENATE('Смета ЕР (общ) '!$A924,".",'Смета ЕР (общ) '!$B924,".",'Смета ЕР (общ) '!$D924)</f>
        <v>Р7.1.65</v>
      </c>
      <c r="F924" s="733">
        <f t="shared" si="106"/>
        <v>1</v>
      </c>
      <c r="G924" s="1106" t="s">
        <v>2424</v>
      </c>
      <c r="H924" s="1098" t="s">
        <v>336</v>
      </c>
      <c r="I924" s="734"/>
      <c r="J924" s="923">
        <v>1000</v>
      </c>
      <c r="K924" s="923">
        <v>34434.480000000003</v>
      </c>
      <c r="L924" s="923">
        <f t="shared" si="107"/>
        <v>1000</v>
      </c>
      <c r="M924" s="923">
        <f t="shared" si="108"/>
        <v>34434.480000000003</v>
      </c>
      <c r="N924" s="923">
        <f>ROUND('Смета ЕР (общ) '!$I924*'Смета ЕР (общ) '!$L924,2)</f>
        <v>0</v>
      </c>
      <c r="O924" s="923">
        <f>ROUND('Смета ЕР (общ) '!$I924*'Смета ЕР (общ) '!$M924,2)</f>
        <v>0</v>
      </c>
      <c r="P924" s="1106"/>
      <c r="Q924" s="1106"/>
      <c r="S924" s="619"/>
      <c r="T924" s="1168"/>
      <c r="U924" s="1168"/>
      <c r="V924" s="1168"/>
      <c r="W924" s="1168"/>
    </row>
    <row r="925" spans="1:23" ht="14.4" customHeight="1">
      <c r="A925" s="733" t="s">
        <v>98</v>
      </c>
      <c r="B925" s="733">
        <v>1</v>
      </c>
      <c r="C925" s="733"/>
      <c r="D925" s="733">
        <f t="shared" si="109"/>
        <v>66</v>
      </c>
      <c r="E925" s="733" t="str">
        <f>CONCATENATE('Смета ЕР (общ) '!$A925,".",'Смета ЕР (общ) '!$B925,".",'Смета ЕР (общ) '!$D925)</f>
        <v>Р7.1.66</v>
      </c>
      <c r="F925" s="733">
        <f t="shared" si="106"/>
        <v>1</v>
      </c>
      <c r="G925" s="1065" t="s">
        <v>2383</v>
      </c>
      <c r="H925" s="1098" t="s">
        <v>336</v>
      </c>
      <c r="I925" s="734"/>
      <c r="J925" s="923">
        <v>1000</v>
      </c>
      <c r="K925" s="923">
        <v>23200</v>
      </c>
      <c r="L925" s="923">
        <f t="shared" si="107"/>
        <v>1000</v>
      </c>
      <c r="M925" s="923">
        <f t="shared" si="108"/>
        <v>23200</v>
      </c>
      <c r="N925" s="923">
        <f>ROUND('Смета ЕР (общ) '!$I925*'Смета ЕР (общ) '!$L925,2)</f>
        <v>0</v>
      </c>
      <c r="O925" s="923">
        <f>ROUND('Смета ЕР (общ) '!$I925*'Смета ЕР (общ) '!$M925,2)</f>
        <v>0</v>
      </c>
      <c r="P925" s="1065"/>
      <c r="Q925" s="1065"/>
      <c r="S925" s="619"/>
      <c r="T925" s="1168"/>
      <c r="U925" s="1168"/>
      <c r="V925" s="1168"/>
      <c r="W925" s="1168"/>
    </row>
    <row r="926" spans="1:23" ht="14.4" customHeight="1">
      <c r="A926" s="733" t="s">
        <v>98</v>
      </c>
      <c r="B926" s="733">
        <v>1</v>
      </c>
      <c r="C926" s="733"/>
      <c r="D926" s="733">
        <f t="shared" si="109"/>
        <v>67</v>
      </c>
      <c r="E926" s="733" t="str">
        <f>CONCATENATE('Смета ЕР (общ) '!$A926,".",'Смета ЕР (общ) '!$B926,".",'Смета ЕР (общ) '!$D926)</f>
        <v>Р7.1.67</v>
      </c>
      <c r="F926" s="733">
        <f t="shared" si="106"/>
        <v>1</v>
      </c>
      <c r="G926" s="1065" t="s">
        <v>2384</v>
      </c>
      <c r="H926" s="1098" t="s">
        <v>336</v>
      </c>
      <c r="I926" s="734"/>
      <c r="J926" s="923">
        <v>1000</v>
      </c>
      <c r="K926" s="923">
        <v>16800</v>
      </c>
      <c r="L926" s="923">
        <f t="shared" si="107"/>
        <v>1000</v>
      </c>
      <c r="M926" s="923">
        <f t="shared" si="108"/>
        <v>16800</v>
      </c>
      <c r="N926" s="923">
        <f>ROUND('Смета ЕР (общ) '!$I926*'Смета ЕР (общ) '!$L926,2)</f>
        <v>0</v>
      </c>
      <c r="O926" s="923">
        <f>ROUND('Смета ЕР (общ) '!$I926*'Смета ЕР (общ) '!$M926,2)</f>
        <v>0</v>
      </c>
      <c r="P926" s="1065"/>
      <c r="Q926" s="1065"/>
      <c r="S926" s="619"/>
      <c r="T926" s="1168"/>
      <c r="U926" s="1168"/>
      <c r="V926" s="1168"/>
      <c r="W926" s="1168"/>
    </row>
    <row r="927" spans="1:23" ht="14.4" customHeight="1">
      <c r="A927" s="733" t="s">
        <v>98</v>
      </c>
      <c r="B927" s="733">
        <v>1</v>
      </c>
      <c r="C927" s="733"/>
      <c r="D927" s="733">
        <f t="shared" si="109"/>
        <v>68</v>
      </c>
      <c r="E927" s="733" t="str">
        <f>CONCATENATE('Смета ЕР (общ) '!$A927,".",'Смета ЕР (общ) '!$B927,".",'Смета ЕР (общ) '!$D927)</f>
        <v>Р7.1.68</v>
      </c>
      <c r="F927" s="733">
        <f t="shared" si="106"/>
        <v>1</v>
      </c>
      <c r="G927" s="1065" t="s">
        <v>2385</v>
      </c>
      <c r="H927" s="1098" t="s">
        <v>336</v>
      </c>
      <c r="I927" s="734"/>
      <c r="J927" s="923">
        <v>1000</v>
      </c>
      <c r="K927" s="923">
        <v>14440</v>
      </c>
      <c r="L927" s="923">
        <f t="shared" si="107"/>
        <v>1000</v>
      </c>
      <c r="M927" s="923">
        <f t="shared" si="108"/>
        <v>14440</v>
      </c>
      <c r="N927" s="923">
        <f>ROUND('Смета ЕР (общ) '!$I927*'Смета ЕР (общ) '!$L927,2)</f>
        <v>0</v>
      </c>
      <c r="O927" s="923">
        <f>ROUND('Смета ЕР (общ) '!$I927*'Смета ЕР (общ) '!$M927,2)</f>
        <v>0</v>
      </c>
      <c r="P927" s="1065"/>
      <c r="Q927" s="1065"/>
      <c r="S927" s="619"/>
      <c r="T927" s="1168"/>
      <c r="U927" s="1168"/>
      <c r="V927" s="1168"/>
      <c r="W927" s="1168"/>
    </row>
    <row r="928" spans="1:23" ht="14.4" customHeight="1">
      <c r="A928" s="733" t="s">
        <v>98</v>
      </c>
      <c r="B928" s="733">
        <v>1</v>
      </c>
      <c r="C928" s="733"/>
      <c r="D928" s="733">
        <f t="shared" si="109"/>
        <v>69</v>
      </c>
      <c r="E928" s="733" t="str">
        <f>CONCATENATE('Смета ЕР (общ) '!$A928,".",'Смета ЕР (общ) '!$B928,".",'Смета ЕР (общ) '!$D928)</f>
        <v>Р7.1.69</v>
      </c>
      <c r="F928" s="733">
        <f t="shared" si="106"/>
        <v>1</v>
      </c>
      <c r="G928" s="1065" t="s">
        <v>2386</v>
      </c>
      <c r="H928" s="1098" t="s">
        <v>336</v>
      </c>
      <c r="I928" s="734"/>
      <c r="J928" s="923">
        <v>1000</v>
      </c>
      <c r="K928" s="923">
        <v>7500</v>
      </c>
      <c r="L928" s="923">
        <f t="shared" si="107"/>
        <v>1000</v>
      </c>
      <c r="M928" s="923">
        <f t="shared" si="108"/>
        <v>7500</v>
      </c>
      <c r="N928" s="923">
        <f>ROUND('Смета ЕР (общ) '!$I928*'Смета ЕР (общ) '!$L928,2)</f>
        <v>0</v>
      </c>
      <c r="O928" s="923">
        <f>ROUND('Смета ЕР (общ) '!$I928*'Смета ЕР (общ) '!$M928,2)</f>
        <v>0</v>
      </c>
      <c r="P928" s="1065"/>
      <c r="Q928" s="1065"/>
      <c r="S928" s="619"/>
      <c r="T928" s="1168"/>
      <c r="U928" s="1168"/>
      <c r="V928" s="1168"/>
      <c r="W928" s="1168"/>
    </row>
    <row r="929" spans="1:23" ht="14.4" customHeight="1">
      <c r="A929" s="733" t="s">
        <v>98</v>
      </c>
      <c r="B929" s="733">
        <v>1</v>
      </c>
      <c r="C929" s="733"/>
      <c r="D929" s="733">
        <f t="shared" si="109"/>
        <v>70</v>
      </c>
      <c r="E929" s="733" t="str">
        <f>CONCATENATE('Смета ЕР (общ) '!$A929,".",'Смета ЕР (общ) '!$B929,".",'Смета ЕР (общ) '!$D929)</f>
        <v>Р7.1.70</v>
      </c>
      <c r="F929" s="733">
        <f t="shared" si="106"/>
        <v>1</v>
      </c>
      <c r="G929" s="1065" t="s">
        <v>2387</v>
      </c>
      <c r="H929" s="1098" t="s">
        <v>336</v>
      </c>
      <c r="I929" s="734"/>
      <c r="J929" s="923">
        <v>1000</v>
      </c>
      <c r="K929" s="923">
        <v>6500</v>
      </c>
      <c r="L929" s="923">
        <f t="shared" si="107"/>
        <v>1000</v>
      </c>
      <c r="M929" s="923">
        <f t="shared" si="108"/>
        <v>6500</v>
      </c>
      <c r="N929" s="923">
        <f>ROUND('Смета ЕР (общ) '!$I929*'Смета ЕР (общ) '!$L929,2)</f>
        <v>0</v>
      </c>
      <c r="O929" s="923">
        <f>ROUND('Смета ЕР (общ) '!$I929*'Смета ЕР (общ) '!$M929,2)</f>
        <v>0</v>
      </c>
      <c r="P929" s="1065"/>
      <c r="Q929" s="1065"/>
      <c r="S929" s="619"/>
      <c r="T929" s="1168"/>
      <c r="U929" s="1168"/>
      <c r="V929" s="1168"/>
      <c r="W929" s="1168"/>
    </row>
    <row r="930" spans="1:23" ht="14.4" customHeight="1">
      <c r="A930" s="733" t="s">
        <v>98</v>
      </c>
      <c r="B930" s="733">
        <v>1</v>
      </c>
      <c r="C930" s="733"/>
      <c r="D930" s="733">
        <f t="shared" si="109"/>
        <v>71</v>
      </c>
      <c r="E930" s="733" t="str">
        <f>CONCATENATE('Смета ЕР (общ) '!$A930,".",'Смета ЕР (общ) '!$B930,".",'Смета ЕР (общ) '!$D930)</f>
        <v>Р7.1.71</v>
      </c>
      <c r="F930" s="733">
        <f t="shared" si="106"/>
        <v>1</v>
      </c>
      <c r="G930" s="1065" t="s">
        <v>2388</v>
      </c>
      <c r="H930" s="1098" t="s">
        <v>336</v>
      </c>
      <c r="I930" s="734"/>
      <c r="J930" s="923">
        <v>1000</v>
      </c>
      <c r="K930" s="923">
        <v>7550</v>
      </c>
      <c r="L930" s="923">
        <f t="shared" si="107"/>
        <v>1000</v>
      </c>
      <c r="M930" s="923">
        <f t="shared" si="108"/>
        <v>7550</v>
      </c>
      <c r="N930" s="923">
        <f>ROUND('Смета ЕР (общ) '!$I930*'Смета ЕР (общ) '!$L930,2)</f>
        <v>0</v>
      </c>
      <c r="O930" s="923">
        <f>ROUND('Смета ЕР (общ) '!$I930*'Смета ЕР (общ) '!$M930,2)</f>
        <v>0</v>
      </c>
      <c r="P930" s="1065"/>
      <c r="Q930" s="1065"/>
      <c r="S930" s="619"/>
      <c r="T930" s="1168"/>
      <c r="U930" s="1168"/>
      <c r="V930" s="1168"/>
      <c r="W930" s="1168"/>
    </row>
    <row r="931" spans="1:23" ht="14.4" customHeight="1">
      <c r="A931" s="733" t="s">
        <v>98</v>
      </c>
      <c r="B931" s="733">
        <v>1</v>
      </c>
      <c r="C931" s="733"/>
      <c r="D931" s="733">
        <f t="shared" si="109"/>
        <v>72</v>
      </c>
      <c r="E931" s="733" t="str">
        <f>CONCATENATE('Смета ЕР (общ) '!$A931,".",'Смета ЕР (общ) '!$B931,".",'Смета ЕР (общ) '!$D931)</f>
        <v>Р7.1.72</v>
      </c>
      <c r="F931" s="733">
        <f t="shared" si="106"/>
        <v>1</v>
      </c>
      <c r="G931" s="1065" t="s">
        <v>2389</v>
      </c>
      <c r="H931" s="1098" t="s">
        <v>336</v>
      </c>
      <c r="I931" s="734"/>
      <c r="J931" s="923">
        <v>1000</v>
      </c>
      <c r="K931" s="923">
        <v>8400</v>
      </c>
      <c r="L931" s="923">
        <f t="shared" si="107"/>
        <v>1000</v>
      </c>
      <c r="M931" s="923">
        <f t="shared" si="108"/>
        <v>8400</v>
      </c>
      <c r="N931" s="923">
        <f>ROUND('Смета ЕР (общ) '!$I931*'Смета ЕР (общ) '!$L931,2)</f>
        <v>0</v>
      </c>
      <c r="O931" s="923">
        <f>ROUND('Смета ЕР (общ) '!$I931*'Смета ЕР (общ) '!$M931,2)</f>
        <v>0</v>
      </c>
      <c r="P931" s="1065"/>
      <c r="Q931" s="1065"/>
      <c r="S931" s="619"/>
      <c r="T931" s="1168"/>
      <c r="U931" s="1168"/>
      <c r="V931" s="1168"/>
      <c r="W931" s="1168"/>
    </row>
    <row r="932" spans="1:23" ht="36" customHeight="1">
      <c r="A932" s="733" t="s">
        <v>98</v>
      </c>
      <c r="B932" s="733">
        <v>1</v>
      </c>
      <c r="C932" s="733"/>
      <c r="D932" s="733">
        <f t="shared" si="109"/>
        <v>73</v>
      </c>
      <c r="E932" s="733" t="str">
        <f>CONCATENATE('Смета ЕР (общ) '!$A932,".",'Смета ЕР (общ) '!$B932,".",'Смета ЕР (общ) '!$D932)</f>
        <v>Р7.1.73</v>
      </c>
      <c r="F932" s="733">
        <f t="shared" si="106"/>
        <v>1</v>
      </c>
      <c r="G932" s="1106" t="s">
        <v>1487</v>
      </c>
      <c r="H932" s="1098" t="s">
        <v>336</v>
      </c>
      <c r="I932" s="734"/>
      <c r="J932" s="923">
        <v>75324.600000000006</v>
      </c>
      <c r="K932" s="735">
        <f>Вентмашины!Q9</f>
        <v>906916.5</v>
      </c>
      <c r="L932" s="735">
        <f t="shared" si="107"/>
        <v>75324.600000000006</v>
      </c>
      <c r="M932" s="1114">
        <f t="shared" si="108"/>
        <v>906916.5</v>
      </c>
      <c r="N932" s="923">
        <f>ROUND('Смета ЕР (общ) '!$I932*'Смета ЕР (общ) '!$L932,2)</f>
        <v>0</v>
      </c>
      <c r="O932" s="923">
        <f>ROUND('Смета ЕР (общ) '!$I932*'Смета ЕР (общ) '!$M932,2)</f>
        <v>0</v>
      </c>
      <c r="P932" s="1209" t="s">
        <v>6212</v>
      </c>
      <c r="Q932" s="1106" t="s">
        <v>846</v>
      </c>
      <c r="R932" s="854"/>
      <c r="S932" s="619"/>
      <c r="T932" s="1168"/>
      <c r="U932" s="1168">
        <v>1</v>
      </c>
      <c r="V932" s="1168"/>
      <c r="W932" s="1168"/>
    </row>
    <row r="933" spans="1:23" ht="36" customHeight="1">
      <c r="A933" s="733" t="s">
        <v>98</v>
      </c>
      <c r="B933" s="733">
        <v>1</v>
      </c>
      <c r="C933" s="733"/>
      <c r="D933" s="733">
        <f t="shared" si="109"/>
        <v>74</v>
      </c>
      <c r="E933" s="733" t="str">
        <f>CONCATENATE('Смета ЕР (общ) '!$A933,".",'Смета ЕР (общ) '!$B933,".",'Смета ЕР (общ) '!$D933)</f>
        <v>Р7.1.74</v>
      </c>
      <c r="F933" s="733">
        <f t="shared" si="106"/>
        <v>1</v>
      </c>
      <c r="G933" s="1106" t="s">
        <v>1553</v>
      </c>
      <c r="H933" s="1098" t="s">
        <v>336</v>
      </c>
      <c r="I933" s="734"/>
      <c r="J933" s="923">
        <v>94777.8</v>
      </c>
      <c r="K933" s="735">
        <f>Вентмашины!Q10</f>
        <v>1165342.5</v>
      </c>
      <c r="L933" s="735">
        <f t="shared" si="107"/>
        <v>94777.8</v>
      </c>
      <c r="M933" s="1114">
        <f t="shared" si="108"/>
        <v>1165342.5</v>
      </c>
      <c r="N933" s="923">
        <f>ROUND('Смета ЕР (общ) '!$I933*'Смета ЕР (общ) '!$L933,2)</f>
        <v>0</v>
      </c>
      <c r="O933" s="923">
        <f>ROUND('Смета ЕР (общ) '!$I933*'Смета ЕР (общ) '!$M933,2)</f>
        <v>0</v>
      </c>
      <c r="P933" s="1209" t="s">
        <v>6212</v>
      </c>
      <c r="Q933" s="1106" t="s">
        <v>846</v>
      </c>
      <c r="R933" s="854"/>
      <c r="S933" s="619"/>
      <c r="T933" s="1168"/>
      <c r="U933" s="1168"/>
      <c r="V933" s="1168"/>
      <c r="W933" s="1168"/>
    </row>
    <row r="934" spans="1:23" ht="36" customHeight="1">
      <c r="A934" s="733" t="s">
        <v>98</v>
      </c>
      <c r="B934" s="733">
        <v>1</v>
      </c>
      <c r="C934" s="733"/>
      <c r="D934" s="733">
        <f t="shared" si="109"/>
        <v>75</v>
      </c>
      <c r="E934" s="733" t="str">
        <f>CONCATENATE('Смета ЕР (общ) '!$A934,".",'Смета ЕР (общ) '!$B934,".",'Смета ЕР (общ) '!$D934)</f>
        <v>Р7.1.75</v>
      </c>
      <c r="F934" s="733">
        <f t="shared" si="106"/>
        <v>1</v>
      </c>
      <c r="G934" s="1106" t="s">
        <v>1488</v>
      </c>
      <c r="H934" s="1098" t="s">
        <v>336</v>
      </c>
      <c r="I934" s="734"/>
      <c r="J934" s="923">
        <v>104278.2</v>
      </c>
      <c r="K934" s="735">
        <f>Вентмашины!Q11</f>
        <v>1206502.5</v>
      </c>
      <c r="L934" s="735">
        <f t="shared" si="107"/>
        <v>104278.2</v>
      </c>
      <c r="M934" s="1114">
        <f t="shared" si="108"/>
        <v>1206502.5</v>
      </c>
      <c r="N934" s="923">
        <f>ROUND('Смета ЕР (общ) '!$I934*'Смета ЕР (общ) '!$L934,2)</f>
        <v>0</v>
      </c>
      <c r="O934" s="923">
        <f>ROUND('Смета ЕР (общ) '!$I934*'Смета ЕР (общ) '!$M934,2)</f>
        <v>0</v>
      </c>
      <c r="P934" s="1209" t="s">
        <v>6212</v>
      </c>
      <c r="Q934" s="1106" t="s">
        <v>846</v>
      </c>
      <c r="R934" s="854"/>
      <c r="S934" s="619"/>
      <c r="T934" s="1168"/>
      <c r="U934" s="1168"/>
      <c r="V934" s="1168"/>
      <c r="W934" s="1168"/>
    </row>
    <row r="935" spans="1:23" ht="36" customHeight="1">
      <c r="A935" s="733" t="s">
        <v>98</v>
      </c>
      <c r="B935" s="733">
        <v>1</v>
      </c>
      <c r="C935" s="733"/>
      <c r="D935" s="733">
        <f t="shared" si="109"/>
        <v>76</v>
      </c>
      <c r="E935" s="733" t="str">
        <f>CONCATENATE('Смета ЕР (общ) '!$A935,".",'Смета ЕР (общ) '!$B935,".",'Смета ЕР (общ) '!$D935)</f>
        <v>Р7.1.76</v>
      </c>
      <c r="F935" s="733">
        <f t="shared" si="106"/>
        <v>1</v>
      </c>
      <c r="G935" s="1106" t="s">
        <v>1554</v>
      </c>
      <c r="H935" s="1098" t="s">
        <v>336</v>
      </c>
      <c r="I935" s="734"/>
      <c r="J935" s="923">
        <v>141375</v>
      </c>
      <c r="K935" s="735">
        <f>Вентмашины!Q12</f>
        <v>1507705.5</v>
      </c>
      <c r="L935" s="735">
        <f t="shared" si="107"/>
        <v>141375</v>
      </c>
      <c r="M935" s="1114">
        <f t="shared" si="108"/>
        <v>1507705.5</v>
      </c>
      <c r="N935" s="923">
        <f>ROUND('Смета ЕР (общ) '!$I935*'Смета ЕР (общ) '!$L935,2)</f>
        <v>0</v>
      </c>
      <c r="O935" s="923">
        <f>ROUND('Смета ЕР (общ) '!$I935*'Смета ЕР (общ) '!$M935,2)</f>
        <v>0</v>
      </c>
      <c r="P935" s="1209" t="s">
        <v>6212</v>
      </c>
      <c r="Q935" s="1106" t="s">
        <v>846</v>
      </c>
      <c r="R935" s="854"/>
      <c r="S935" s="619"/>
      <c r="T935" s="1168"/>
      <c r="U935" s="1168"/>
      <c r="V935" s="1168"/>
      <c r="W935" s="1168"/>
    </row>
    <row r="936" spans="1:23" ht="36" customHeight="1">
      <c r="A936" s="733" t="s">
        <v>98</v>
      </c>
      <c r="B936" s="733">
        <v>1</v>
      </c>
      <c r="C936" s="733"/>
      <c r="D936" s="733">
        <f t="shared" si="109"/>
        <v>77</v>
      </c>
      <c r="E936" s="733" t="str">
        <f>CONCATENATE('Смета ЕР (общ) '!$A936,".",'Смета ЕР (общ) '!$B936,".",'Смета ЕР (общ) '!$D936)</f>
        <v>Р7.1.77</v>
      </c>
      <c r="F936" s="733">
        <f t="shared" si="106"/>
        <v>1</v>
      </c>
      <c r="G936" s="1106" t="s">
        <v>1489</v>
      </c>
      <c r="H936" s="1098" t="s">
        <v>336</v>
      </c>
      <c r="I936" s="734"/>
      <c r="J936" s="735">
        <v>162411.6</v>
      </c>
      <c r="K936" s="735">
        <f>Вентмашины!Q13</f>
        <v>1835736</v>
      </c>
      <c r="L936" s="735">
        <f t="shared" si="107"/>
        <v>162411.6</v>
      </c>
      <c r="M936" s="1114">
        <f t="shared" si="108"/>
        <v>1835736</v>
      </c>
      <c r="N936" s="923">
        <f>ROUND('Смета ЕР (общ) '!$I936*'Смета ЕР (общ) '!$L936,2)</f>
        <v>0</v>
      </c>
      <c r="O936" s="923">
        <f>ROUND('Смета ЕР (общ) '!$I936*'Смета ЕР (общ) '!$M936,2)</f>
        <v>0</v>
      </c>
      <c r="P936" s="1209" t="s">
        <v>6212</v>
      </c>
      <c r="Q936" s="1106" t="s">
        <v>846</v>
      </c>
      <c r="R936" s="854"/>
      <c r="S936" s="619"/>
      <c r="T936" s="1168"/>
      <c r="U936" s="1168"/>
      <c r="V936" s="1168"/>
      <c r="W936" s="1168"/>
    </row>
    <row r="937" spans="1:23" ht="14.4" customHeight="1">
      <c r="A937" s="1145" t="s">
        <v>98</v>
      </c>
      <c r="B937" s="1145">
        <v>1</v>
      </c>
      <c r="C937" s="1145"/>
      <c r="D937" s="1145">
        <f t="shared" si="109"/>
        <v>78</v>
      </c>
      <c r="E937" s="1145" t="str">
        <f>CONCATENATE('Смета ЕР (общ) '!$A937,".",'Смета ЕР (общ) '!$B937,".",'Смета ЕР (общ) '!$D937)</f>
        <v>Р7.1.78</v>
      </c>
      <c r="F937" s="1145">
        <f t="shared" si="106"/>
        <v>1</v>
      </c>
      <c r="G937" s="1146" t="s">
        <v>1648</v>
      </c>
      <c r="H937" s="1098" t="s">
        <v>336</v>
      </c>
      <c r="I937" s="734"/>
      <c r="J937" s="735">
        <v>9960.6666666666661</v>
      </c>
      <c r="K937" s="735">
        <f>'Тепловые завесы'!F4</f>
        <v>12056.63</v>
      </c>
      <c r="L937" s="735">
        <f t="shared" si="107"/>
        <v>9960.67</v>
      </c>
      <c r="M937" s="1114">
        <f t="shared" si="108"/>
        <v>12056.63</v>
      </c>
      <c r="N937" s="923">
        <f>ROUND('Смета ЕР (общ) '!$I937*'Смета ЕР (общ) '!$L937,2)</f>
        <v>0</v>
      </c>
      <c r="O937" s="923">
        <f>ROUND('Смета ЕР (общ) '!$I937*'Смета ЕР (общ) '!$M937,2)</f>
        <v>0</v>
      </c>
      <c r="P937" s="1218" t="s">
        <v>6188</v>
      </c>
      <c r="Q937" s="1146"/>
      <c r="R937" s="854"/>
      <c r="S937" s="619"/>
      <c r="T937" s="1168"/>
      <c r="U937" s="1168">
        <v>1</v>
      </c>
      <c r="V937" s="1168"/>
      <c r="W937" s="1168"/>
    </row>
    <row r="938" spans="1:23" ht="14.4" customHeight="1">
      <c r="A938" s="1145" t="s">
        <v>98</v>
      </c>
      <c r="B938" s="1145">
        <v>1</v>
      </c>
      <c r="C938" s="1145"/>
      <c r="D938" s="1145">
        <f t="shared" si="109"/>
        <v>79</v>
      </c>
      <c r="E938" s="1145" t="str">
        <f>CONCATENATE('Смета ЕР (общ) '!$A938,".",'Смета ЕР (общ) '!$B938,".",'Смета ЕР (общ) '!$D938)</f>
        <v>Р7.1.79</v>
      </c>
      <c r="F938" s="1145">
        <f t="shared" si="106"/>
        <v>1</v>
      </c>
      <c r="G938" s="1146" t="s">
        <v>1649</v>
      </c>
      <c r="H938" s="1098" t="s">
        <v>336</v>
      </c>
      <c r="I938" s="734"/>
      <c r="J938" s="735">
        <v>11246.666666666666</v>
      </c>
      <c r="K938" s="735">
        <f>'Тепловые завесы'!F5</f>
        <v>25452</v>
      </c>
      <c r="L938" s="735">
        <f t="shared" si="107"/>
        <v>11246.67</v>
      </c>
      <c r="M938" s="1114">
        <f t="shared" si="108"/>
        <v>25452</v>
      </c>
      <c r="N938" s="923">
        <f>ROUND('Смета ЕР (общ) '!$I938*'Смета ЕР (общ) '!$L938,2)</f>
        <v>0</v>
      </c>
      <c r="O938" s="923">
        <f>ROUND('Смета ЕР (общ) '!$I938*'Смета ЕР (общ) '!$M938,2)</f>
        <v>0</v>
      </c>
      <c r="P938" s="1213" t="s">
        <v>6188</v>
      </c>
      <c r="Q938" s="1146"/>
      <c r="R938" s="854"/>
      <c r="S938" s="619"/>
      <c r="T938" s="1168"/>
      <c r="U938" s="1168">
        <v>1</v>
      </c>
      <c r="V938" s="1168"/>
      <c r="W938" s="1168"/>
    </row>
    <row r="939" spans="1:23" ht="14.4" customHeight="1">
      <c r="A939" s="1145" t="s">
        <v>98</v>
      </c>
      <c r="B939" s="1145">
        <v>1</v>
      </c>
      <c r="C939" s="1145"/>
      <c r="D939" s="1145">
        <f t="shared" si="109"/>
        <v>80</v>
      </c>
      <c r="E939" s="1145" t="str">
        <f>CONCATENATE('Смета ЕР (общ) '!$A939,".",'Смета ЕР (общ) '!$B939,".",'Смета ЕР (общ) '!$D939)</f>
        <v>Р7.1.80</v>
      </c>
      <c r="F939" s="1145">
        <f t="shared" si="106"/>
        <v>1</v>
      </c>
      <c r="G939" s="1146" t="s">
        <v>1650</v>
      </c>
      <c r="H939" s="1098" t="s">
        <v>336</v>
      </c>
      <c r="I939" s="734"/>
      <c r="J939" s="735">
        <v>11246.666666666666</v>
      </c>
      <c r="K939" s="735">
        <f>'Тепловые завесы'!F6</f>
        <v>44730</v>
      </c>
      <c r="L939" s="735">
        <f t="shared" si="107"/>
        <v>11246.67</v>
      </c>
      <c r="M939" s="1114">
        <f t="shared" si="108"/>
        <v>44730</v>
      </c>
      <c r="N939" s="923">
        <f>ROUND('Смета ЕР (общ) '!$I939*'Смета ЕР (общ) '!$L939,2)</f>
        <v>0</v>
      </c>
      <c r="O939" s="923">
        <f>ROUND('Смета ЕР (общ) '!$I939*'Смета ЕР (общ) '!$M939,2)</f>
        <v>0</v>
      </c>
      <c r="P939" s="1213" t="s">
        <v>6188</v>
      </c>
      <c r="Q939" s="1146"/>
      <c r="R939" s="854"/>
      <c r="S939" s="619"/>
      <c r="T939" s="1168"/>
      <c r="U939" s="1168"/>
      <c r="V939" s="1168"/>
      <c r="W939" s="1168"/>
    </row>
    <row r="940" spans="1:23" ht="14.4" customHeight="1">
      <c r="A940" s="1145" t="s">
        <v>98</v>
      </c>
      <c r="B940" s="1145">
        <v>1</v>
      </c>
      <c r="C940" s="1145"/>
      <c r="D940" s="1145">
        <f t="shared" si="109"/>
        <v>81</v>
      </c>
      <c r="E940" s="1145" t="str">
        <f>CONCATENATE('Смета ЕР (общ) '!$A940,".",'Смета ЕР (общ) '!$B940,".",'Смета ЕР (общ) '!$D940)</f>
        <v>Р7.1.81</v>
      </c>
      <c r="F940" s="1145">
        <f t="shared" si="106"/>
        <v>1</v>
      </c>
      <c r="G940" s="1146" t="s">
        <v>1651</v>
      </c>
      <c r="H940" s="1098" t="s">
        <v>336</v>
      </c>
      <c r="I940" s="734"/>
      <c r="J940" s="735">
        <v>11246.666666666666</v>
      </c>
      <c r="K940" s="735">
        <f>'Тепловые завесы'!F7</f>
        <v>49888.13</v>
      </c>
      <c r="L940" s="735">
        <f t="shared" si="107"/>
        <v>11246.67</v>
      </c>
      <c r="M940" s="1114">
        <f t="shared" si="108"/>
        <v>49888.13</v>
      </c>
      <c r="N940" s="923">
        <f>ROUND('Смета ЕР (общ) '!$I940*'Смета ЕР (общ) '!$L940,2)</f>
        <v>0</v>
      </c>
      <c r="O940" s="923">
        <f>ROUND('Смета ЕР (общ) '!$I940*'Смета ЕР (общ) '!$M940,2)</f>
        <v>0</v>
      </c>
      <c r="P940" s="1213" t="s">
        <v>6188</v>
      </c>
      <c r="Q940" s="1146"/>
      <c r="R940" s="854"/>
      <c r="S940" s="619"/>
      <c r="T940" s="1168"/>
      <c r="U940" s="1168"/>
      <c r="V940" s="1168"/>
      <c r="W940" s="1168"/>
    </row>
    <row r="941" spans="1:23" ht="14.4" customHeight="1">
      <c r="A941" s="733" t="s">
        <v>98</v>
      </c>
      <c r="B941" s="733">
        <v>1</v>
      </c>
      <c r="C941" s="733"/>
      <c r="D941" s="733">
        <f t="shared" si="109"/>
        <v>82</v>
      </c>
      <c r="E941" s="733" t="str">
        <f>CONCATENATE('Смета ЕР (общ) '!$A941,".",'Смета ЕР (общ) '!$B941,".",'Смета ЕР (общ) '!$D941)</f>
        <v>Р7.1.82</v>
      </c>
      <c r="F941" s="733">
        <f t="shared" si="106"/>
        <v>1</v>
      </c>
      <c r="G941" s="1106" t="s">
        <v>1918</v>
      </c>
      <c r="H941" s="1098" t="s">
        <v>336</v>
      </c>
      <c r="I941" s="734"/>
      <c r="J941" s="735">
        <v>10540.92</v>
      </c>
      <c r="K941" s="735">
        <v>88170.68</v>
      </c>
      <c r="L941" s="735">
        <f t="shared" si="107"/>
        <v>10540.92</v>
      </c>
      <c r="M941" s="735">
        <f t="shared" si="108"/>
        <v>88170.68</v>
      </c>
      <c r="N941" s="923">
        <f>ROUND('Смета ЕР (общ) '!$I941*'Смета ЕР (общ) '!$L941,2)</f>
        <v>0</v>
      </c>
      <c r="O941" s="923">
        <f>ROUND('Смета ЕР (общ) '!$I941*'Смета ЕР (общ) '!$M941,2)</f>
        <v>0</v>
      </c>
      <c r="P941" s="1106" t="s">
        <v>1865</v>
      </c>
      <c r="Q941" s="1106"/>
      <c r="S941" s="619"/>
      <c r="T941" s="1168"/>
      <c r="U941" s="1168"/>
      <c r="V941" s="1168"/>
      <c r="W941" s="1168"/>
    </row>
    <row r="942" spans="1:23" ht="14.4" customHeight="1">
      <c r="A942" s="733" t="s">
        <v>98</v>
      </c>
      <c r="B942" s="733">
        <v>1</v>
      </c>
      <c r="C942" s="733"/>
      <c r="D942" s="733">
        <f t="shared" si="109"/>
        <v>83</v>
      </c>
      <c r="E942" s="733" t="str">
        <f>CONCATENATE('Смета ЕР (общ) '!$A942,".",'Смета ЕР (общ) '!$B942,".",'Смета ЕР (общ) '!$D942)</f>
        <v>Р7.1.83</v>
      </c>
      <c r="F942" s="733">
        <f t="shared" si="106"/>
        <v>1</v>
      </c>
      <c r="G942" s="1065" t="s">
        <v>99</v>
      </c>
      <c r="H942" s="1098" t="s">
        <v>336</v>
      </c>
      <c r="I942" s="734"/>
      <c r="J942" s="735">
        <v>27500</v>
      </c>
      <c r="K942" s="923">
        <v>90296.46</v>
      </c>
      <c r="L942" s="923">
        <f t="shared" si="107"/>
        <v>27500</v>
      </c>
      <c r="M942" s="923">
        <f t="shared" si="108"/>
        <v>90296.46</v>
      </c>
      <c r="N942" s="923">
        <f>ROUND('Смета ЕР (общ) '!$I942*'Смета ЕР (общ) '!$L942,2)</f>
        <v>0</v>
      </c>
      <c r="O942" s="923">
        <f>ROUND('Смета ЕР (общ) '!$I942*'Смета ЕР (общ) '!$M942,2)</f>
        <v>0</v>
      </c>
      <c r="P942" s="1065"/>
      <c r="Q942" s="1065"/>
      <c r="S942" s="619"/>
      <c r="T942" s="1168"/>
      <c r="U942" s="1168">
        <v>1</v>
      </c>
      <c r="V942" s="1168"/>
      <c r="W942" s="1168"/>
    </row>
    <row r="943" spans="1:23" ht="14.4" customHeight="1">
      <c r="A943" s="733" t="s">
        <v>98</v>
      </c>
      <c r="B943" s="733">
        <v>1</v>
      </c>
      <c r="C943" s="733"/>
      <c r="D943" s="733">
        <f t="shared" si="109"/>
        <v>84</v>
      </c>
      <c r="E943" s="733" t="str">
        <f>CONCATENATE('Смета ЕР (общ) '!$A943,".",'Смета ЕР (общ) '!$B943,".",'Смета ЕР (общ) '!$D943)</f>
        <v>Р7.1.84</v>
      </c>
      <c r="F943" s="733">
        <f t="shared" si="106"/>
        <v>1</v>
      </c>
      <c r="G943" s="1115" t="s">
        <v>3584</v>
      </c>
      <c r="H943" s="1098" t="s">
        <v>336</v>
      </c>
      <c r="I943" s="837"/>
      <c r="J943" s="923">
        <v>1890</v>
      </c>
      <c r="K943" s="735">
        <v>18900</v>
      </c>
      <c r="L943" s="923">
        <f t="shared" si="107"/>
        <v>1890</v>
      </c>
      <c r="M943" s="923">
        <f t="shared" si="108"/>
        <v>18900</v>
      </c>
      <c r="N943" s="923">
        <f>ROUND('Смета ЕР (общ) '!$I943*'Смета ЕР (общ) '!$L943,2)</f>
        <v>0</v>
      </c>
      <c r="O943" s="923">
        <f>ROUND('Смета ЕР (общ) '!$I943*'Смета ЕР (общ) '!$M943,2)</f>
        <v>0</v>
      </c>
      <c r="P943" s="1115"/>
      <c r="Q943" s="1115"/>
      <c r="S943" s="619"/>
      <c r="T943" s="1168"/>
      <c r="U943" s="1168"/>
      <c r="V943" s="1168"/>
      <c r="W943" s="1168"/>
    </row>
    <row r="944" spans="1:23" ht="14.4" customHeight="1">
      <c r="A944" s="733" t="s">
        <v>98</v>
      </c>
      <c r="B944" s="733">
        <v>1</v>
      </c>
      <c r="C944" s="733"/>
      <c r="D944" s="733">
        <f t="shared" si="109"/>
        <v>85</v>
      </c>
      <c r="E944" s="733" t="str">
        <f>CONCATENATE('Смета ЕР (общ) '!$A944,".",'Смета ЕР (общ) '!$B944,".",'Смета ЕР (общ) '!$D944)</f>
        <v>Р7.1.85</v>
      </c>
      <c r="F944" s="733">
        <f t="shared" si="106"/>
        <v>1</v>
      </c>
      <c r="G944" s="1115" t="s">
        <v>3585</v>
      </c>
      <c r="H944" s="1098" t="s">
        <v>336</v>
      </c>
      <c r="I944" s="837"/>
      <c r="J944" s="923">
        <v>954</v>
      </c>
      <c r="K944" s="735">
        <v>9540</v>
      </c>
      <c r="L944" s="923">
        <f t="shared" si="107"/>
        <v>954</v>
      </c>
      <c r="M944" s="923">
        <f t="shared" si="108"/>
        <v>9540</v>
      </c>
      <c r="N944" s="923">
        <f>ROUND('Смета ЕР (общ) '!$I944*'Смета ЕР (общ) '!$L944,2)</f>
        <v>0</v>
      </c>
      <c r="O944" s="923">
        <f>ROUND('Смета ЕР (общ) '!$I944*'Смета ЕР (общ) '!$M944,2)</f>
        <v>0</v>
      </c>
      <c r="P944" s="1115"/>
      <c r="Q944" s="1115"/>
      <c r="S944" s="619"/>
      <c r="T944" s="1168"/>
      <c r="U944" s="1168"/>
      <c r="V944" s="1168"/>
      <c r="W944" s="1168"/>
    </row>
    <row r="945" spans="1:23" ht="14.4" customHeight="1">
      <c r="A945" s="733" t="s">
        <v>98</v>
      </c>
      <c r="B945" s="733">
        <v>1</v>
      </c>
      <c r="C945" s="733"/>
      <c r="D945" s="733">
        <f t="shared" si="109"/>
        <v>86</v>
      </c>
      <c r="E945" s="733" t="str">
        <f>CONCATENATE('Смета ЕР (общ) '!$A945,".",'Смета ЕР (общ) '!$B945,".",'Смета ЕР (общ) '!$D945)</f>
        <v>Р7.1.86</v>
      </c>
      <c r="F945" s="733">
        <f t="shared" si="106"/>
        <v>1</v>
      </c>
      <c r="G945" s="1115" t="s">
        <v>3586</v>
      </c>
      <c r="H945" s="1098" t="s">
        <v>336</v>
      </c>
      <c r="I945" s="837"/>
      <c r="J945" s="923">
        <v>963</v>
      </c>
      <c r="K945" s="735">
        <v>9625</v>
      </c>
      <c r="L945" s="923">
        <f t="shared" ref="L945:L980" si="110">ROUND(J945-J945*$Q$4,2)</f>
        <v>963</v>
      </c>
      <c r="M945" s="923">
        <f t="shared" ref="M945:M980" si="111">ROUND(K945-K945*$Q$4,2)</f>
        <v>9625</v>
      </c>
      <c r="N945" s="923">
        <f>ROUND('Смета ЕР (общ) '!$I945*'Смета ЕР (общ) '!$L945,2)</f>
        <v>0</v>
      </c>
      <c r="O945" s="923">
        <f>ROUND('Смета ЕР (общ) '!$I945*'Смета ЕР (общ) '!$M945,2)</f>
        <v>0</v>
      </c>
      <c r="P945" s="1115"/>
      <c r="Q945" s="1115"/>
      <c r="S945" s="619"/>
      <c r="T945" s="1168"/>
      <c r="U945" s="1168"/>
      <c r="V945" s="1168"/>
      <c r="W945" s="1168"/>
    </row>
    <row r="946" spans="1:23" ht="14.4" customHeight="1">
      <c r="A946" s="733" t="s">
        <v>98</v>
      </c>
      <c r="B946" s="733">
        <v>1</v>
      </c>
      <c r="C946" s="733"/>
      <c r="D946" s="733">
        <f t="shared" ref="D946:D980" si="112">D945+1</f>
        <v>87</v>
      </c>
      <c r="E946" s="733" t="str">
        <f>CONCATENATE('Смета ЕР (общ) '!$A946,".",'Смета ЕР (общ) '!$B946,".",'Смета ЕР (общ) '!$D946)</f>
        <v>Р7.1.87</v>
      </c>
      <c r="F946" s="733">
        <f t="shared" si="106"/>
        <v>1</v>
      </c>
      <c r="G946" s="1115" t="s">
        <v>3587</v>
      </c>
      <c r="H946" s="1098" t="s">
        <v>336</v>
      </c>
      <c r="I946" s="837"/>
      <c r="J946" s="923">
        <v>267</v>
      </c>
      <c r="K946" s="735">
        <v>2667.5</v>
      </c>
      <c r="L946" s="923">
        <f t="shared" si="110"/>
        <v>267</v>
      </c>
      <c r="M946" s="923">
        <f t="shared" si="111"/>
        <v>2667.5</v>
      </c>
      <c r="N946" s="923">
        <f>ROUND('Смета ЕР (общ) '!$I946*'Смета ЕР (общ) '!$L946,2)</f>
        <v>0</v>
      </c>
      <c r="O946" s="923">
        <f>ROUND('Смета ЕР (общ) '!$I946*'Смета ЕР (общ) '!$M946,2)</f>
        <v>0</v>
      </c>
      <c r="P946" s="1115"/>
      <c r="Q946" s="1115"/>
      <c r="S946" s="619"/>
      <c r="T946" s="1168"/>
      <c r="U946" s="1168"/>
      <c r="V946" s="1168"/>
      <c r="W946" s="1168"/>
    </row>
    <row r="947" spans="1:23" ht="14.4" customHeight="1">
      <c r="A947" s="733" t="s">
        <v>98</v>
      </c>
      <c r="B947" s="733">
        <v>1</v>
      </c>
      <c r="C947" s="733"/>
      <c r="D947" s="733">
        <f t="shared" si="112"/>
        <v>88</v>
      </c>
      <c r="E947" s="733" t="str">
        <f>CONCATENATE('Смета ЕР (общ) '!$A947,".",'Смета ЕР (общ) '!$B947,".",'Смета ЕР (общ) '!$D947)</f>
        <v>Р7.1.88</v>
      </c>
      <c r="F947" s="733">
        <f t="shared" si="106"/>
        <v>1</v>
      </c>
      <c r="G947" s="1115" t="s">
        <v>3588</v>
      </c>
      <c r="H947" s="1098" t="s">
        <v>336</v>
      </c>
      <c r="I947" s="734"/>
      <c r="J947" s="735">
        <v>289</v>
      </c>
      <c r="K947" s="923">
        <v>2887.5</v>
      </c>
      <c r="L947" s="923">
        <f t="shared" si="110"/>
        <v>289</v>
      </c>
      <c r="M947" s="923">
        <f t="shared" si="111"/>
        <v>2887.5</v>
      </c>
      <c r="N947" s="923">
        <f>ROUND('Смета ЕР (общ) '!$I947*'Смета ЕР (общ) '!$L947,2)</f>
        <v>0</v>
      </c>
      <c r="O947" s="923">
        <f>ROUND('Смета ЕР (общ) '!$I947*'Смета ЕР (общ) '!$M947,2)</f>
        <v>0</v>
      </c>
      <c r="P947" s="1115"/>
      <c r="Q947" s="1115"/>
      <c r="S947" s="619"/>
      <c r="T947" s="1168"/>
      <c r="U947" s="1168"/>
      <c r="V947" s="1168"/>
      <c r="W947" s="1168"/>
    </row>
    <row r="948" spans="1:23" ht="14.4" customHeight="1">
      <c r="A948" s="733" t="s">
        <v>98</v>
      </c>
      <c r="B948" s="733">
        <v>1</v>
      </c>
      <c r="C948" s="733"/>
      <c r="D948" s="733">
        <f t="shared" si="112"/>
        <v>89</v>
      </c>
      <c r="E948" s="733" t="str">
        <f>CONCATENATE('Смета ЕР (общ) '!$A948,".",'Смета ЕР (общ) '!$B948,".",'Смета ЕР (общ) '!$D948)</f>
        <v>Р7.1.89</v>
      </c>
      <c r="F948" s="733">
        <f t="shared" si="106"/>
        <v>1</v>
      </c>
      <c r="G948" s="1065" t="s">
        <v>100</v>
      </c>
      <c r="H948" s="1098" t="s">
        <v>336</v>
      </c>
      <c r="I948" s="734"/>
      <c r="J948" s="735">
        <v>2205.4499999999998</v>
      </c>
      <c r="K948" s="923">
        <v>4012.41</v>
      </c>
      <c r="L948" s="923">
        <f t="shared" si="110"/>
        <v>2205.4499999999998</v>
      </c>
      <c r="M948" s="923">
        <f t="shared" si="111"/>
        <v>4012.41</v>
      </c>
      <c r="N948" s="923">
        <f>ROUND('Смета ЕР (общ) '!$I948*'Смета ЕР (общ) '!$L948,2)</f>
        <v>0</v>
      </c>
      <c r="O948" s="923">
        <f>ROUND('Смета ЕР (общ) '!$I948*'Смета ЕР (общ) '!$M948,2)</f>
        <v>0</v>
      </c>
      <c r="P948" s="1065"/>
      <c r="Q948" s="1065"/>
      <c r="S948" s="619"/>
      <c r="T948" s="1168"/>
      <c r="U948" s="1168"/>
      <c r="V948" s="1168"/>
      <c r="W948" s="1168"/>
    </row>
    <row r="949" spans="1:23" ht="14.4" customHeight="1">
      <c r="A949" s="733" t="s">
        <v>98</v>
      </c>
      <c r="B949" s="733">
        <v>1</v>
      </c>
      <c r="C949" s="733"/>
      <c r="D949" s="733">
        <f t="shared" si="112"/>
        <v>90</v>
      </c>
      <c r="E949" s="733" t="str">
        <f>CONCATENATE('Смета ЕР (общ) '!$A949,".",'Смета ЕР (общ) '!$B949,".",'Смета ЕР (общ) '!$D949)</f>
        <v>Р7.1.90</v>
      </c>
      <c r="F949" s="733">
        <f t="shared" si="106"/>
        <v>1</v>
      </c>
      <c r="G949" s="1065" t="s">
        <v>271</v>
      </c>
      <c r="H949" s="1098" t="s">
        <v>336</v>
      </c>
      <c r="I949" s="734"/>
      <c r="J949" s="735">
        <v>2205.4499999999998</v>
      </c>
      <c r="K949" s="923">
        <v>15308.23</v>
      </c>
      <c r="L949" s="923">
        <f t="shared" si="110"/>
        <v>2205.4499999999998</v>
      </c>
      <c r="M949" s="923">
        <f t="shared" si="111"/>
        <v>15308.23</v>
      </c>
      <c r="N949" s="923">
        <f>ROUND('Смета ЕР (общ) '!$I949*'Смета ЕР (общ) '!$L949,2)</f>
        <v>0</v>
      </c>
      <c r="O949" s="923">
        <f>ROUND('Смета ЕР (общ) '!$I949*'Смета ЕР (общ) '!$M949,2)</f>
        <v>0</v>
      </c>
      <c r="P949" s="1065"/>
      <c r="Q949" s="1065"/>
      <c r="S949" s="619"/>
      <c r="T949" s="1168"/>
      <c r="U949" s="1168">
        <v>2</v>
      </c>
      <c r="V949" s="1168"/>
      <c r="W949" s="1168"/>
    </row>
    <row r="950" spans="1:23" ht="14.4" customHeight="1">
      <c r="A950" s="1111" t="s">
        <v>98</v>
      </c>
      <c r="B950" s="1111">
        <v>1</v>
      </c>
      <c r="C950" s="1111"/>
      <c r="D950" s="1111">
        <f t="shared" si="112"/>
        <v>91</v>
      </c>
      <c r="E950" s="1111" t="str">
        <f>CONCATENATE('Смета ЕР (общ) '!$A950,".",'Смета ЕР (общ) '!$B950,".",'Смета ЕР (общ) '!$D950)</f>
        <v>Р7.1.91</v>
      </c>
      <c r="F950" s="1111">
        <f t="shared" si="106"/>
        <v>1</v>
      </c>
      <c r="G950" s="1112" t="s">
        <v>178</v>
      </c>
      <c r="H950" s="1098" t="s">
        <v>336</v>
      </c>
      <c r="I950" s="734"/>
      <c r="J950" s="735">
        <v>9499.25</v>
      </c>
      <c r="K950" s="923">
        <v>124059.43</v>
      </c>
      <c r="L950" s="923">
        <f t="shared" si="110"/>
        <v>9499.25</v>
      </c>
      <c r="M950" s="923">
        <f t="shared" si="111"/>
        <v>124059.43</v>
      </c>
      <c r="N950" s="923">
        <f>ROUND('Смета ЕР (общ) '!$I950*'Смета ЕР (общ) '!$L950,2)</f>
        <v>0</v>
      </c>
      <c r="O950" s="923">
        <f>ROUND('Смета ЕР (общ) '!$I950*'Смета ЕР (общ) '!$M950,2)</f>
        <v>0</v>
      </c>
      <c r="P950" s="1218" t="s">
        <v>6188</v>
      </c>
      <c r="Q950" s="1112"/>
      <c r="S950" s="619"/>
      <c r="T950" s="1168"/>
      <c r="U950" s="1168"/>
      <c r="V950" s="1168"/>
      <c r="W950" s="1168"/>
    </row>
    <row r="951" spans="1:23" ht="24" customHeight="1">
      <c r="A951" s="733" t="s">
        <v>98</v>
      </c>
      <c r="B951" s="733">
        <v>1</v>
      </c>
      <c r="C951" s="733"/>
      <c r="D951" s="733">
        <f t="shared" si="112"/>
        <v>92</v>
      </c>
      <c r="E951" s="733" t="str">
        <f>CONCATENATE('Смета ЕР (общ) '!$A951,".",'Смета ЕР (общ) '!$B951,".",'Смета ЕР (общ) '!$D951)</f>
        <v>Р7.1.92</v>
      </c>
      <c r="F951" s="733">
        <f t="shared" si="106"/>
        <v>1</v>
      </c>
      <c r="G951" s="1065" t="s">
        <v>1597</v>
      </c>
      <c r="H951" s="1098" t="s">
        <v>336</v>
      </c>
      <c r="I951" s="734"/>
      <c r="J951" s="923">
        <v>2548.85</v>
      </c>
      <c r="K951" s="923">
        <v>25491.67</v>
      </c>
      <c r="L951" s="923">
        <f t="shared" si="110"/>
        <v>2548.85</v>
      </c>
      <c r="M951" s="923">
        <f t="shared" si="111"/>
        <v>25491.67</v>
      </c>
      <c r="N951" s="923">
        <f>ROUND('Смета ЕР (общ) '!$I951*'Смета ЕР (общ) '!$L951,2)</f>
        <v>0</v>
      </c>
      <c r="O951" s="923">
        <f>ROUND('Смета ЕР (общ) '!$I951*'Смета ЕР (общ) '!$M951,2)</f>
        <v>0</v>
      </c>
      <c r="P951" s="1065" t="s">
        <v>999</v>
      </c>
      <c r="Q951" s="1065"/>
      <c r="S951" s="619"/>
      <c r="T951" s="1168"/>
      <c r="U951" s="1168"/>
      <c r="V951" s="1168"/>
      <c r="W951" s="1168"/>
    </row>
    <row r="952" spans="1:23" ht="14.4" customHeight="1">
      <c r="A952" s="733" t="s">
        <v>98</v>
      </c>
      <c r="B952" s="733">
        <v>1</v>
      </c>
      <c r="C952" s="733"/>
      <c r="D952" s="733">
        <f t="shared" si="112"/>
        <v>93</v>
      </c>
      <c r="E952" s="733" t="str">
        <f>CONCATENATE('Смета ЕР (общ) '!$A952,".",'Смета ЕР (общ) '!$B952,".",'Смета ЕР (общ) '!$D952)</f>
        <v>Р7.1.93</v>
      </c>
      <c r="F952" s="733">
        <f t="shared" si="106"/>
        <v>1</v>
      </c>
      <c r="G952" s="1106" t="s">
        <v>2400</v>
      </c>
      <c r="H952" s="1098" t="s">
        <v>336</v>
      </c>
      <c r="I952" s="734"/>
      <c r="J952" s="923">
        <v>500</v>
      </c>
      <c r="K952" s="923">
        <v>1044.8599999999999</v>
      </c>
      <c r="L952" s="923">
        <f t="shared" si="110"/>
        <v>500</v>
      </c>
      <c r="M952" s="923">
        <f t="shared" si="111"/>
        <v>1044.8599999999999</v>
      </c>
      <c r="N952" s="923">
        <f>ROUND('Смета ЕР (общ) '!$I952*'Смета ЕР (общ) '!$L952,2)</f>
        <v>0</v>
      </c>
      <c r="O952" s="923">
        <f>ROUND('Смета ЕР (общ) '!$I952*'Смета ЕР (общ) '!$M952,2)</f>
        <v>0</v>
      </c>
      <c r="P952" s="1106"/>
      <c r="Q952" s="1106"/>
      <c r="S952" s="619"/>
      <c r="T952" s="1168"/>
      <c r="U952" s="1168"/>
      <c r="V952" s="1168"/>
      <c r="W952" s="1168"/>
    </row>
    <row r="953" spans="1:23" ht="14.4" customHeight="1">
      <c r="A953" s="733" t="s">
        <v>98</v>
      </c>
      <c r="B953" s="733">
        <v>1</v>
      </c>
      <c r="C953" s="733"/>
      <c r="D953" s="733">
        <f t="shared" si="112"/>
        <v>94</v>
      </c>
      <c r="E953" s="733" t="str">
        <f>CONCATENATE('Смета ЕР (общ) '!$A953,".",'Смета ЕР (общ) '!$B953,".",'Смета ЕР (общ) '!$D953)</f>
        <v>Р7.1.94</v>
      </c>
      <c r="F953" s="733">
        <f t="shared" si="106"/>
        <v>1</v>
      </c>
      <c r="G953" s="1065" t="s">
        <v>2390</v>
      </c>
      <c r="H953" s="1098" t="s">
        <v>336</v>
      </c>
      <c r="I953" s="734"/>
      <c r="J953" s="923">
        <v>500</v>
      </c>
      <c r="K953" s="923">
        <v>1131.93</v>
      </c>
      <c r="L953" s="923">
        <f t="shared" si="110"/>
        <v>500</v>
      </c>
      <c r="M953" s="923">
        <f t="shared" si="111"/>
        <v>1131.93</v>
      </c>
      <c r="N953" s="923">
        <f>ROUND('Смета ЕР (общ) '!$I953*'Смета ЕР (общ) '!$L953,2)</f>
        <v>0</v>
      </c>
      <c r="O953" s="923">
        <f>ROUND('Смета ЕР (общ) '!$I953*'Смета ЕР (общ) '!$M953,2)</f>
        <v>0</v>
      </c>
      <c r="P953" s="1065"/>
      <c r="Q953" s="1065"/>
      <c r="S953" s="619"/>
      <c r="T953" s="1168"/>
      <c r="U953" s="1168"/>
      <c r="V953" s="1168"/>
      <c r="W953" s="1168"/>
    </row>
    <row r="954" spans="1:23" ht="14.4" customHeight="1">
      <c r="A954" s="733" t="s">
        <v>98</v>
      </c>
      <c r="B954" s="733">
        <v>1</v>
      </c>
      <c r="C954" s="733"/>
      <c r="D954" s="733">
        <f t="shared" si="112"/>
        <v>95</v>
      </c>
      <c r="E954" s="733" t="str">
        <f>CONCATENATE('Смета ЕР (общ) '!$A954,".",'Смета ЕР (общ) '!$B954,".",'Смета ЕР (общ) '!$D954)</f>
        <v>Р7.1.95</v>
      </c>
      <c r="F954" s="733">
        <f t="shared" si="106"/>
        <v>1</v>
      </c>
      <c r="G954" s="1065" t="s">
        <v>2391</v>
      </c>
      <c r="H954" s="1098" t="s">
        <v>336</v>
      </c>
      <c r="I954" s="734"/>
      <c r="J954" s="923">
        <v>500</v>
      </c>
      <c r="K954" s="923">
        <v>1480.22</v>
      </c>
      <c r="L954" s="923">
        <f t="shared" si="110"/>
        <v>500</v>
      </c>
      <c r="M954" s="923">
        <f t="shared" si="111"/>
        <v>1480.22</v>
      </c>
      <c r="N954" s="923">
        <f>ROUND('Смета ЕР (общ) '!$I954*'Смета ЕР (общ) '!$L954,2)</f>
        <v>0</v>
      </c>
      <c r="O954" s="923">
        <f>ROUND('Смета ЕР (общ) '!$I954*'Смета ЕР (общ) '!$M954,2)</f>
        <v>0</v>
      </c>
      <c r="P954" s="1065"/>
      <c r="Q954" s="1065"/>
      <c r="S954" s="619"/>
      <c r="T954" s="1168"/>
      <c r="U954" s="1168"/>
      <c r="V954" s="1168"/>
      <c r="W954" s="1168"/>
    </row>
    <row r="955" spans="1:23" ht="14.4" customHeight="1">
      <c r="A955" s="733" t="s">
        <v>98</v>
      </c>
      <c r="B955" s="733">
        <v>1</v>
      </c>
      <c r="C955" s="733"/>
      <c r="D955" s="733">
        <f t="shared" si="112"/>
        <v>96</v>
      </c>
      <c r="E955" s="733" t="str">
        <f>CONCATENATE('Смета ЕР (общ) '!$A955,".",'Смета ЕР (общ) '!$B955,".",'Смета ЕР (общ) '!$D955)</f>
        <v>Р7.1.96</v>
      </c>
      <c r="F955" s="733">
        <f t="shared" si="106"/>
        <v>1</v>
      </c>
      <c r="G955" s="1065" t="s">
        <v>2392</v>
      </c>
      <c r="H955" s="1098" t="s">
        <v>336</v>
      </c>
      <c r="I955" s="734"/>
      <c r="J955" s="923">
        <v>500</v>
      </c>
      <c r="K955" s="923">
        <v>2145</v>
      </c>
      <c r="L955" s="923">
        <f t="shared" si="110"/>
        <v>500</v>
      </c>
      <c r="M955" s="923">
        <f t="shared" si="111"/>
        <v>2145</v>
      </c>
      <c r="N955" s="923">
        <f>ROUND('Смета ЕР (общ) '!$I955*'Смета ЕР (общ) '!$L955,2)</f>
        <v>0</v>
      </c>
      <c r="O955" s="923">
        <f>ROUND('Смета ЕР (общ) '!$I955*'Смета ЕР (общ) '!$M955,2)</f>
        <v>0</v>
      </c>
      <c r="P955" s="1065"/>
      <c r="Q955" s="1065"/>
      <c r="S955" s="619"/>
      <c r="T955" s="1168"/>
      <c r="U955" s="1168"/>
      <c r="V955" s="1168"/>
      <c r="W955" s="1168"/>
    </row>
    <row r="956" spans="1:23" ht="14.4" customHeight="1">
      <c r="A956" s="733" t="s">
        <v>98</v>
      </c>
      <c r="B956" s="733">
        <v>1</v>
      </c>
      <c r="C956" s="733"/>
      <c r="D956" s="733">
        <f t="shared" si="112"/>
        <v>97</v>
      </c>
      <c r="E956" s="733" t="str">
        <f>CONCATENATE('Смета ЕР (общ) '!$A956,".",'Смета ЕР (общ) '!$B956,".",'Смета ЕР (общ) '!$D956)</f>
        <v>Р7.1.97</v>
      </c>
      <c r="F956" s="733">
        <f t="shared" si="106"/>
        <v>1</v>
      </c>
      <c r="G956" s="1065" t="s">
        <v>2393</v>
      </c>
      <c r="H956" s="1098" t="s">
        <v>336</v>
      </c>
      <c r="I956" s="734"/>
      <c r="J956" s="923">
        <v>500</v>
      </c>
      <c r="K956" s="923">
        <v>2438</v>
      </c>
      <c r="L956" s="923">
        <f t="shared" si="110"/>
        <v>500</v>
      </c>
      <c r="M956" s="923">
        <f t="shared" si="111"/>
        <v>2438</v>
      </c>
      <c r="N956" s="923">
        <f>ROUND('Смета ЕР (общ) '!$I956*'Смета ЕР (общ) '!$L956,2)</f>
        <v>0</v>
      </c>
      <c r="O956" s="923">
        <f>ROUND('Смета ЕР (общ) '!$I956*'Смета ЕР (общ) '!$M956,2)</f>
        <v>0</v>
      </c>
      <c r="P956" s="1065"/>
      <c r="Q956" s="1065"/>
      <c r="S956" s="619"/>
      <c r="T956" s="1168"/>
      <c r="U956" s="1168"/>
      <c r="V956" s="1168"/>
      <c r="W956" s="1168"/>
    </row>
    <row r="957" spans="1:23" ht="14.4" customHeight="1">
      <c r="A957" s="1111" t="s">
        <v>98</v>
      </c>
      <c r="B957" s="1111">
        <v>1</v>
      </c>
      <c r="C957" s="1111"/>
      <c r="D957" s="1111">
        <f t="shared" si="112"/>
        <v>98</v>
      </c>
      <c r="E957" s="1111" t="str">
        <f>CONCATENATE('Смета ЕР (общ) '!$A957,".",'Смета ЕР (общ) '!$B957,".",'Смета ЕР (общ) '!$D957)</f>
        <v>Р7.1.98</v>
      </c>
      <c r="F957" s="1111">
        <f t="shared" si="106"/>
        <v>1</v>
      </c>
      <c r="G957" s="1112" t="s">
        <v>1226</v>
      </c>
      <c r="H957" s="1098" t="s">
        <v>336</v>
      </c>
      <c r="I957" s="734"/>
      <c r="J957" s="923">
        <v>2973.52</v>
      </c>
      <c r="K957" s="923">
        <v>13683.67</v>
      </c>
      <c r="L957" s="923">
        <f t="shared" si="110"/>
        <v>2973.52</v>
      </c>
      <c r="M957" s="923">
        <f t="shared" si="111"/>
        <v>13683.67</v>
      </c>
      <c r="N957" s="923">
        <f>ROUND('Смета ЕР (общ) '!$I957*'Смета ЕР (общ) '!$L957,2)</f>
        <v>0</v>
      </c>
      <c r="O957" s="923">
        <f>ROUND('Смета ЕР (общ) '!$I957*'Смета ЕР (общ) '!$M957,2)</f>
        <v>0</v>
      </c>
      <c r="P957" s="1112" t="s">
        <v>1235</v>
      </c>
      <c r="Q957" s="1112"/>
      <c r="S957" s="619"/>
      <c r="T957" s="1168"/>
      <c r="U957" s="1168"/>
      <c r="V957" s="1168"/>
      <c r="W957" s="1168"/>
    </row>
    <row r="958" spans="1:23" ht="14.4" customHeight="1">
      <c r="A958" s="1111" t="s">
        <v>98</v>
      </c>
      <c r="B958" s="1111">
        <v>1</v>
      </c>
      <c r="C958" s="1111"/>
      <c r="D958" s="1111">
        <f t="shared" si="112"/>
        <v>99</v>
      </c>
      <c r="E958" s="1111" t="str">
        <f>CONCATENATE('Смета ЕР (общ) '!$A958,".",'Смета ЕР (общ) '!$B958,".",'Смета ЕР (общ) '!$D958)</f>
        <v>Р7.1.99</v>
      </c>
      <c r="F958" s="1111">
        <f t="shared" si="106"/>
        <v>1</v>
      </c>
      <c r="G958" s="1112" t="s">
        <v>1227</v>
      </c>
      <c r="H958" s="1098" t="s">
        <v>336</v>
      </c>
      <c r="I958" s="734"/>
      <c r="J958" s="923">
        <v>2973.52</v>
      </c>
      <c r="K958" s="923">
        <v>6651.21</v>
      </c>
      <c r="L958" s="923">
        <f t="shared" si="110"/>
        <v>2973.52</v>
      </c>
      <c r="M958" s="923">
        <f t="shared" si="111"/>
        <v>6651.21</v>
      </c>
      <c r="N958" s="923">
        <f>ROUND('Смета ЕР (общ) '!$I958*'Смета ЕР (общ) '!$L958,2)</f>
        <v>0</v>
      </c>
      <c r="O958" s="923">
        <f>ROUND('Смета ЕР (общ) '!$I958*'Смета ЕР (общ) '!$M958,2)</f>
        <v>0</v>
      </c>
      <c r="P958" s="1112" t="s">
        <v>1235</v>
      </c>
      <c r="Q958" s="1112"/>
      <c r="S958" s="619"/>
      <c r="T958" s="1168"/>
      <c r="U958" s="1168"/>
      <c r="V958" s="1168"/>
      <c r="W958" s="1168"/>
    </row>
    <row r="959" spans="1:23" ht="14.4" customHeight="1">
      <c r="A959" s="733" t="s">
        <v>98</v>
      </c>
      <c r="B959" s="733">
        <v>1</v>
      </c>
      <c r="C959" s="733"/>
      <c r="D959" s="733">
        <f t="shared" si="112"/>
        <v>100</v>
      </c>
      <c r="E959" s="733" t="str">
        <f>CONCATENATE('Смета ЕР (общ) '!$A959,".",'Смета ЕР (общ) '!$B959,".",'Смета ЕР (общ) '!$D959)</f>
        <v>Р7.1.100</v>
      </c>
      <c r="F959" s="733">
        <f t="shared" si="106"/>
        <v>1</v>
      </c>
      <c r="G959" s="1065" t="s">
        <v>2435</v>
      </c>
      <c r="H959" s="1098" t="s">
        <v>336</v>
      </c>
      <c r="I959" s="837"/>
      <c r="J959" s="735">
        <v>200</v>
      </c>
      <c r="K959" s="735">
        <v>932</v>
      </c>
      <c r="L959" s="735">
        <f t="shared" si="110"/>
        <v>200</v>
      </c>
      <c r="M959" s="923">
        <f t="shared" si="111"/>
        <v>932</v>
      </c>
      <c r="N959" s="923">
        <f>ROUND('Смета ЕР (общ) '!$I959*'Смета ЕР (общ) '!$L959,2)</f>
        <v>0</v>
      </c>
      <c r="O959" s="923">
        <f>ROUND('Смета ЕР (общ) '!$I959*'Смета ЕР (общ) '!$M959,2)</f>
        <v>0</v>
      </c>
      <c r="P959" s="1065"/>
      <c r="Q959" s="1065"/>
      <c r="S959" s="619"/>
      <c r="T959" s="1168"/>
      <c r="U959" s="1168"/>
      <c r="V959" s="1168"/>
      <c r="W959" s="1168"/>
    </row>
    <row r="960" spans="1:23" ht="14.4" customHeight="1">
      <c r="A960" s="733" t="s">
        <v>98</v>
      </c>
      <c r="B960" s="733">
        <v>1</v>
      </c>
      <c r="C960" s="733"/>
      <c r="D960" s="733">
        <f t="shared" si="112"/>
        <v>101</v>
      </c>
      <c r="E960" s="733" t="str">
        <f>CONCATENATE('Смета ЕР (общ) '!$A960,".",'Смета ЕР (общ) '!$B960,".",'Смета ЕР (общ) '!$D960)</f>
        <v>Р7.1.101</v>
      </c>
      <c r="F960" s="733">
        <f t="shared" si="106"/>
        <v>1</v>
      </c>
      <c r="G960" s="1065" t="s">
        <v>2436</v>
      </c>
      <c r="H960" s="1098" t="s">
        <v>336</v>
      </c>
      <c r="I960" s="837"/>
      <c r="J960" s="735">
        <v>200</v>
      </c>
      <c r="K960" s="735">
        <v>1172</v>
      </c>
      <c r="L960" s="735">
        <f t="shared" si="110"/>
        <v>200</v>
      </c>
      <c r="M960" s="923">
        <f t="shared" si="111"/>
        <v>1172</v>
      </c>
      <c r="N960" s="923">
        <f>ROUND('Смета ЕР (общ) '!$I960*'Смета ЕР (общ) '!$L960,2)</f>
        <v>0</v>
      </c>
      <c r="O960" s="923">
        <f>ROUND('Смета ЕР (общ) '!$I960*'Смета ЕР (общ) '!$M960,2)</f>
        <v>0</v>
      </c>
      <c r="P960" s="1065"/>
      <c r="Q960" s="1065"/>
      <c r="S960" s="619"/>
      <c r="T960" s="1168"/>
      <c r="U960" s="1168"/>
      <c r="V960" s="1168"/>
      <c r="W960" s="1168"/>
    </row>
    <row r="961" spans="1:23" ht="24" customHeight="1">
      <c r="A961" s="733" t="s">
        <v>98</v>
      </c>
      <c r="B961" s="733">
        <v>1</v>
      </c>
      <c r="C961" s="733"/>
      <c r="D961" s="733">
        <f t="shared" si="112"/>
        <v>102</v>
      </c>
      <c r="E961" s="733" t="str">
        <f>CONCATENATE('Смета ЕР (общ) '!$A961,".",'Смета ЕР (общ) '!$B961,".",'Смета ЕР (общ) '!$D961)</f>
        <v>Р7.1.102</v>
      </c>
      <c r="F961" s="733">
        <f t="shared" si="106"/>
        <v>1</v>
      </c>
      <c r="G961" s="1065" t="s">
        <v>2437</v>
      </c>
      <c r="H961" s="1098" t="s">
        <v>336</v>
      </c>
      <c r="I961" s="837"/>
      <c r="J961" s="735">
        <v>200</v>
      </c>
      <c r="K961" s="735">
        <v>1001</v>
      </c>
      <c r="L961" s="735">
        <f t="shared" si="110"/>
        <v>200</v>
      </c>
      <c r="M961" s="923">
        <f t="shared" si="111"/>
        <v>1001</v>
      </c>
      <c r="N961" s="923">
        <f>ROUND('Смета ЕР (общ) '!$I961*'Смета ЕР (общ) '!$L961,2)</f>
        <v>0</v>
      </c>
      <c r="O961" s="923">
        <f>ROUND('Смета ЕР (общ) '!$I961*'Смета ЕР (общ) '!$M961,2)</f>
        <v>0</v>
      </c>
      <c r="P961" s="1065"/>
      <c r="Q961" s="1065"/>
      <c r="S961" s="619"/>
      <c r="T961" s="1168"/>
      <c r="U961" s="1168"/>
      <c r="V961" s="1168"/>
      <c r="W961" s="1168"/>
    </row>
    <row r="962" spans="1:23" ht="24" customHeight="1">
      <c r="A962" s="733" t="s">
        <v>98</v>
      </c>
      <c r="B962" s="733">
        <v>1</v>
      </c>
      <c r="C962" s="733"/>
      <c r="D962" s="733">
        <f t="shared" si="112"/>
        <v>103</v>
      </c>
      <c r="E962" s="733" t="str">
        <f>CONCATENATE('Смета ЕР (общ) '!$A962,".",'Смета ЕР (общ) '!$B962,".",'Смета ЕР (общ) '!$D962)</f>
        <v>Р7.1.103</v>
      </c>
      <c r="F962" s="733">
        <f t="shared" si="106"/>
        <v>1</v>
      </c>
      <c r="G962" s="1065" t="s">
        <v>2438</v>
      </c>
      <c r="H962" s="1098" t="s">
        <v>336</v>
      </c>
      <c r="I962" s="837"/>
      <c r="J962" s="735">
        <v>200</v>
      </c>
      <c r="K962" s="735">
        <v>1058</v>
      </c>
      <c r="L962" s="735">
        <f t="shared" si="110"/>
        <v>200</v>
      </c>
      <c r="M962" s="923">
        <f t="shared" si="111"/>
        <v>1058</v>
      </c>
      <c r="N962" s="923">
        <f>ROUND('Смета ЕР (общ) '!$I962*'Смета ЕР (общ) '!$L962,2)</f>
        <v>0</v>
      </c>
      <c r="O962" s="923">
        <f>ROUND('Смета ЕР (общ) '!$I962*'Смета ЕР (общ) '!$M962,2)</f>
        <v>0</v>
      </c>
      <c r="P962" s="1065"/>
      <c r="Q962" s="1065"/>
      <c r="S962" s="619"/>
      <c r="T962" s="1168"/>
      <c r="U962" s="1168"/>
      <c r="V962" s="1168"/>
      <c r="W962" s="1168"/>
    </row>
    <row r="963" spans="1:23" ht="24" customHeight="1">
      <c r="A963" s="733" t="s">
        <v>98</v>
      </c>
      <c r="B963" s="733">
        <v>1</v>
      </c>
      <c r="C963" s="733"/>
      <c r="D963" s="733">
        <f t="shared" si="112"/>
        <v>104</v>
      </c>
      <c r="E963" s="733" t="str">
        <f>CONCATENATE('Смета ЕР (общ) '!$A963,".",'Смета ЕР (общ) '!$B963,".",'Смета ЕР (общ) '!$D963)</f>
        <v>Р7.1.104</v>
      </c>
      <c r="F963" s="733">
        <f t="shared" si="106"/>
        <v>1</v>
      </c>
      <c r="G963" s="1065" t="s">
        <v>2439</v>
      </c>
      <c r="H963" s="1098" t="s">
        <v>336</v>
      </c>
      <c r="I963" s="837"/>
      <c r="J963" s="735">
        <v>200</v>
      </c>
      <c r="K963" s="735">
        <v>1340</v>
      </c>
      <c r="L963" s="735">
        <f t="shared" si="110"/>
        <v>200</v>
      </c>
      <c r="M963" s="923">
        <f t="shared" si="111"/>
        <v>1340</v>
      </c>
      <c r="N963" s="923">
        <f>ROUND('Смета ЕР (общ) '!$I963*'Смета ЕР (общ) '!$L963,2)</f>
        <v>0</v>
      </c>
      <c r="O963" s="923">
        <f>ROUND('Смета ЕР (общ) '!$I963*'Смета ЕР (общ) '!$M963,2)</f>
        <v>0</v>
      </c>
      <c r="P963" s="1065"/>
      <c r="Q963" s="1065"/>
      <c r="S963" s="619"/>
      <c r="T963" s="1168"/>
      <c r="U963" s="1168"/>
      <c r="V963" s="1168"/>
      <c r="W963" s="1168"/>
    </row>
    <row r="964" spans="1:23" ht="24" customHeight="1">
      <c r="A964" s="733" t="s">
        <v>98</v>
      </c>
      <c r="B964" s="733">
        <v>1</v>
      </c>
      <c r="C964" s="733"/>
      <c r="D964" s="733">
        <f t="shared" si="112"/>
        <v>105</v>
      </c>
      <c r="E964" s="733" t="str">
        <f>CONCATENATE('Смета ЕР (общ) '!$A964,".",'Смета ЕР (общ) '!$B964,".",'Смета ЕР (общ) '!$D964)</f>
        <v>Р7.1.105</v>
      </c>
      <c r="F964" s="733">
        <f t="shared" si="106"/>
        <v>1</v>
      </c>
      <c r="G964" s="1065" t="s">
        <v>2440</v>
      </c>
      <c r="H964" s="1098" t="s">
        <v>336</v>
      </c>
      <c r="I964" s="837"/>
      <c r="J964" s="735">
        <v>200</v>
      </c>
      <c r="K964" s="735">
        <v>2071</v>
      </c>
      <c r="L964" s="735">
        <f t="shared" si="110"/>
        <v>200</v>
      </c>
      <c r="M964" s="923">
        <f t="shared" si="111"/>
        <v>2071</v>
      </c>
      <c r="N964" s="923">
        <f>ROUND('Смета ЕР (общ) '!$I964*'Смета ЕР (общ) '!$L964,2)</f>
        <v>0</v>
      </c>
      <c r="O964" s="923">
        <f>ROUND('Смета ЕР (общ) '!$I964*'Смета ЕР (общ) '!$M964,2)</f>
        <v>0</v>
      </c>
      <c r="P964" s="1065"/>
      <c r="Q964" s="1065"/>
      <c r="S964" s="619"/>
      <c r="T964" s="1168"/>
      <c r="U964" s="1168"/>
      <c r="V964" s="1168"/>
      <c r="W964" s="1168"/>
    </row>
    <row r="965" spans="1:23" ht="24" customHeight="1">
      <c r="A965" s="733" t="s">
        <v>98</v>
      </c>
      <c r="B965" s="733">
        <v>1</v>
      </c>
      <c r="C965" s="733"/>
      <c r="D965" s="733">
        <f t="shared" si="112"/>
        <v>106</v>
      </c>
      <c r="E965" s="733" t="str">
        <f>CONCATENATE('Смета ЕР (общ) '!$A965,".",'Смета ЕР (общ) '!$B965,".",'Смета ЕР (общ) '!$D965)</f>
        <v>Р7.1.106</v>
      </c>
      <c r="F965" s="733">
        <f t="shared" si="106"/>
        <v>1</v>
      </c>
      <c r="G965" s="1065" t="s">
        <v>2441</v>
      </c>
      <c r="H965" s="1098" t="s">
        <v>336</v>
      </c>
      <c r="I965" s="837"/>
      <c r="J965" s="735">
        <v>200</v>
      </c>
      <c r="K965" s="735">
        <v>2903</v>
      </c>
      <c r="L965" s="735">
        <f t="shared" si="110"/>
        <v>200</v>
      </c>
      <c r="M965" s="923">
        <f t="shared" si="111"/>
        <v>2903</v>
      </c>
      <c r="N965" s="923">
        <f>ROUND('Смета ЕР (общ) '!$I965*'Смета ЕР (общ) '!$L965,2)</f>
        <v>0</v>
      </c>
      <c r="O965" s="923">
        <f>ROUND('Смета ЕР (общ) '!$I965*'Смета ЕР (общ) '!$M965,2)</f>
        <v>0</v>
      </c>
      <c r="P965" s="1065"/>
      <c r="Q965" s="1065"/>
      <c r="S965" s="619"/>
      <c r="T965" s="1168"/>
      <c r="U965" s="1168"/>
      <c r="V965" s="1168"/>
      <c r="W965" s="1168"/>
    </row>
    <row r="966" spans="1:23" ht="24" customHeight="1">
      <c r="A966" s="733" t="s">
        <v>98</v>
      </c>
      <c r="B966" s="733">
        <v>1</v>
      </c>
      <c r="C966" s="733"/>
      <c r="D966" s="733">
        <f t="shared" si="112"/>
        <v>107</v>
      </c>
      <c r="E966" s="733" t="str">
        <f>CONCATENATE('Смета ЕР (общ) '!$A966,".",'Смета ЕР (общ) '!$B966,".",'Смета ЕР (общ) '!$D966)</f>
        <v>Р7.1.107</v>
      </c>
      <c r="F966" s="733">
        <f t="shared" si="106"/>
        <v>1</v>
      </c>
      <c r="G966" s="1065" t="s">
        <v>2442</v>
      </c>
      <c r="H966" s="1098" t="s">
        <v>336</v>
      </c>
      <c r="I966" s="837"/>
      <c r="J966" s="735">
        <v>200</v>
      </c>
      <c r="K966" s="735">
        <v>5075</v>
      </c>
      <c r="L966" s="735">
        <f t="shared" si="110"/>
        <v>200</v>
      </c>
      <c r="M966" s="923">
        <f t="shared" si="111"/>
        <v>5075</v>
      </c>
      <c r="N966" s="923">
        <f>ROUND('Смета ЕР (общ) '!$I966*'Смета ЕР (общ) '!$L966,2)</f>
        <v>0</v>
      </c>
      <c r="O966" s="923">
        <f>ROUND('Смета ЕР (общ) '!$I966*'Смета ЕР (общ) '!$M966,2)</f>
        <v>0</v>
      </c>
      <c r="P966" s="1065"/>
      <c r="Q966" s="1065"/>
      <c r="S966" s="619"/>
      <c r="T966" s="1168"/>
      <c r="U966" s="1168"/>
      <c r="V966" s="1168"/>
      <c r="W966" s="1168"/>
    </row>
    <row r="967" spans="1:23" ht="24" customHeight="1">
      <c r="A967" s="733" t="s">
        <v>98</v>
      </c>
      <c r="B967" s="733">
        <v>1</v>
      </c>
      <c r="C967" s="733"/>
      <c r="D967" s="733">
        <f t="shared" si="112"/>
        <v>108</v>
      </c>
      <c r="E967" s="733" t="str">
        <f>CONCATENATE('Смета ЕР (общ) '!$A967,".",'Смета ЕР (общ) '!$B967,".",'Смета ЕР (общ) '!$D967)</f>
        <v>Р7.1.108</v>
      </c>
      <c r="F967" s="733">
        <f t="shared" si="106"/>
        <v>1</v>
      </c>
      <c r="G967" s="1065" t="s">
        <v>2443</v>
      </c>
      <c r="H967" s="1098" t="s">
        <v>336</v>
      </c>
      <c r="I967" s="837"/>
      <c r="J967" s="735">
        <v>200</v>
      </c>
      <c r="K967" s="735">
        <v>5942</v>
      </c>
      <c r="L967" s="735">
        <f t="shared" si="110"/>
        <v>200</v>
      </c>
      <c r="M967" s="923">
        <f t="shared" si="111"/>
        <v>5942</v>
      </c>
      <c r="N967" s="923">
        <f>ROUND('Смета ЕР (общ) '!$I967*'Смета ЕР (общ) '!$L967,2)</f>
        <v>0</v>
      </c>
      <c r="O967" s="923">
        <f>ROUND('Смета ЕР (общ) '!$I967*'Смета ЕР (общ) '!$M967,2)</f>
        <v>0</v>
      </c>
      <c r="P967" s="1065"/>
      <c r="Q967" s="1065"/>
      <c r="S967" s="619"/>
      <c r="T967" s="1168"/>
      <c r="U967" s="1168"/>
      <c r="V967" s="1168"/>
      <c r="W967" s="1168"/>
    </row>
    <row r="968" spans="1:23" ht="24" customHeight="1">
      <c r="A968" s="733" t="s">
        <v>98</v>
      </c>
      <c r="B968" s="733">
        <v>1</v>
      </c>
      <c r="C968" s="733"/>
      <c r="D968" s="733">
        <f t="shared" si="112"/>
        <v>109</v>
      </c>
      <c r="E968" s="733" t="str">
        <f>CONCATENATE('Смета ЕР (общ) '!$A968,".",'Смета ЕР (общ) '!$B968,".",'Смета ЕР (общ) '!$D968)</f>
        <v>Р7.1.109</v>
      </c>
      <c r="F968" s="733">
        <f t="shared" si="106"/>
        <v>1</v>
      </c>
      <c r="G968" s="1065" t="s">
        <v>2444</v>
      </c>
      <c r="H968" s="1098" t="s">
        <v>336</v>
      </c>
      <c r="I968" s="837"/>
      <c r="J968" s="735">
        <v>200</v>
      </c>
      <c r="K968" s="735">
        <v>7162</v>
      </c>
      <c r="L968" s="735">
        <f t="shared" si="110"/>
        <v>200</v>
      </c>
      <c r="M968" s="923">
        <f t="shared" si="111"/>
        <v>7162</v>
      </c>
      <c r="N968" s="923">
        <f>ROUND('Смета ЕР (общ) '!$I968*'Смета ЕР (общ) '!$L968,2)</f>
        <v>0</v>
      </c>
      <c r="O968" s="923">
        <f>ROUND('Смета ЕР (общ) '!$I968*'Смета ЕР (общ) '!$M968,2)</f>
        <v>0</v>
      </c>
      <c r="P968" s="1065"/>
      <c r="Q968" s="1065"/>
      <c r="S968" s="619"/>
      <c r="T968" s="1168"/>
      <c r="U968" s="1168"/>
      <c r="V968" s="1168"/>
      <c r="W968" s="1168"/>
    </row>
    <row r="969" spans="1:23" ht="24" customHeight="1">
      <c r="A969" s="733" t="s">
        <v>98</v>
      </c>
      <c r="B969" s="733">
        <v>1</v>
      </c>
      <c r="C969" s="733"/>
      <c r="D969" s="733">
        <f t="shared" si="112"/>
        <v>110</v>
      </c>
      <c r="E969" s="733" t="str">
        <f>CONCATENATE('Смета ЕР (общ) '!$A969,".",'Смета ЕР (общ) '!$B969,".",'Смета ЕР (общ) '!$D969)</f>
        <v>Р7.1.110</v>
      </c>
      <c r="F969" s="733">
        <f t="shared" si="106"/>
        <v>1</v>
      </c>
      <c r="G969" s="1065" t="s">
        <v>2445</v>
      </c>
      <c r="H969" s="1098" t="s">
        <v>336</v>
      </c>
      <c r="I969" s="837"/>
      <c r="J969" s="735">
        <v>200</v>
      </c>
      <c r="K969" s="735">
        <v>7619</v>
      </c>
      <c r="L969" s="735">
        <f t="shared" si="110"/>
        <v>200</v>
      </c>
      <c r="M969" s="923">
        <f t="shared" si="111"/>
        <v>7619</v>
      </c>
      <c r="N969" s="923">
        <f>ROUND('Смета ЕР (общ) '!$I969*'Смета ЕР (общ) '!$L969,2)</f>
        <v>0</v>
      </c>
      <c r="O969" s="923">
        <f>ROUND('Смета ЕР (общ) '!$I969*'Смета ЕР (общ) '!$M969,2)</f>
        <v>0</v>
      </c>
      <c r="P969" s="1065"/>
      <c r="Q969" s="1065"/>
      <c r="S969" s="619"/>
      <c r="T969" s="1168"/>
      <c r="U969" s="1168"/>
      <c r="V969" s="1168"/>
      <c r="W969" s="1168"/>
    </row>
    <row r="970" spans="1:23" ht="24" customHeight="1">
      <c r="A970" s="733" t="s">
        <v>98</v>
      </c>
      <c r="B970" s="733">
        <v>1</v>
      </c>
      <c r="C970" s="733"/>
      <c r="D970" s="733">
        <f t="shared" si="112"/>
        <v>111</v>
      </c>
      <c r="E970" s="733" t="str">
        <f>CONCATENATE('Смета ЕР (общ) '!$A970,".",'Смета ЕР (общ) '!$B970,".",'Смета ЕР (общ) '!$D970)</f>
        <v>Р7.1.111</v>
      </c>
      <c r="F970" s="733">
        <f t="shared" si="106"/>
        <v>1</v>
      </c>
      <c r="G970" s="1065" t="s">
        <v>2446</v>
      </c>
      <c r="H970" s="1098" t="s">
        <v>336</v>
      </c>
      <c r="I970" s="837"/>
      <c r="J970" s="735">
        <v>200</v>
      </c>
      <c r="K970" s="735">
        <v>10628</v>
      </c>
      <c r="L970" s="735">
        <f t="shared" si="110"/>
        <v>200</v>
      </c>
      <c r="M970" s="923">
        <f t="shared" si="111"/>
        <v>10628</v>
      </c>
      <c r="N970" s="923">
        <f>ROUND('Смета ЕР (общ) '!$I970*'Смета ЕР (общ) '!$L970,2)</f>
        <v>0</v>
      </c>
      <c r="O970" s="923">
        <f>ROUND('Смета ЕР (общ) '!$I970*'Смета ЕР (общ) '!$M970,2)</f>
        <v>0</v>
      </c>
      <c r="P970" s="1065"/>
      <c r="Q970" s="1065"/>
      <c r="S970" s="619"/>
      <c r="T970" s="1168"/>
      <c r="U970" s="1168"/>
      <c r="V970" s="1168"/>
      <c r="W970" s="1168"/>
    </row>
    <row r="971" spans="1:23" ht="14.4" customHeight="1">
      <c r="A971" s="733" t="s">
        <v>98</v>
      </c>
      <c r="B971" s="733">
        <v>1</v>
      </c>
      <c r="C971" s="733"/>
      <c r="D971" s="733">
        <f t="shared" si="112"/>
        <v>112</v>
      </c>
      <c r="E971" s="733" t="str">
        <f>CONCATENATE('Смета ЕР (общ) '!$A971,".",'Смета ЕР (общ) '!$B971,".",'Смета ЕР (общ) '!$D971)</f>
        <v>Р7.1.112</v>
      </c>
      <c r="F971" s="733">
        <f t="shared" si="106"/>
        <v>1</v>
      </c>
      <c r="G971" s="1065" t="s">
        <v>2447</v>
      </c>
      <c r="H971" s="1098" t="s">
        <v>336</v>
      </c>
      <c r="I971" s="837"/>
      <c r="J971" s="735">
        <v>200</v>
      </c>
      <c r="K971" s="735">
        <v>5397</v>
      </c>
      <c r="L971" s="735">
        <f t="shared" si="110"/>
        <v>200</v>
      </c>
      <c r="M971" s="923">
        <f t="shared" si="111"/>
        <v>5397</v>
      </c>
      <c r="N971" s="923">
        <f>ROUND('Смета ЕР (общ) '!$I971*'Смета ЕР (общ) '!$L971,2)</f>
        <v>0</v>
      </c>
      <c r="O971" s="923">
        <f>ROUND('Смета ЕР (общ) '!$I971*'Смета ЕР (общ) '!$M971,2)</f>
        <v>0</v>
      </c>
      <c r="P971" s="1065"/>
      <c r="Q971" s="1065"/>
      <c r="S971" s="619"/>
      <c r="T971" s="1168"/>
      <c r="U971" s="1168"/>
      <c r="V971" s="1168"/>
      <c r="W971" s="1168"/>
    </row>
    <row r="972" spans="1:23" ht="14.4" customHeight="1">
      <c r="A972" s="733" t="s">
        <v>98</v>
      </c>
      <c r="B972" s="733">
        <v>1</v>
      </c>
      <c r="C972" s="733"/>
      <c r="D972" s="733">
        <f t="shared" si="112"/>
        <v>113</v>
      </c>
      <c r="E972" s="733" t="str">
        <f>CONCATENATE('Смета ЕР (общ) '!$A972,".",'Смета ЕР (общ) '!$B972,".",'Смета ЕР (общ) '!$D972)</f>
        <v>Р7.1.113</v>
      </c>
      <c r="F972" s="733">
        <f t="shared" si="106"/>
        <v>1</v>
      </c>
      <c r="G972" s="1065" t="s">
        <v>2448</v>
      </c>
      <c r="H972" s="1098" t="s">
        <v>336</v>
      </c>
      <c r="I972" s="837"/>
      <c r="J972" s="735">
        <v>200</v>
      </c>
      <c r="K972" s="735">
        <v>6541</v>
      </c>
      <c r="L972" s="735">
        <f t="shared" si="110"/>
        <v>200</v>
      </c>
      <c r="M972" s="923">
        <f t="shared" si="111"/>
        <v>6541</v>
      </c>
      <c r="N972" s="923">
        <f>ROUND('Смета ЕР (общ) '!$I972*'Смета ЕР (общ) '!$L972,2)</f>
        <v>0</v>
      </c>
      <c r="O972" s="923">
        <f>ROUND('Смета ЕР (общ) '!$I972*'Смета ЕР (общ) '!$M972,2)</f>
        <v>0</v>
      </c>
      <c r="P972" s="1065"/>
      <c r="Q972" s="1065"/>
      <c r="S972" s="619"/>
      <c r="T972" s="1168"/>
      <c r="U972" s="1168"/>
      <c r="V972" s="1168"/>
      <c r="W972" s="1168"/>
    </row>
    <row r="973" spans="1:23" ht="14.4" customHeight="1">
      <c r="A973" s="733" t="s">
        <v>98</v>
      </c>
      <c r="B973" s="733">
        <v>1</v>
      </c>
      <c r="C973" s="733"/>
      <c r="D973" s="733">
        <f t="shared" si="112"/>
        <v>114</v>
      </c>
      <c r="E973" s="733" t="str">
        <f>CONCATENATE('Смета ЕР (общ) '!$A973,".",'Смета ЕР (общ) '!$B973,".",'Смета ЕР (общ) '!$D973)</f>
        <v>Р7.1.114</v>
      </c>
      <c r="F973" s="733">
        <f t="shared" si="106"/>
        <v>1</v>
      </c>
      <c r="G973" s="1065" t="s">
        <v>2449</v>
      </c>
      <c r="H973" s="1098" t="s">
        <v>336</v>
      </c>
      <c r="I973" s="837"/>
      <c r="J973" s="735">
        <v>200</v>
      </c>
      <c r="K973" s="735">
        <v>950.08</v>
      </c>
      <c r="L973" s="735">
        <f t="shared" si="110"/>
        <v>200</v>
      </c>
      <c r="M973" s="923">
        <f t="shared" si="111"/>
        <v>950.08</v>
      </c>
      <c r="N973" s="923">
        <f>ROUND('Смета ЕР (общ) '!$I973*'Смета ЕР (общ) '!$L973,2)</f>
        <v>0</v>
      </c>
      <c r="O973" s="923">
        <f>ROUND('Смета ЕР (общ) '!$I973*'Смета ЕР (общ) '!$M973,2)</f>
        <v>0</v>
      </c>
      <c r="P973" s="1065"/>
      <c r="Q973" s="1065"/>
      <c r="S973" s="619"/>
      <c r="T973" s="1168"/>
      <c r="U973" s="1168"/>
      <c r="V973" s="1168"/>
      <c r="W973" s="1168"/>
    </row>
    <row r="974" spans="1:23" ht="14.4" customHeight="1">
      <c r="A974" s="733" t="s">
        <v>98</v>
      </c>
      <c r="B974" s="733">
        <v>1</v>
      </c>
      <c r="C974" s="733"/>
      <c r="D974" s="733">
        <f t="shared" si="112"/>
        <v>115</v>
      </c>
      <c r="E974" s="733" t="str">
        <f>CONCATENATE('Смета ЕР (общ) '!$A974,".",'Смета ЕР (общ) '!$B974,".",'Смета ЕР (общ) '!$D974)</f>
        <v>Р7.1.115</v>
      </c>
      <c r="F974" s="733">
        <f t="shared" si="106"/>
        <v>1</v>
      </c>
      <c r="G974" s="1065" t="s">
        <v>2450</v>
      </c>
      <c r="H974" s="1098" t="s">
        <v>336</v>
      </c>
      <c r="I974" s="837"/>
      <c r="J974" s="735">
        <v>200</v>
      </c>
      <c r="K974" s="735">
        <v>1150.0999999999999</v>
      </c>
      <c r="L974" s="735">
        <f t="shared" si="110"/>
        <v>200</v>
      </c>
      <c r="M974" s="923">
        <f t="shared" si="111"/>
        <v>1150.0999999999999</v>
      </c>
      <c r="N974" s="923">
        <f>ROUND('Смета ЕР (общ) '!$I974*'Смета ЕР (общ) '!$L974,2)</f>
        <v>0</v>
      </c>
      <c r="O974" s="923">
        <f>ROUND('Смета ЕР (общ) '!$I974*'Смета ЕР (общ) '!$M974,2)</f>
        <v>0</v>
      </c>
      <c r="P974" s="1065"/>
      <c r="Q974" s="1065"/>
      <c r="S974" s="619"/>
      <c r="T974" s="1168"/>
      <c r="U974" s="1168"/>
      <c r="V974" s="1168"/>
      <c r="W974" s="1168"/>
    </row>
    <row r="975" spans="1:23" ht="14.4" customHeight="1">
      <c r="A975" s="733" t="s">
        <v>98</v>
      </c>
      <c r="B975" s="733">
        <v>1</v>
      </c>
      <c r="C975" s="733"/>
      <c r="D975" s="733">
        <f t="shared" si="112"/>
        <v>116</v>
      </c>
      <c r="E975" s="733" t="str">
        <f>CONCATENATE('Смета ЕР (общ) '!$A975,".",'Смета ЕР (общ) '!$B975,".",'Смета ЕР (общ) '!$D975)</f>
        <v>Р7.1.116</v>
      </c>
      <c r="F975" s="733">
        <f t="shared" si="106"/>
        <v>1</v>
      </c>
      <c r="G975" s="1065" t="s">
        <v>2451</v>
      </c>
      <c r="H975" s="1098" t="s">
        <v>336</v>
      </c>
      <c r="I975" s="837"/>
      <c r="J975" s="735">
        <v>200</v>
      </c>
      <c r="K975" s="735">
        <v>1925.16</v>
      </c>
      <c r="L975" s="735">
        <f t="shared" si="110"/>
        <v>200</v>
      </c>
      <c r="M975" s="923">
        <f t="shared" si="111"/>
        <v>1925.16</v>
      </c>
      <c r="N975" s="923">
        <f>ROUND('Смета ЕР (общ) '!$I975*'Смета ЕР (общ) '!$L975,2)</f>
        <v>0</v>
      </c>
      <c r="O975" s="923">
        <f>ROUND('Смета ЕР (общ) '!$I975*'Смета ЕР (общ) '!$M975,2)</f>
        <v>0</v>
      </c>
      <c r="P975" s="1065"/>
      <c r="Q975" s="1065"/>
      <c r="S975" s="619"/>
      <c r="T975" s="1168"/>
      <c r="U975" s="1168"/>
      <c r="V975" s="1168"/>
      <c r="W975" s="1168"/>
    </row>
    <row r="976" spans="1:23" ht="14.4" customHeight="1">
      <c r="A976" s="733" t="s">
        <v>98</v>
      </c>
      <c r="B976" s="733">
        <v>1</v>
      </c>
      <c r="C976" s="733"/>
      <c r="D976" s="733">
        <f t="shared" si="112"/>
        <v>117</v>
      </c>
      <c r="E976" s="733" t="str">
        <f>CONCATENATE('Смета ЕР (общ) '!$A976,".",'Смета ЕР (общ) '!$B976,".",'Смета ЕР (общ) '!$D976)</f>
        <v>Р7.1.117</v>
      </c>
      <c r="F976" s="733">
        <f t="shared" ref="F976:F1039" si="113">IF(I976&gt;0,F975+1,F975)</f>
        <v>1</v>
      </c>
      <c r="G976" s="1065" t="s">
        <v>2452</v>
      </c>
      <c r="H976" s="1098" t="s">
        <v>336</v>
      </c>
      <c r="I976" s="837"/>
      <c r="J976" s="735">
        <v>200</v>
      </c>
      <c r="K976" s="735">
        <v>4285</v>
      </c>
      <c r="L976" s="735">
        <f t="shared" si="110"/>
        <v>200</v>
      </c>
      <c r="M976" s="923">
        <f t="shared" si="111"/>
        <v>4285</v>
      </c>
      <c r="N976" s="923">
        <f>ROUND('Смета ЕР (общ) '!$I976*'Смета ЕР (общ) '!$L976,2)</f>
        <v>0</v>
      </c>
      <c r="O976" s="923">
        <f>ROUND('Смета ЕР (общ) '!$I976*'Смета ЕР (общ) '!$M976,2)</f>
        <v>0</v>
      </c>
      <c r="P976" s="1065"/>
      <c r="Q976" s="1065"/>
      <c r="S976" s="619"/>
      <c r="T976" s="1168"/>
      <c r="U976" s="1168"/>
      <c r="V976" s="1168"/>
      <c r="W976" s="1168"/>
    </row>
    <row r="977" spans="1:23" ht="14.4" customHeight="1">
      <c r="A977" s="733" t="s">
        <v>98</v>
      </c>
      <c r="B977" s="733">
        <v>1</v>
      </c>
      <c r="C977" s="733"/>
      <c r="D977" s="733">
        <f t="shared" si="112"/>
        <v>118</v>
      </c>
      <c r="E977" s="733" t="str">
        <f>CONCATENATE('Смета ЕР (общ) '!$A977,".",'Смета ЕР (общ) '!$B977,".",'Смета ЕР (общ) '!$D977)</f>
        <v>Р7.1.118</v>
      </c>
      <c r="F977" s="733">
        <f t="shared" si="113"/>
        <v>1</v>
      </c>
      <c r="G977" s="1065" t="s">
        <v>2453</v>
      </c>
      <c r="H977" s="1098" t="s">
        <v>336</v>
      </c>
      <c r="I977" s="837"/>
      <c r="J977" s="735">
        <v>200</v>
      </c>
      <c r="K977" s="735">
        <v>804</v>
      </c>
      <c r="L977" s="735">
        <f t="shared" si="110"/>
        <v>200</v>
      </c>
      <c r="M977" s="923">
        <f t="shared" si="111"/>
        <v>804</v>
      </c>
      <c r="N977" s="923">
        <f>ROUND('Смета ЕР (общ) '!$I977*'Смета ЕР (общ) '!$L977,2)</f>
        <v>0</v>
      </c>
      <c r="O977" s="923">
        <f>ROUND('Смета ЕР (общ) '!$I977*'Смета ЕР (общ) '!$M977,2)</f>
        <v>0</v>
      </c>
      <c r="P977" s="1065"/>
      <c r="Q977" s="1065"/>
      <c r="S977" s="619"/>
      <c r="T977" s="1168"/>
      <c r="U977" s="1168"/>
      <c r="V977" s="1168"/>
      <c r="W977" s="1168"/>
    </row>
    <row r="978" spans="1:23" ht="24" customHeight="1">
      <c r="A978" s="1111" t="s">
        <v>98</v>
      </c>
      <c r="B978" s="1111">
        <v>1</v>
      </c>
      <c r="C978" s="1111"/>
      <c r="D978" s="1111">
        <f t="shared" si="112"/>
        <v>119</v>
      </c>
      <c r="E978" s="1111" t="str">
        <f>CONCATENATE('Смета ЕР (общ) '!$A978,".",'Смета ЕР (общ) '!$B978,".",'Смета ЕР (общ) '!$D978)</f>
        <v>Р7.1.119</v>
      </c>
      <c r="F978" s="1111">
        <f t="shared" si="113"/>
        <v>1</v>
      </c>
      <c r="G978" s="1112" t="s">
        <v>101</v>
      </c>
      <c r="H978" s="1113" t="s">
        <v>8</v>
      </c>
      <c r="I978" s="734"/>
      <c r="J978" s="735">
        <v>107</v>
      </c>
      <c r="K978" s="923">
        <v>0</v>
      </c>
      <c r="L978" s="923">
        <f t="shared" si="110"/>
        <v>107</v>
      </c>
      <c r="M978" s="923">
        <f t="shared" si="111"/>
        <v>0</v>
      </c>
      <c r="N978" s="923">
        <f>ROUND('Смета ЕР (общ) '!$I978*'Смета ЕР (общ) '!$L978,2)</f>
        <v>0</v>
      </c>
      <c r="O978" s="923">
        <f>ROUND('Смета ЕР (общ) '!$I978*'Смета ЕР (общ) '!$M978,2)</f>
        <v>0</v>
      </c>
      <c r="P978" s="1112"/>
      <c r="Q978" s="1112"/>
      <c r="S978" s="619"/>
      <c r="T978" s="1168"/>
      <c r="U978" s="1168">
        <v>214</v>
      </c>
      <c r="V978" s="1168"/>
      <c r="W978" s="1168"/>
    </row>
    <row r="979" spans="1:23" ht="36" customHeight="1">
      <c r="A979" s="1111" t="s">
        <v>98</v>
      </c>
      <c r="B979" s="1111">
        <v>1</v>
      </c>
      <c r="C979" s="1111"/>
      <c r="D979" s="1111">
        <f t="shared" si="112"/>
        <v>120</v>
      </c>
      <c r="E979" s="1111" t="str">
        <f>CONCATENATE('Смета ЕР (общ) '!$A979,".",'Смета ЕР (общ) '!$B979,".",'Смета ЕР (общ) '!$D979)</f>
        <v>Р7.1.120</v>
      </c>
      <c r="F979" s="1111">
        <f t="shared" si="113"/>
        <v>1</v>
      </c>
      <c r="G979" s="1112" t="s">
        <v>1879</v>
      </c>
      <c r="H979" s="1098" t="s">
        <v>27</v>
      </c>
      <c r="I979" s="734"/>
      <c r="J979" s="923">
        <v>1492.92</v>
      </c>
      <c r="K979" s="923">
        <v>1749.76</v>
      </c>
      <c r="L979" s="923">
        <f t="shared" si="110"/>
        <v>1492.92</v>
      </c>
      <c r="M979" s="923">
        <f t="shared" si="111"/>
        <v>1749.76</v>
      </c>
      <c r="N979" s="923">
        <f>ROUND('Смета ЕР (общ) '!$I979*'Смета ЕР (общ) '!$L979,2)</f>
        <v>0</v>
      </c>
      <c r="O979" s="923">
        <f>ROUND('Смета ЕР (общ) '!$I979*'Смета ЕР (общ) '!$M979,2)</f>
        <v>0</v>
      </c>
      <c r="P979" s="1112" t="s">
        <v>1865</v>
      </c>
      <c r="Q979" s="1112"/>
      <c r="S979" s="619"/>
      <c r="T979" s="1168"/>
      <c r="U979" s="1168"/>
      <c r="V979" s="1168"/>
      <c r="W979" s="1168"/>
    </row>
    <row r="980" spans="1:23" ht="48" customHeight="1">
      <c r="A980" s="733" t="s">
        <v>98</v>
      </c>
      <c r="B980" s="733">
        <v>1</v>
      </c>
      <c r="C980" s="733"/>
      <c r="D980" s="733">
        <f t="shared" si="112"/>
        <v>121</v>
      </c>
      <c r="E980" s="733" t="str">
        <f>CONCATENATE('Смета ЕР (общ) '!$A980,".",'Смета ЕР (общ) '!$B980,".",'Смета ЕР (общ) '!$D980)</f>
        <v>Р7.1.121</v>
      </c>
      <c r="F980" s="733">
        <f t="shared" si="113"/>
        <v>1</v>
      </c>
      <c r="G980" s="1065" t="s">
        <v>6103</v>
      </c>
      <c r="H980" s="1113" t="s">
        <v>8</v>
      </c>
      <c r="I980" s="734"/>
      <c r="J980" s="923">
        <v>1764.36</v>
      </c>
      <c r="K980" s="923">
        <v>2884.59</v>
      </c>
      <c r="L980" s="923">
        <f t="shared" si="110"/>
        <v>1764.36</v>
      </c>
      <c r="M980" s="923">
        <f t="shared" si="111"/>
        <v>2884.59</v>
      </c>
      <c r="N980" s="923">
        <f>ROUND('Смета ЕР (общ) '!$I980*'Смета ЕР (общ) '!$L980,2)</f>
        <v>0</v>
      </c>
      <c r="O980" s="923">
        <f>ROUND('Смета ЕР (общ) '!$I980*'Смета ЕР (общ) '!$M980,2)</f>
        <v>0</v>
      </c>
      <c r="P980" s="1065"/>
      <c r="Q980" s="1065"/>
      <c r="S980" s="619"/>
      <c r="T980" s="1168"/>
      <c r="U980" s="1168">
        <v>214</v>
      </c>
      <c r="V980" s="1168"/>
      <c r="W980" s="1168"/>
    </row>
    <row r="981" spans="1:23" ht="14.4">
      <c r="A981" s="1089" t="s">
        <v>98</v>
      </c>
      <c r="B981" s="1089">
        <v>2</v>
      </c>
      <c r="C981" s="1089"/>
      <c r="D981" s="1089">
        <v>0</v>
      </c>
      <c r="E981" s="1089" t="str">
        <f>CONCATENATE('Смета ЕР (общ) '!$A981,".",'Смета ЕР (общ) '!$B981,".",'Смета ЕР (общ) '!$D981)</f>
        <v>Р7.2.0</v>
      </c>
      <c r="F981" s="1089">
        <f t="shared" si="113"/>
        <v>1</v>
      </c>
      <c r="G981" s="1090" t="s">
        <v>2621</v>
      </c>
      <c r="H981" s="1091"/>
      <c r="I981" s="1092">
        <f>N981</f>
        <v>0</v>
      </c>
      <c r="J981" s="1101"/>
      <c r="K981" s="1101"/>
      <c r="L981" s="1094"/>
      <c r="M981" s="1094"/>
      <c r="N981" s="1094">
        <f>SUM(N982:N987)</f>
        <v>0</v>
      </c>
      <c r="O981" s="1094">
        <f>SUM(O982:O987)</f>
        <v>0</v>
      </c>
      <c r="P981" s="1090"/>
      <c r="Q981" s="1090"/>
      <c r="S981" s="619"/>
      <c r="T981" s="1168"/>
      <c r="U981" s="1168">
        <v>0</v>
      </c>
      <c r="V981" s="1168"/>
      <c r="W981" s="1168"/>
    </row>
    <row r="982" spans="1:23" ht="24">
      <c r="A982" s="733" t="s">
        <v>98</v>
      </c>
      <c r="B982" s="733">
        <v>2</v>
      </c>
      <c r="C982" s="733"/>
      <c r="D982" s="733">
        <v>15</v>
      </c>
      <c r="E982" s="733" t="str">
        <f>CONCATENATE('Смета ЕР (общ) '!$A982,".",'Смета ЕР (общ) '!$B982,".",'Смета ЕР (общ) '!$D982)</f>
        <v>Р7.2.15</v>
      </c>
      <c r="F982" s="733">
        <f t="shared" si="113"/>
        <v>1</v>
      </c>
      <c r="G982" s="1065" t="s">
        <v>966</v>
      </c>
      <c r="H982" s="1098" t="s">
        <v>336</v>
      </c>
      <c r="I982" s="734"/>
      <c r="J982" s="923">
        <v>42299.4</v>
      </c>
      <c r="K982" s="923">
        <v>169074.08</v>
      </c>
      <c r="L982" s="923">
        <f t="shared" ref="L982:M987" si="114">ROUND(J982-J982*$Q$4,2)</f>
        <v>42299.4</v>
      </c>
      <c r="M982" s="923">
        <f t="shared" si="114"/>
        <v>169074.08</v>
      </c>
      <c r="N982" s="923">
        <f>ROUND('Смета ЕР (общ) '!$I982*'Смета ЕР (общ) '!$L982,2)</f>
        <v>0</v>
      </c>
      <c r="O982" s="923">
        <f>ROUND('Смета ЕР (общ) '!$I982*'Смета ЕР (общ) '!$M982,2)</f>
        <v>0</v>
      </c>
      <c r="P982" s="1065"/>
      <c r="Q982" s="1065"/>
      <c r="S982" s="619"/>
      <c r="T982" s="1168"/>
      <c r="U982" s="1168"/>
      <c r="V982" s="1168"/>
      <c r="W982" s="1168"/>
    </row>
    <row r="983" spans="1:23" ht="24">
      <c r="A983" s="733" t="s">
        <v>98</v>
      </c>
      <c r="B983" s="733">
        <v>2</v>
      </c>
      <c r="C983" s="733"/>
      <c r="D983" s="733">
        <v>1</v>
      </c>
      <c r="E983" s="733" t="str">
        <f>CONCATENATE('Смета ЕР (общ) '!$A983,".",'Смета ЕР (общ) '!$B983,".",'Смета ЕР (общ) '!$D983)</f>
        <v>Р7.2.1</v>
      </c>
      <c r="F983" s="733">
        <f t="shared" si="113"/>
        <v>1</v>
      </c>
      <c r="G983" s="1065" t="s">
        <v>2433</v>
      </c>
      <c r="H983" s="1095" t="s">
        <v>15</v>
      </c>
      <c r="I983" s="837"/>
      <c r="J983" s="735">
        <v>250</v>
      </c>
      <c r="K983" s="735">
        <v>270</v>
      </c>
      <c r="L983" s="735">
        <f t="shared" si="114"/>
        <v>250</v>
      </c>
      <c r="M983" s="923">
        <f t="shared" si="114"/>
        <v>270</v>
      </c>
      <c r="N983" s="923">
        <f>ROUND('Смета ЕР (общ) '!$I983*'Смета ЕР (общ) '!$L983,2)</f>
        <v>0</v>
      </c>
      <c r="O983" s="923">
        <f>ROUND('Смета ЕР (общ) '!$I983*'Смета ЕР (общ) '!$M983,2)</f>
        <v>0</v>
      </c>
      <c r="P983" s="1065"/>
      <c r="Q983" s="1065"/>
      <c r="S983" s="619"/>
      <c r="T983" s="1168"/>
      <c r="U983" s="1168"/>
      <c r="V983" s="1168"/>
      <c r="W983" s="1168"/>
    </row>
    <row r="984" spans="1:23" ht="24">
      <c r="A984" s="733" t="s">
        <v>98</v>
      </c>
      <c r="B984" s="733">
        <v>2</v>
      </c>
      <c r="C984" s="733"/>
      <c r="D984" s="733">
        <v>2</v>
      </c>
      <c r="E984" s="733" t="str">
        <f>CONCATENATE('Смета ЕР (общ) '!$A984,".",'Смета ЕР (общ) '!$B984,".",'Смета ЕР (общ) '!$D984)</f>
        <v>Р7.2.2</v>
      </c>
      <c r="F984" s="733">
        <f t="shared" si="113"/>
        <v>1</v>
      </c>
      <c r="G984" s="1065" t="s">
        <v>2381</v>
      </c>
      <c r="H984" s="1095" t="s">
        <v>15</v>
      </c>
      <c r="I984" s="837"/>
      <c r="J984" s="735">
        <v>350</v>
      </c>
      <c r="K984" s="735">
        <v>240</v>
      </c>
      <c r="L984" s="735">
        <f t="shared" si="114"/>
        <v>350</v>
      </c>
      <c r="M984" s="923">
        <f t="shared" si="114"/>
        <v>240</v>
      </c>
      <c r="N984" s="923">
        <f>ROUND('Смета ЕР (общ) '!$I984*'Смета ЕР (общ) '!$L984,2)</f>
        <v>0</v>
      </c>
      <c r="O984" s="923">
        <f>ROUND('Смета ЕР (общ) '!$I984*'Смета ЕР (общ) '!$M984,2)</f>
        <v>0</v>
      </c>
      <c r="P984" s="1065"/>
      <c r="Q984" s="1065"/>
      <c r="S984" s="619"/>
      <c r="T984" s="1168"/>
      <c r="U984" s="1168"/>
      <c r="V984" s="1168"/>
      <c r="W984" s="1168"/>
    </row>
    <row r="985" spans="1:23" ht="24">
      <c r="A985" s="733" t="s">
        <v>98</v>
      </c>
      <c r="B985" s="733">
        <v>2</v>
      </c>
      <c r="C985" s="733"/>
      <c r="D985" s="733">
        <v>3</v>
      </c>
      <c r="E985" s="733" t="str">
        <f>CONCATENATE('Смета ЕР (общ) '!$A985,".",'Смета ЕР (общ) '!$B985,".",'Смета ЕР (общ) '!$D985)</f>
        <v>Р7.2.3</v>
      </c>
      <c r="F985" s="733">
        <f t="shared" si="113"/>
        <v>1</v>
      </c>
      <c r="G985" s="1065" t="s">
        <v>2434</v>
      </c>
      <c r="H985" s="1095" t="s">
        <v>15</v>
      </c>
      <c r="I985" s="837"/>
      <c r="J985" s="735">
        <v>350</v>
      </c>
      <c r="K985" s="735">
        <v>340</v>
      </c>
      <c r="L985" s="735">
        <f t="shared" si="114"/>
        <v>350</v>
      </c>
      <c r="M985" s="923">
        <f t="shared" si="114"/>
        <v>340</v>
      </c>
      <c r="N985" s="923">
        <f>ROUND('Смета ЕР (общ) '!$I985*'Смета ЕР (общ) '!$L985,2)</f>
        <v>0</v>
      </c>
      <c r="O985" s="923">
        <f>ROUND('Смета ЕР (общ) '!$I985*'Смета ЕР (общ) '!$M985,2)</f>
        <v>0</v>
      </c>
      <c r="P985" s="1065"/>
      <c r="Q985" s="1065"/>
      <c r="S985" s="619"/>
      <c r="T985" s="1168"/>
      <c r="U985" s="1168"/>
      <c r="V985" s="1168"/>
      <c r="W985" s="1168"/>
    </row>
    <row r="986" spans="1:23" ht="24">
      <c r="A986" s="733" t="s">
        <v>98</v>
      </c>
      <c r="B986" s="733">
        <v>2</v>
      </c>
      <c r="C986" s="733"/>
      <c r="D986" s="733">
        <v>4</v>
      </c>
      <c r="E986" s="733" t="str">
        <f>CONCATENATE('Смета ЕР (общ) '!$A986,".",'Смета ЕР (общ) '!$B986,".",'Смета ЕР (общ) '!$D986)</f>
        <v>Р7.2.4</v>
      </c>
      <c r="F986" s="733">
        <f t="shared" si="113"/>
        <v>1</v>
      </c>
      <c r="G986" s="1065" t="s">
        <v>2382</v>
      </c>
      <c r="H986" s="1098" t="s">
        <v>336</v>
      </c>
      <c r="I986" s="734"/>
      <c r="J986" s="923">
        <v>2548.85</v>
      </c>
      <c r="K986" s="923">
        <v>25491.67</v>
      </c>
      <c r="L986" s="923">
        <f t="shared" si="114"/>
        <v>2548.85</v>
      </c>
      <c r="M986" s="923">
        <f t="shared" si="114"/>
        <v>25491.67</v>
      </c>
      <c r="N986" s="923">
        <f>ROUND('Смета ЕР (общ) '!$I986*'Смета ЕР (общ) '!$L986,2)</f>
        <v>0</v>
      </c>
      <c r="O986" s="923">
        <f>ROUND('Смета ЕР (общ) '!$I986*'Смета ЕР (общ) '!$M986,2)</f>
        <v>0</v>
      </c>
      <c r="P986" s="1065"/>
      <c r="Q986" s="1065"/>
      <c r="S986" s="619"/>
      <c r="T986" s="1168"/>
      <c r="U986" s="1168"/>
      <c r="V986" s="1168"/>
      <c r="W986" s="1168"/>
    </row>
    <row r="987" spans="1:23" ht="60">
      <c r="A987" s="733" t="s">
        <v>98</v>
      </c>
      <c r="B987" s="733">
        <v>2</v>
      </c>
      <c r="C987" s="733"/>
      <c r="D987" s="733">
        <v>12</v>
      </c>
      <c r="E987" s="733" t="str">
        <f>CONCATENATE('Смета ЕР (общ) '!$A987,".",'Смета ЕР (общ) '!$B987,".",'Смета ЕР (общ) '!$D987)</f>
        <v>Р7.2.12</v>
      </c>
      <c r="F987" s="733">
        <f t="shared" si="113"/>
        <v>1</v>
      </c>
      <c r="G987" s="1067" t="s">
        <v>6104</v>
      </c>
      <c r="H987" s="1113" t="s">
        <v>8</v>
      </c>
      <c r="I987" s="734"/>
      <c r="J987" s="923">
        <v>1221.48</v>
      </c>
      <c r="K987" s="923">
        <v>1624.47</v>
      </c>
      <c r="L987" s="923">
        <f t="shared" si="114"/>
        <v>1221.48</v>
      </c>
      <c r="M987" s="923">
        <f t="shared" si="114"/>
        <v>1624.47</v>
      </c>
      <c r="N987" s="923">
        <f>ROUND('Смета ЕР (общ) '!$I987*'Смета ЕР (общ) '!$L987,2)</f>
        <v>0</v>
      </c>
      <c r="O987" s="923">
        <f>ROUND('Смета ЕР (общ) '!$I987*'Смета ЕР (общ) '!$M987,2)</f>
        <v>0</v>
      </c>
      <c r="P987" s="1067"/>
      <c r="Q987" s="1067"/>
      <c r="S987" s="619"/>
      <c r="T987" s="1168"/>
      <c r="U987" s="1168"/>
      <c r="V987" s="1168"/>
      <c r="W987" s="1168"/>
    </row>
    <row r="988" spans="1:23" ht="14.4">
      <c r="A988" s="1089" t="s">
        <v>102</v>
      </c>
      <c r="B988" s="1089">
        <v>0</v>
      </c>
      <c r="C988" s="1089"/>
      <c r="D988" s="1089">
        <v>0</v>
      </c>
      <c r="E988" s="1089" t="str">
        <f>CONCATENATE('Смета ЕР (общ) '!$A988,".",'Смета ЕР (общ) '!$B988,".",'Смета ЕР (общ) '!$D988)</f>
        <v>Р8.0.0</v>
      </c>
      <c r="F988" s="1089">
        <f t="shared" si="113"/>
        <v>1</v>
      </c>
      <c r="G988" s="1090" t="s">
        <v>680</v>
      </c>
      <c r="H988" s="1091"/>
      <c r="I988" s="1092">
        <f>N988</f>
        <v>0</v>
      </c>
      <c r="J988" s="1101"/>
      <c r="K988" s="1101"/>
      <c r="L988" s="1094"/>
      <c r="M988" s="1094"/>
      <c r="N988" s="1094">
        <f>ROUND(N989+N997,2)</f>
        <v>0</v>
      </c>
      <c r="O988" s="1094">
        <f>ROUND(O989+O997,2)</f>
        <v>0</v>
      </c>
      <c r="P988" s="1090"/>
      <c r="Q988" s="1090"/>
      <c r="S988" s="619"/>
      <c r="T988" s="1168"/>
      <c r="U988" s="1168">
        <v>868830.35</v>
      </c>
      <c r="V988" s="1168"/>
      <c r="W988" s="1168"/>
    </row>
    <row r="989" spans="1:23" ht="14.4">
      <c r="A989" s="1089" t="s">
        <v>102</v>
      </c>
      <c r="B989" s="1089">
        <v>1</v>
      </c>
      <c r="C989" s="1089"/>
      <c r="D989" s="1089">
        <v>0</v>
      </c>
      <c r="E989" s="1089" t="str">
        <f>CONCATENATE('Смета ЕР (общ) '!$A989,".",'Смета ЕР (общ) '!$B989,".",'Смета ЕР (общ) '!$D989)</f>
        <v>Р8.1.0</v>
      </c>
      <c r="F989" s="1089">
        <f t="shared" si="113"/>
        <v>1</v>
      </c>
      <c r="G989" s="1090" t="s">
        <v>2628</v>
      </c>
      <c r="H989" s="1091"/>
      <c r="I989" s="1092">
        <f>N989</f>
        <v>0</v>
      </c>
      <c r="J989" s="1101"/>
      <c r="K989" s="1101"/>
      <c r="L989" s="1094"/>
      <c r="M989" s="1094"/>
      <c r="N989" s="1094">
        <f>SUM(N990:N996)</f>
        <v>0</v>
      </c>
      <c r="O989" s="1094">
        <f>SUM(O990:O996)</f>
        <v>0</v>
      </c>
      <c r="P989" s="1090"/>
      <c r="Q989" s="1090"/>
      <c r="S989" s="619"/>
      <c r="T989" s="1168"/>
      <c r="U989" s="1168">
        <v>60440.639999999999</v>
      </c>
      <c r="V989" s="1168"/>
      <c r="W989" s="1168"/>
    </row>
    <row r="990" spans="1:23" ht="24">
      <c r="A990" s="733" t="s">
        <v>102</v>
      </c>
      <c r="B990" s="733">
        <v>1</v>
      </c>
      <c r="C990" s="733"/>
      <c r="D990" s="733">
        <v>25</v>
      </c>
      <c r="E990" s="733" t="str">
        <f>CONCATENATE('Смета ЕР (общ) '!$A990,".",'Смета ЕР (общ) '!$B990,".",'Смета ЕР (общ) '!$D990)</f>
        <v>Р8.1.25</v>
      </c>
      <c r="F990" s="733">
        <f t="shared" si="113"/>
        <v>1</v>
      </c>
      <c r="G990" s="1115" t="s">
        <v>5653</v>
      </c>
      <c r="H990" s="1098" t="s">
        <v>336</v>
      </c>
      <c r="I990" s="734"/>
      <c r="J990" s="923">
        <v>26465.4</v>
      </c>
      <c r="K990" s="735">
        <f>$Q$2*'Кондиционеры бытовые'!N5</f>
        <v>19391.400000000001</v>
      </c>
      <c r="L990" s="923">
        <f t="shared" ref="L990:L991" si="115">ROUND(J990-J990*$Q$4,2)</f>
        <v>26465.4</v>
      </c>
      <c r="M990" s="735">
        <f t="shared" ref="M990:M991" si="116">ROUND(K990-K990*$Q$4,2)</f>
        <v>19391.400000000001</v>
      </c>
      <c r="N990" s="923">
        <f>ROUND('Смета ЕР (общ) '!$I990*'Смета ЕР (общ) '!$L990,2)</f>
        <v>0</v>
      </c>
      <c r="O990" s="923">
        <f>ROUND('Смета ЕР (общ) '!$I990*'Смета ЕР (общ) '!$M990,2)</f>
        <v>0</v>
      </c>
      <c r="P990" s="1218" t="s">
        <v>6221</v>
      </c>
      <c r="Q990" s="1115" t="s">
        <v>846</v>
      </c>
      <c r="S990" s="619"/>
      <c r="T990" s="1168"/>
      <c r="U990" s="1168"/>
      <c r="V990" s="1168"/>
      <c r="W990" s="1168"/>
    </row>
    <row r="991" spans="1:23" ht="24">
      <c r="A991" s="733" t="s">
        <v>102</v>
      </c>
      <c r="B991" s="733">
        <v>1</v>
      </c>
      <c r="C991" s="733"/>
      <c r="D991" s="733">
        <v>26</v>
      </c>
      <c r="E991" s="733" t="str">
        <f>CONCATENATE('Смета ЕР (общ) '!$A991,".",'Смета ЕР (общ) '!$B991,".",'Смета ЕР (общ) '!$D991)</f>
        <v>Р8.1.26</v>
      </c>
      <c r="F991" s="733">
        <f t="shared" si="113"/>
        <v>1</v>
      </c>
      <c r="G991" s="1115" t="s">
        <v>5654</v>
      </c>
      <c r="H991" s="1098" t="s">
        <v>336</v>
      </c>
      <c r="I991" s="734"/>
      <c r="J991" s="923">
        <v>26465.4</v>
      </c>
      <c r="K991" s="735">
        <f>$Q$2*'Кондиционеры бытовые'!N6</f>
        <v>21602.7</v>
      </c>
      <c r="L991" s="923">
        <f t="shared" si="115"/>
        <v>26465.4</v>
      </c>
      <c r="M991" s="735">
        <f t="shared" si="116"/>
        <v>21602.7</v>
      </c>
      <c r="N991" s="923">
        <f>ROUND('Смета ЕР (общ) '!$I991*'Смета ЕР (общ) '!$L991,2)</f>
        <v>0</v>
      </c>
      <c r="O991" s="923">
        <f>ROUND('Смета ЕР (общ) '!$I991*'Смета ЕР (общ) '!$M991,2)</f>
        <v>0</v>
      </c>
      <c r="P991" s="1218" t="s">
        <v>6221</v>
      </c>
      <c r="Q991" s="1115" t="s">
        <v>846</v>
      </c>
      <c r="S991" s="619"/>
      <c r="T991" s="1168"/>
      <c r="U991" s="1168"/>
      <c r="V991" s="1168"/>
      <c r="W991" s="1168"/>
    </row>
    <row r="992" spans="1:23" ht="24">
      <c r="A992" s="733" t="s">
        <v>102</v>
      </c>
      <c r="B992" s="733">
        <v>1</v>
      </c>
      <c r="C992" s="733"/>
      <c r="D992" s="733">
        <v>27</v>
      </c>
      <c r="E992" s="733" t="str">
        <f>CONCATENATE('Смета ЕР (общ) '!$A992,".",'Смета ЕР (общ) '!$B992,".",'Смета ЕР (общ) '!$D992)</f>
        <v>Р8.1.27</v>
      </c>
      <c r="F992" s="733">
        <f t="shared" si="113"/>
        <v>1</v>
      </c>
      <c r="G992" s="1115" t="s">
        <v>5655</v>
      </c>
      <c r="H992" s="1098" t="s">
        <v>336</v>
      </c>
      <c r="I992" s="734"/>
      <c r="J992" s="923">
        <v>26465.4</v>
      </c>
      <c r="K992" s="735">
        <f>$Q$2*'Кондиционеры бытовые'!N7</f>
        <v>26620.65</v>
      </c>
      <c r="L992" s="923">
        <f t="shared" ref="L992:L995" si="117">ROUND(J992-J992*$Q$4,2)</f>
        <v>26465.4</v>
      </c>
      <c r="M992" s="735">
        <f t="shared" ref="M992:M995" si="118">ROUND(K992-K992*$Q$4,2)</f>
        <v>26620.65</v>
      </c>
      <c r="N992" s="923">
        <f>ROUND('Смета ЕР (общ) '!$I992*'Смета ЕР (общ) '!$L992,2)</f>
        <v>0</v>
      </c>
      <c r="O992" s="923">
        <f>ROUND('Смета ЕР (общ) '!$I992*'Смета ЕР (общ) '!$M992,2)</f>
        <v>0</v>
      </c>
      <c r="P992" s="1218" t="s">
        <v>6221</v>
      </c>
      <c r="Q992" s="1115" t="s">
        <v>846</v>
      </c>
      <c r="S992" s="619"/>
      <c r="T992" s="1168"/>
      <c r="U992" s="1168"/>
      <c r="V992" s="1168"/>
      <c r="W992" s="1168"/>
    </row>
    <row r="993" spans="1:23" ht="24">
      <c r="A993" s="733" t="s">
        <v>102</v>
      </c>
      <c r="B993" s="733">
        <v>1</v>
      </c>
      <c r="C993" s="733"/>
      <c r="D993" s="733">
        <v>28</v>
      </c>
      <c r="E993" s="733" t="str">
        <f>CONCATENATE('Смета ЕР (общ) '!$A993,".",'Смета ЕР (общ) '!$B993,".",'Смета ЕР (общ) '!$D993)</f>
        <v>Р8.1.28</v>
      </c>
      <c r="F993" s="733">
        <f t="shared" si="113"/>
        <v>1</v>
      </c>
      <c r="G993" s="1115" t="s">
        <v>5656</v>
      </c>
      <c r="H993" s="1098" t="s">
        <v>336</v>
      </c>
      <c r="I993" s="734"/>
      <c r="J993" s="923">
        <v>26465.4</v>
      </c>
      <c r="K993" s="735">
        <f>$Q$2*'Кондиционеры бытовые'!N8</f>
        <v>42354.9</v>
      </c>
      <c r="L993" s="923">
        <f t="shared" si="117"/>
        <v>26465.4</v>
      </c>
      <c r="M993" s="735">
        <f t="shared" si="118"/>
        <v>42354.9</v>
      </c>
      <c r="N993" s="923">
        <f>ROUND('Смета ЕР (общ) '!$I993*'Смета ЕР (общ) '!$L993,2)</f>
        <v>0</v>
      </c>
      <c r="O993" s="923">
        <f>ROUND('Смета ЕР (общ) '!$I993*'Смета ЕР (общ) '!$M993,2)</f>
        <v>0</v>
      </c>
      <c r="P993" s="1218" t="s">
        <v>6221</v>
      </c>
      <c r="Q993" s="1115" t="s">
        <v>846</v>
      </c>
      <c r="S993" s="619"/>
      <c r="T993" s="1168"/>
      <c r="U993" s="1168"/>
      <c r="V993" s="1168"/>
      <c r="W993" s="1168"/>
    </row>
    <row r="994" spans="1:23" ht="24">
      <c r="A994" s="733" t="s">
        <v>102</v>
      </c>
      <c r="B994" s="733">
        <v>1</v>
      </c>
      <c r="C994" s="733"/>
      <c r="D994" s="733">
        <v>29</v>
      </c>
      <c r="E994" s="733" t="str">
        <f>CONCATENATE('Смета ЕР (общ) '!$A994,".",'Смета ЕР (общ) '!$B994,".",'Смета ЕР (общ) '!$D994)</f>
        <v>Р8.1.29</v>
      </c>
      <c r="F994" s="733">
        <f t="shared" si="113"/>
        <v>1</v>
      </c>
      <c r="G994" s="1115" t="s">
        <v>5657</v>
      </c>
      <c r="H994" s="1098" t="s">
        <v>336</v>
      </c>
      <c r="I994" s="734"/>
      <c r="J994" s="923">
        <v>26465.4</v>
      </c>
      <c r="K994" s="735">
        <f>$Q$2*'Кондиционеры бытовые'!N9</f>
        <v>56813.4</v>
      </c>
      <c r="L994" s="923">
        <f t="shared" si="117"/>
        <v>26465.4</v>
      </c>
      <c r="M994" s="735">
        <f t="shared" si="118"/>
        <v>56813.4</v>
      </c>
      <c r="N994" s="923">
        <f>ROUND('Смета ЕР (общ) '!$I994*'Смета ЕР (общ) '!$L994,2)</f>
        <v>0</v>
      </c>
      <c r="O994" s="923">
        <f>ROUND('Смета ЕР (общ) '!$I994*'Смета ЕР (общ) '!$M994,2)</f>
        <v>0</v>
      </c>
      <c r="P994" s="1218" t="s">
        <v>6221</v>
      </c>
      <c r="Q994" s="1115" t="s">
        <v>846</v>
      </c>
      <c r="S994" s="619"/>
      <c r="T994" s="1168"/>
      <c r="U994" s="1168"/>
      <c r="V994" s="1168"/>
      <c r="W994" s="1168"/>
    </row>
    <row r="995" spans="1:23" ht="24">
      <c r="A995" s="733" t="s">
        <v>102</v>
      </c>
      <c r="B995" s="733">
        <v>1</v>
      </c>
      <c r="C995" s="733"/>
      <c r="D995" s="733">
        <v>7</v>
      </c>
      <c r="E995" s="733" t="str">
        <f>CONCATENATE('Смета ЕР (общ) '!$A995,".",'Смета ЕР (общ) '!$B995,".",'Смета ЕР (общ) '!$D995)</f>
        <v>Р8.1.7</v>
      </c>
      <c r="F995" s="733">
        <f t="shared" si="113"/>
        <v>1</v>
      </c>
      <c r="G995" s="1067" t="s">
        <v>5658</v>
      </c>
      <c r="H995" s="1098" t="s">
        <v>336</v>
      </c>
      <c r="I995" s="734"/>
      <c r="J995" s="923">
        <v>3754.92</v>
      </c>
      <c r="K995" s="923">
        <v>32802</v>
      </c>
      <c r="L995" s="923">
        <f t="shared" si="117"/>
        <v>3754.92</v>
      </c>
      <c r="M995" s="735">
        <f t="shared" si="118"/>
        <v>32802</v>
      </c>
      <c r="N995" s="923">
        <f>ROUND('Смета ЕР (общ) '!$I995*'Смета ЕР (общ) '!$L995,2)</f>
        <v>0</v>
      </c>
      <c r="O995" s="923">
        <f>ROUND('Смета ЕР (общ) '!$I995*'Смета ЕР (общ) '!$M995,2)</f>
        <v>0</v>
      </c>
      <c r="P995" s="1067"/>
      <c r="Q995" s="1067"/>
      <c r="S995" s="619"/>
      <c r="T995" s="1168"/>
      <c r="U995" s="1168">
        <v>1</v>
      </c>
      <c r="V995" s="1168"/>
      <c r="W995" s="1168"/>
    </row>
    <row r="996" spans="1:23" ht="14.4">
      <c r="A996" s="733" t="s">
        <v>102</v>
      </c>
      <c r="B996" s="733">
        <v>1</v>
      </c>
      <c r="C996" s="733"/>
      <c r="D996" s="733">
        <v>23</v>
      </c>
      <c r="E996" s="733" t="str">
        <f>CONCATENATE('Смета ЕР (общ) '!$A996,".",'Смета ЕР (общ) '!$B996,".",'Смета ЕР (общ) '!$D996)</f>
        <v>Р8.1.23</v>
      </c>
      <c r="F996" s="733">
        <f t="shared" si="113"/>
        <v>1</v>
      </c>
      <c r="G996" s="1065" t="s">
        <v>717</v>
      </c>
      <c r="H996" s="1098" t="s">
        <v>336</v>
      </c>
      <c r="I996" s="734"/>
      <c r="J996" s="923">
        <v>3754.92</v>
      </c>
      <c r="K996" s="923">
        <v>14340.85</v>
      </c>
      <c r="L996" s="923">
        <f>ROUND(J996-J996*$Q$4,2)</f>
        <v>3754.92</v>
      </c>
      <c r="M996" s="923">
        <f>ROUND(K996-K996*$Q$4,2)</f>
        <v>14340.85</v>
      </c>
      <c r="N996" s="923">
        <f>ROUND('Смета ЕР (общ) '!$I996*'Смета ЕР (общ) '!$L996,2)</f>
        <v>0</v>
      </c>
      <c r="O996" s="923">
        <f>ROUND('Смета ЕР (общ) '!$I996*'Смета ЕР (общ) '!$M996,2)</f>
        <v>0</v>
      </c>
      <c r="P996" s="1065"/>
      <c r="Q996" s="1065"/>
      <c r="S996" s="619"/>
      <c r="T996" s="1168"/>
      <c r="U996" s="1168">
        <v>1</v>
      </c>
      <c r="V996" s="1168"/>
      <c r="W996" s="1168"/>
    </row>
    <row r="997" spans="1:23" ht="14.4">
      <c r="A997" s="1089" t="s">
        <v>102</v>
      </c>
      <c r="B997" s="1089">
        <v>2</v>
      </c>
      <c r="C997" s="1089"/>
      <c r="D997" s="1089">
        <v>0</v>
      </c>
      <c r="E997" s="1089" t="str">
        <f>CONCATENATE('Смета ЕР (общ) '!$A997,".",'Смета ЕР (общ) '!$B997,".",'Смета ЕР (общ) '!$D997)</f>
        <v>Р8.2.0</v>
      </c>
      <c r="F997" s="1089">
        <f t="shared" si="113"/>
        <v>1</v>
      </c>
      <c r="G997" s="1090" t="s">
        <v>2622</v>
      </c>
      <c r="H997" s="1147"/>
      <c r="I997" s="1148">
        <f>N997</f>
        <v>0</v>
      </c>
      <c r="J997" s="1101"/>
      <c r="K997" s="1101"/>
      <c r="L997" s="1120"/>
      <c r="M997" s="1120"/>
      <c r="N997" s="1120">
        <f>SUM(N998:N1076)</f>
        <v>0</v>
      </c>
      <c r="O997" s="1120">
        <f>SUM(O998:O1076)</f>
        <v>0</v>
      </c>
      <c r="P997" s="1090"/>
      <c r="Q997" s="1090"/>
      <c r="S997" s="619"/>
      <c r="T997" s="1168"/>
      <c r="U997" s="1168">
        <v>808389.71</v>
      </c>
      <c r="V997" s="1168"/>
      <c r="W997" s="1168"/>
    </row>
    <row r="998" spans="1:23" ht="14.4" customHeight="1">
      <c r="A998" s="733" t="s">
        <v>102</v>
      </c>
      <c r="B998" s="733">
        <v>2</v>
      </c>
      <c r="C998" s="733"/>
      <c r="D998" s="733">
        <v>54</v>
      </c>
      <c r="E998" s="733" t="str">
        <f>CONCATENATE('Смета ЕР (общ) '!$A998,".",'Смета ЕР (общ) '!$B998,".",'Смета ЕР (общ) '!$D998)</f>
        <v>Р8.2.54</v>
      </c>
      <c r="F998" s="733">
        <f t="shared" si="113"/>
        <v>1</v>
      </c>
      <c r="G998" s="1106" t="s">
        <v>2379</v>
      </c>
      <c r="H998" s="1107" t="s">
        <v>2378</v>
      </c>
      <c r="I998" s="734"/>
      <c r="J998" s="923">
        <v>700</v>
      </c>
      <c r="K998" s="923">
        <v>4900</v>
      </c>
      <c r="L998" s="923">
        <f t="shared" ref="L998:L1029" si="119">ROUND(J998-J998*$Q$4,2)</f>
        <v>700</v>
      </c>
      <c r="M998" s="923">
        <f t="shared" ref="M998:M1029" si="120">ROUND(K998-K998*$Q$4,2)</f>
        <v>4900</v>
      </c>
      <c r="N998" s="923">
        <f>ROUND('Смета ЕР (общ) '!$I998*'Смета ЕР (общ) '!$L998,2)</f>
        <v>0</v>
      </c>
      <c r="O998" s="923">
        <f>ROUND('Смета ЕР (общ) '!$I998*'Смета ЕР (общ) '!$M998,2)</f>
        <v>0</v>
      </c>
      <c r="P998" s="1106"/>
      <c r="Q998" s="1106"/>
      <c r="S998" s="619"/>
      <c r="T998" s="1168"/>
      <c r="U998" s="1168"/>
      <c r="V998" s="1168"/>
      <c r="W998" s="1168"/>
    </row>
    <row r="999" spans="1:23" ht="14.4" customHeight="1">
      <c r="A999" s="733" t="s">
        <v>102</v>
      </c>
      <c r="B999" s="733">
        <v>2</v>
      </c>
      <c r="C999" s="733"/>
      <c r="D999" s="733">
        <v>15</v>
      </c>
      <c r="E999" s="733" t="str">
        <f>CONCATENATE('Смета ЕР (общ) '!$A999,".",'Смета ЕР (общ) '!$B999,".",'Смета ЕР (общ) '!$D999)</f>
        <v>Р8.2.15</v>
      </c>
      <c r="F999" s="733">
        <f t="shared" si="113"/>
        <v>1</v>
      </c>
      <c r="G999" s="1106" t="s">
        <v>272</v>
      </c>
      <c r="H999" s="1098" t="s">
        <v>336</v>
      </c>
      <c r="I999" s="734"/>
      <c r="J999" s="923">
        <v>4293.7</v>
      </c>
      <c r="K999" s="923">
        <v>6711.44</v>
      </c>
      <c r="L999" s="923">
        <f t="shared" si="119"/>
        <v>4293.7</v>
      </c>
      <c r="M999" s="923">
        <f t="shared" si="120"/>
        <v>6711.44</v>
      </c>
      <c r="N999" s="923">
        <f>ROUND('Смета ЕР (общ) '!$I999*'Смета ЕР (общ) '!$L999,2)</f>
        <v>0</v>
      </c>
      <c r="O999" s="923">
        <f>ROUND('Смета ЕР (общ) '!$I999*'Смета ЕР (общ) '!$M999,2)</f>
        <v>0</v>
      </c>
      <c r="P999" s="1222"/>
      <c r="Q999" s="1106"/>
      <c r="S999" s="619"/>
      <c r="T999" s="1168"/>
      <c r="U999" s="1168">
        <v>9</v>
      </c>
      <c r="V999" s="1168"/>
      <c r="W999" s="1168"/>
    </row>
    <row r="1000" spans="1:23" ht="14.4" customHeight="1">
      <c r="A1000" s="1111" t="s">
        <v>102</v>
      </c>
      <c r="B1000" s="1111">
        <v>2</v>
      </c>
      <c r="C1000" s="1111"/>
      <c r="D1000" s="1111">
        <v>16</v>
      </c>
      <c r="E1000" s="1111" t="str">
        <f>CONCATENATE('Смета ЕР (общ) '!$A1000,".",'Смета ЕР (общ) '!$B1000,".",'Смета ЕР (общ) '!$D1000)</f>
        <v>Р8.2.16</v>
      </c>
      <c r="F1000" s="1111">
        <f t="shared" si="113"/>
        <v>1</v>
      </c>
      <c r="G1000" s="1112" t="s">
        <v>353</v>
      </c>
      <c r="H1000" s="1098" t="s">
        <v>336</v>
      </c>
      <c r="I1000" s="734"/>
      <c r="J1000" s="923">
        <v>4293.7</v>
      </c>
      <c r="K1000" s="923">
        <v>8193.5300000000007</v>
      </c>
      <c r="L1000" s="923">
        <f t="shared" si="119"/>
        <v>4293.7</v>
      </c>
      <c r="M1000" s="923">
        <f t="shared" si="120"/>
        <v>8193.5300000000007</v>
      </c>
      <c r="N1000" s="923">
        <f>ROUND('Смета ЕР (общ) '!$I1000*'Смета ЕР (общ) '!$L1000,2)</f>
        <v>0</v>
      </c>
      <c r="O1000" s="923">
        <f>ROUND('Смета ЕР (общ) '!$I1000*'Смета ЕР (общ) '!$M1000,2)</f>
        <v>0</v>
      </c>
      <c r="P1000" s="1222"/>
      <c r="Q1000" s="1112"/>
      <c r="S1000" s="619"/>
      <c r="T1000" s="1168"/>
      <c r="U1000" s="1168"/>
      <c r="V1000" s="1168"/>
      <c r="W1000" s="1168"/>
    </row>
    <row r="1001" spans="1:23" ht="14.4" customHeight="1">
      <c r="A1001" s="733" t="s">
        <v>102</v>
      </c>
      <c r="B1001" s="733">
        <v>2</v>
      </c>
      <c r="C1001" s="733"/>
      <c r="D1001" s="733">
        <v>55</v>
      </c>
      <c r="E1001" s="733" t="str">
        <f>CONCATENATE('Смета ЕР (общ) '!$A1001,".",'Смета ЕР (общ) '!$B1001,".",'Смета ЕР (общ) '!$D1001)</f>
        <v>Р8.2.55</v>
      </c>
      <c r="F1001" s="733">
        <f t="shared" si="113"/>
        <v>1</v>
      </c>
      <c r="G1001" s="1065" t="s">
        <v>2067</v>
      </c>
      <c r="H1001" s="1098" t="s">
        <v>336</v>
      </c>
      <c r="I1001" s="734"/>
      <c r="J1001" s="923">
        <v>3014.67</v>
      </c>
      <c r="K1001" s="923">
        <v>10540.05</v>
      </c>
      <c r="L1001" s="923">
        <f t="shared" si="119"/>
        <v>3014.67</v>
      </c>
      <c r="M1001" s="923">
        <f t="shared" si="120"/>
        <v>10540.05</v>
      </c>
      <c r="N1001" s="923">
        <f>ROUND('Смета ЕР (общ) '!$I1001*'Смета ЕР (общ) '!$L1001,2)</f>
        <v>0</v>
      </c>
      <c r="O1001" s="923">
        <f>ROUND('Смета ЕР (общ) '!$I1001*'Смета ЕР (общ) '!$M1001,2)</f>
        <v>0</v>
      </c>
      <c r="P1001" s="1222"/>
      <c r="Q1001" s="1065"/>
      <c r="S1001" s="619"/>
      <c r="T1001" s="1168"/>
      <c r="U1001" s="1168"/>
      <c r="V1001" s="1168"/>
      <c r="W1001" s="1168"/>
    </row>
    <row r="1002" spans="1:23" ht="14.4" customHeight="1">
      <c r="A1002" s="733" t="s">
        <v>102</v>
      </c>
      <c r="B1002" s="733">
        <v>2</v>
      </c>
      <c r="C1002" s="733"/>
      <c r="D1002" s="733">
        <v>56</v>
      </c>
      <c r="E1002" s="733" t="str">
        <f>CONCATENATE('Смета ЕР (общ) '!$A1002,".",'Смета ЕР (общ) '!$B1002,".",'Смета ЕР (общ) '!$D1002)</f>
        <v>Р8.2.56</v>
      </c>
      <c r="F1002" s="733">
        <f t="shared" si="113"/>
        <v>1</v>
      </c>
      <c r="G1002" s="1065" t="s">
        <v>2068</v>
      </c>
      <c r="H1002" s="1098" t="s">
        <v>336</v>
      </c>
      <c r="I1002" s="734"/>
      <c r="J1002" s="923">
        <v>3014.67</v>
      </c>
      <c r="K1002" s="923">
        <v>8961.8700000000008</v>
      </c>
      <c r="L1002" s="923">
        <f t="shared" si="119"/>
        <v>3014.67</v>
      </c>
      <c r="M1002" s="923">
        <f t="shared" si="120"/>
        <v>8961.8700000000008</v>
      </c>
      <c r="N1002" s="923">
        <f>ROUND('Смета ЕР (общ) '!$I1002*'Смета ЕР (общ) '!$L1002,2)</f>
        <v>0</v>
      </c>
      <c r="O1002" s="923">
        <f>ROUND('Смета ЕР (общ) '!$I1002*'Смета ЕР (общ) '!$M1002,2)</f>
        <v>0</v>
      </c>
      <c r="P1002" s="1222"/>
      <c r="Q1002" s="1065"/>
      <c r="S1002" s="619"/>
      <c r="T1002" s="1168"/>
      <c r="U1002" s="1168"/>
      <c r="V1002" s="1168"/>
      <c r="W1002" s="1168"/>
    </row>
    <row r="1003" spans="1:23" ht="14.4" customHeight="1">
      <c r="A1003" s="733" t="s">
        <v>102</v>
      </c>
      <c r="B1003" s="733">
        <v>2</v>
      </c>
      <c r="C1003" s="733"/>
      <c r="D1003" s="733">
        <v>57</v>
      </c>
      <c r="E1003" s="733" t="str">
        <f>CONCATENATE('Смета ЕР (общ) '!$A1003,".",'Смета ЕР (общ) '!$B1003,".",'Смета ЕР (общ) '!$D1003)</f>
        <v>Р8.2.57</v>
      </c>
      <c r="F1003" s="733">
        <f t="shared" si="113"/>
        <v>1</v>
      </c>
      <c r="G1003" s="1065" t="s">
        <v>2069</v>
      </c>
      <c r="H1003" s="1098" t="s">
        <v>336</v>
      </c>
      <c r="I1003" s="734"/>
      <c r="J1003" s="923">
        <v>3014.67</v>
      </c>
      <c r="K1003" s="923">
        <v>7458.51</v>
      </c>
      <c r="L1003" s="923">
        <f t="shared" si="119"/>
        <v>3014.67</v>
      </c>
      <c r="M1003" s="923">
        <f t="shared" si="120"/>
        <v>7458.51</v>
      </c>
      <c r="N1003" s="923">
        <f>ROUND('Смета ЕР (общ) '!$I1003*'Смета ЕР (общ) '!$L1003,2)</f>
        <v>0</v>
      </c>
      <c r="O1003" s="923">
        <f>ROUND('Смета ЕР (общ) '!$I1003*'Смета ЕР (общ) '!$M1003,2)</f>
        <v>0</v>
      </c>
      <c r="P1003" s="1222"/>
      <c r="Q1003" s="1065"/>
      <c r="S1003" s="619"/>
      <c r="T1003" s="1168"/>
      <c r="U1003" s="1168"/>
      <c r="V1003" s="1168"/>
      <c r="W1003" s="1168"/>
    </row>
    <row r="1004" spans="1:23" ht="48" customHeight="1">
      <c r="A1004" s="733" t="s">
        <v>102</v>
      </c>
      <c r="B1004" s="733">
        <v>2</v>
      </c>
      <c r="C1004" s="733"/>
      <c r="D1004" s="733">
        <v>59</v>
      </c>
      <c r="E1004" s="733" t="str">
        <f>CONCATENATE('Смета ЕР (общ) '!$A1004,".",'Смета ЕР (общ) '!$B1004,".",'Смета ЕР (общ) '!$D1004)</f>
        <v>Р8.2.59</v>
      </c>
      <c r="F1004" s="733">
        <f t="shared" si="113"/>
        <v>1</v>
      </c>
      <c r="G1004" s="1065" t="s">
        <v>3589</v>
      </c>
      <c r="H1004" s="1098" t="s">
        <v>27</v>
      </c>
      <c r="I1004" s="734"/>
      <c r="J1004" s="923">
        <v>2500</v>
      </c>
      <c r="K1004" s="923">
        <v>2900</v>
      </c>
      <c r="L1004" s="923">
        <f t="shared" si="119"/>
        <v>2500</v>
      </c>
      <c r="M1004" s="923">
        <f t="shared" si="120"/>
        <v>2900</v>
      </c>
      <c r="N1004" s="923">
        <f>ROUND('Смета ЕР (общ) '!$I1004*'Смета ЕР (общ) '!$L1004,2)</f>
        <v>0</v>
      </c>
      <c r="O1004" s="923">
        <f>ROUND('Смета ЕР (общ) '!$I1004*'Смета ЕР (общ) '!$M1004,2)</f>
        <v>0</v>
      </c>
      <c r="P1004" s="1222"/>
      <c r="Q1004" s="1065"/>
      <c r="S1004" s="619"/>
      <c r="T1004" s="1168"/>
      <c r="U1004" s="1168"/>
      <c r="V1004" s="1168"/>
      <c r="W1004" s="1168"/>
    </row>
    <row r="1005" spans="1:23" ht="24" customHeight="1">
      <c r="A1005" s="733" t="s">
        <v>102</v>
      </c>
      <c r="B1005" s="733">
        <v>2</v>
      </c>
      <c r="C1005" s="733"/>
      <c r="D1005" s="733">
        <v>2</v>
      </c>
      <c r="E1005" s="733" t="str">
        <f>CONCATENATE('Смета ЕР (общ) '!$A1005,".",'Смета ЕР (общ) '!$B1005,".",'Смета ЕР (общ) '!$D1005)</f>
        <v>Р8.2.2</v>
      </c>
      <c r="F1005" s="733">
        <f t="shared" si="113"/>
        <v>1</v>
      </c>
      <c r="G1005" s="1106" t="s">
        <v>1924</v>
      </c>
      <c r="H1005" s="1098" t="s">
        <v>336</v>
      </c>
      <c r="I1005" s="734"/>
      <c r="J1005" s="923">
        <v>23696.85</v>
      </c>
      <c r="K1005" s="735">
        <f>$Q$2*'Кондиционеры бытовые'!K5</f>
        <v>17775.45</v>
      </c>
      <c r="L1005" s="923">
        <f t="shared" si="119"/>
        <v>23696.85</v>
      </c>
      <c r="M1005" s="1114">
        <f t="shared" si="120"/>
        <v>17775.45</v>
      </c>
      <c r="N1005" s="923">
        <f>ROUND('Смета ЕР (общ) '!$I1005*'Смета ЕР (общ) '!$L1005,2)</f>
        <v>0</v>
      </c>
      <c r="O1005" s="923">
        <f>ROUND('Смета ЕР (общ) '!$I1005*'Смета ЕР (общ) '!$M1005,2)</f>
        <v>0</v>
      </c>
      <c r="P1005" s="1222"/>
      <c r="Q1005" s="1106" t="s">
        <v>846</v>
      </c>
      <c r="R1005" s="854"/>
      <c r="S1005" s="619"/>
      <c r="T1005" s="1168"/>
      <c r="U1005" s="1168"/>
      <c r="V1005" s="1168"/>
      <c r="W1005" s="1168"/>
    </row>
    <row r="1006" spans="1:23" ht="24" customHeight="1">
      <c r="A1006" s="733" t="s">
        <v>102</v>
      </c>
      <c r="B1006" s="733">
        <v>2</v>
      </c>
      <c r="C1006" s="733"/>
      <c r="D1006" s="733">
        <v>3</v>
      </c>
      <c r="E1006" s="733" t="str">
        <f>CONCATENATE('Смета ЕР (общ) '!$A1006,".",'Смета ЕР (общ) '!$B1006,".",'Смета ЕР (общ) '!$D1006)</f>
        <v>Р8.2.3</v>
      </c>
      <c r="F1006" s="733">
        <f t="shared" si="113"/>
        <v>1</v>
      </c>
      <c r="G1006" s="1106" t="s">
        <v>1925</v>
      </c>
      <c r="H1006" s="1098" t="s">
        <v>336</v>
      </c>
      <c r="I1006" s="734"/>
      <c r="J1006" s="923">
        <v>23696.85</v>
      </c>
      <c r="K1006" s="735">
        <f>$Q$2*'Кондиционеры бытовые'!K6</f>
        <v>19646.55</v>
      </c>
      <c r="L1006" s="923">
        <f t="shared" si="119"/>
        <v>23696.85</v>
      </c>
      <c r="M1006" s="1114">
        <f t="shared" si="120"/>
        <v>19646.55</v>
      </c>
      <c r="N1006" s="923">
        <f>ROUND('Смета ЕР (общ) '!$I1006*'Смета ЕР (общ) '!$L1006,2)</f>
        <v>0</v>
      </c>
      <c r="O1006" s="923">
        <f>ROUND('Смета ЕР (общ) '!$I1006*'Смета ЕР (общ) '!$M1006,2)</f>
        <v>0</v>
      </c>
      <c r="P1006" s="1222"/>
      <c r="Q1006" s="1106" t="s">
        <v>846</v>
      </c>
      <c r="R1006" s="854"/>
      <c r="S1006" s="619"/>
      <c r="T1006" s="1168"/>
      <c r="U1006" s="1168">
        <v>1</v>
      </c>
      <c r="V1006" s="1168"/>
      <c r="W1006" s="1168"/>
    </row>
    <row r="1007" spans="1:23" ht="24" customHeight="1">
      <c r="A1007" s="733" t="s">
        <v>102</v>
      </c>
      <c r="B1007" s="733">
        <v>2</v>
      </c>
      <c r="C1007" s="733"/>
      <c r="D1007" s="733">
        <v>21</v>
      </c>
      <c r="E1007" s="733" t="str">
        <f>CONCATENATE('Смета ЕР (общ) '!$A1007,".",'Смета ЕР (общ) '!$B1007,".",'Смета ЕР (общ) '!$D1007)</f>
        <v>Р8.2.21</v>
      </c>
      <c r="F1007" s="733">
        <f t="shared" si="113"/>
        <v>1</v>
      </c>
      <c r="G1007" s="1106" t="s">
        <v>1926</v>
      </c>
      <c r="H1007" s="1098" t="s">
        <v>336</v>
      </c>
      <c r="I1007" s="734"/>
      <c r="J1007" s="923">
        <v>23696.85</v>
      </c>
      <c r="K1007" s="735">
        <f>$Q$2*'Кондиционеры бытовые'!K7</f>
        <v>24834.600000000002</v>
      </c>
      <c r="L1007" s="923">
        <f t="shared" si="119"/>
        <v>23696.85</v>
      </c>
      <c r="M1007" s="1114">
        <f t="shared" si="120"/>
        <v>24834.6</v>
      </c>
      <c r="N1007" s="923">
        <f>ROUND('Смета ЕР (общ) '!$I1007*'Смета ЕР (общ) '!$L1007,2)</f>
        <v>0</v>
      </c>
      <c r="O1007" s="923">
        <f>ROUND('Смета ЕР (общ) '!$I1007*'Смета ЕР (общ) '!$M1007,2)</f>
        <v>0</v>
      </c>
      <c r="P1007" s="1222"/>
      <c r="Q1007" s="1106" t="s">
        <v>846</v>
      </c>
      <c r="R1007" s="854"/>
      <c r="S1007" s="619"/>
      <c r="T1007" s="1168"/>
      <c r="U1007" s="1168"/>
      <c r="V1007" s="1168"/>
      <c r="W1007" s="1168"/>
    </row>
    <row r="1008" spans="1:23" ht="24" customHeight="1">
      <c r="A1008" s="733" t="s">
        <v>102</v>
      </c>
      <c r="B1008" s="733">
        <v>2</v>
      </c>
      <c r="C1008" s="733"/>
      <c r="D1008" s="733">
        <v>4</v>
      </c>
      <c r="E1008" s="733" t="str">
        <f>CONCATENATE('Смета ЕР (общ) '!$A1008,".",'Смета ЕР (общ) '!$B1008,".",'Смета ЕР (общ) '!$D1008)</f>
        <v>Р8.2.4</v>
      </c>
      <c r="F1008" s="733">
        <f t="shared" si="113"/>
        <v>1</v>
      </c>
      <c r="G1008" s="1106" t="s">
        <v>1927</v>
      </c>
      <c r="H1008" s="1098" t="s">
        <v>336</v>
      </c>
      <c r="I1008" s="734"/>
      <c r="J1008" s="923">
        <v>23696.85</v>
      </c>
      <c r="K1008" s="735">
        <f>$Q$2*'Кондиционеры бытовые'!K8</f>
        <v>40653.9</v>
      </c>
      <c r="L1008" s="923">
        <f t="shared" si="119"/>
        <v>23696.85</v>
      </c>
      <c r="M1008" s="1114">
        <f t="shared" si="120"/>
        <v>40653.9</v>
      </c>
      <c r="N1008" s="923">
        <f>ROUND('Смета ЕР (общ) '!$I1008*'Смета ЕР (общ) '!$L1008,2)</f>
        <v>0</v>
      </c>
      <c r="O1008" s="923">
        <f>ROUND('Смета ЕР (общ) '!$I1008*'Смета ЕР (общ) '!$M1008,2)</f>
        <v>0</v>
      </c>
      <c r="P1008" s="1222"/>
      <c r="Q1008" s="1106" t="s">
        <v>846</v>
      </c>
      <c r="R1008" s="854"/>
      <c r="S1008" s="619"/>
      <c r="T1008" s="1168"/>
      <c r="U1008" s="1168"/>
      <c r="V1008" s="1168"/>
      <c r="W1008" s="1168"/>
    </row>
    <row r="1009" spans="1:23" ht="24" customHeight="1">
      <c r="A1009" s="733" t="s">
        <v>102</v>
      </c>
      <c r="B1009" s="733">
        <v>2</v>
      </c>
      <c r="C1009" s="733"/>
      <c r="D1009" s="733">
        <v>5</v>
      </c>
      <c r="E1009" s="733" t="str">
        <f>CONCATENATE('Смета ЕР (общ) '!$A1009,".",'Смета ЕР (общ) '!$B1009,".",'Смета ЕР (общ) '!$D1009)</f>
        <v>Р8.2.5</v>
      </c>
      <c r="F1009" s="733">
        <f t="shared" si="113"/>
        <v>1</v>
      </c>
      <c r="G1009" s="1106" t="s">
        <v>1928</v>
      </c>
      <c r="H1009" s="1098" t="s">
        <v>336</v>
      </c>
      <c r="I1009" s="734"/>
      <c r="J1009" s="923">
        <v>23696.85</v>
      </c>
      <c r="K1009" s="735">
        <f>$Q$2*'Кондиционеры бытовые'!K9</f>
        <v>54006.75</v>
      </c>
      <c r="L1009" s="923">
        <f t="shared" si="119"/>
        <v>23696.85</v>
      </c>
      <c r="M1009" s="1114">
        <f t="shared" si="120"/>
        <v>54006.75</v>
      </c>
      <c r="N1009" s="923">
        <f>ROUND('Смета ЕР (общ) '!$I1009*'Смета ЕР (общ) '!$L1009,2)</f>
        <v>0</v>
      </c>
      <c r="O1009" s="923">
        <f>ROUND('Смета ЕР (общ) '!$I1009*'Смета ЕР (общ) '!$M1009,2)</f>
        <v>0</v>
      </c>
      <c r="P1009" s="1222"/>
      <c r="Q1009" s="1106" t="s">
        <v>846</v>
      </c>
      <c r="R1009" s="854"/>
      <c r="S1009" s="619"/>
      <c r="T1009" s="1168"/>
      <c r="U1009" s="1168"/>
      <c r="V1009" s="1168"/>
      <c r="W1009" s="1168"/>
    </row>
    <row r="1010" spans="1:23" ht="24" customHeight="1">
      <c r="A1010" s="733" t="s">
        <v>102</v>
      </c>
      <c r="B1010" s="733">
        <v>2</v>
      </c>
      <c r="C1010" s="733"/>
      <c r="D1010" s="733">
        <v>60</v>
      </c>
      <c r="E1010" s="733" t="str">
        <f>CONCATENATE('Смета ЕР (общ) '!$A1010,".",'Смета ЕР (общ) '!$B1010,".",'Смета ЕР (общ) '!$D1010)</f>
        <v>Р8.2.60</v>
      </c>
      <c r="F1010" s="733">
        <f t="shared" si="113"/>
        <v>1</v>
      </c>
      <c r="G1010" s="1115" t="s">
        <v>5653</v>
      </c>
      <c r="H1010" s="1098" t="s">
        <v>336</v>
      </c>
      <c r="I1010" s="734"/>
      <c r="J1010" s="923">
        <v>23696.85</v>
      </c>
      <c r="K1010" s="735">
        <f>$Q$2*'Кондиционеры бытовые'!N5</f>
        <v>19391.400000000001</v>
      </c>
      <c r="L1010" s="923">
        <f t="shared" si="119"/>
        <v>23696.85</v>
      </c>
      <c r="M1010" s="1114">
        <f t="shared" si="120"/>
        <v>19391.400000000001</v>
      </c>
      <c r="N1010" s="923">
        <f>ROUND('Смета ЕР (общ) '!$I1010*'Смета ЕР (общ) '!$L1010,2)</f>
        <v>0</v>
      </c>
      <c r="O1010" s="923">
        <f>ROUND('Смета ЕР (общ) '!$I1010*'Смета ЕР (общ) '!$M1010,2)</f>
        <v>0</v>
      </c>
      <c r="P1010" s="1218" t="s">
        <v>6221</v>
      </c>
      <c r="Q1010" s="1115" t="s">
        <v>846</v>
      </c>
      <c r="R1010" s="854"/>
      <c r="S1010" s="619"/>
      <c r="T1010" s="1168"/>
      <c r="U1010" s="1168"/>
      <c r="V1010" s="1168"/>
      <c r="W1010" s="1168"/>
    </row>
    <row r="1011" spans="1:23" ht="24" customHeight="1">
      <c r="A1011" s="733" t="s">
        <v>102</v>
      </c>
      <c r="B1011" s="733">
        <v>2</v>
      </c>
      <c r="C1011" s="733"/>
      <c r="D1011" s="733">
        <v>61</v>
      </c>
      <c r="E1011" s="733" t="str">
        <f>CONCATENATE('Смета ЕР (общ) '!$A1011,".",'Смета ЕР (общ) '!$B1011,".",'Смета ЕР (общ) '!$D1011)</f>
        <v>Р8.2.61</v>
      </c>
      <c r="F1011" s="733">
        <f t="shared" si="113"/>
        <v>1</v>
      </c>
      <c r="G1011" s="1115" t="s">
        <v>5654</v>
      </c>
      <c r="H1011" s="1098" t="s">
        <v>336</v>
      </c>
      <c r="I1011" s="734"/>
      <c r="J1011" s="923">
        <v>23696.85</v>
      </c>
      <c r="K1011" s="735">
        <f>$Q$2*'Кондиционеры бытовые'!N6</f>
        <v>21602.7</v>
      </c>
      <c r="L1011" s="923">
        <f t="shared" si="119"/>
        <v>23696.85</v>
      </c>
      <c r="M1011" s="1114">
        <f t="shared" si="120"/>
        <v>21602.7</v>
      </c>
      <c r="N1011" s="923">
        <f>ROUND('Смета ЕР (общ) '!$I1011*'Смета ЕР (общ) '!$L1011,2)</f>
        <v>0</v>
      </c>
      <c r="O1011" s="923">
        <f>ROUND('Смета ЕР (общ) '!$I1011*'Смета ЕР (общ) '!$M1011,2)</f>
        <v>0</v>
      </c>
      <c r="P1011" s="1218" t="s">
        <v>6221</v>
      </c>
      <c r="Q1011" s="1115" t="s">
        <v>846</v>
      </c>
      <c r="R1011" s="854"/>
      <c r="S1011" s="619"/>
      <c r="T1011" s="1168"/>
      <c r="U1011" s="1168"/>
      <c r="V1011" s="1168"/>
      <c r="W1011" s="1168"/>
    </row>
    <row r="1012" spans="1:23" ht="24" customHeight="1">
      <c r="A1012" s="733" t="s">
        <v>102</v>
      </c>
      <c r="B1012" s="733">
        <v>2</v>
      </c>
      <c r="C1012" s="733"/>
      <c r="D1012" s="733">
        <v>62</v>
      </c>
      <c r="E1012" s="733" t="str">
        <f>CONCATENATE('Смета ЕР (общ) '!$A1012,".",'Смета ЕР (общ) '!$B1012,".",'Смета ЕР (общ) '!$D1012)</f>
        <v>Р8.2.62</v>
      </c>
      <c r="F1012" s="733">
        <f t="shared" si="113"/>
        <v>1</v>
      </c>
      <c r="G1012" s="1115" t="s">
        <v>5655</v>
      </c>
      <c r="H1012" s="1098" t="s">
        <v>336</v>
      </c>
      <c r="I1012" s="734"/>
      <c r="J1012" s="923">
        <v>23696.85</v>
      </c>
      <c r="K1012" s="735">
        <f>$Q$2*'Кондиционеры бытовые'!N7</f>
        <v>26620.65</v>
      </c>
      <c r="L1012" s="923">
        <f t="shared" si="119"/>
        <v>23696.85</v>
      </c>
      <c r="M1012" s="1114">
        <f t="shared" si="120"/>
        <v>26620.65</v>
      </c>
      <c r="N1012" s="923">
        <f>ROUND('Смета ЕР (общ) '!$I1012*'Смета ЕР (общ) '!$L1012,2)</f>
        <v>0</v>
      </c>
      <c r="O1012" s="923">
        <f>ROUND('Смета ЕР (общ) '!$I1012*'Смета ЕР (общ) '!$M1012,2)</f>
        <v>0</v>
      </c>
      <c r="P1012" s="1218" t="s">
        <v>6221</v>
      </c>
      <c r="Q1012" s="1115" t="s">
        <v>846</v>
      </c>
      <c r="R1012" s="854"/>
      <c r="S1012" s="619"/>
      <c r="T1012" s="1168"/>
      <c r="U1012" s="1168"/>
      <c r="V1012" s="1168"/>
      <c r="W1012" s="1168"/>
    </row>
    <row r="1013" spans="1:23" ht="24" customHeight="1">
      <c r="A1013" s="733" t="s">
        <v>102</v>
      </c>
      <c r="B1013" s="733">
        <v>2</v>
      </c>
      <c r="C1013" s="733"/>
      <c r="D1013" s="733">
        <v>63</v>
      </c>
      <c r="E1013" s="733" t="str">
        <f>CONCATENATE('Смета ЕР (общ) '!$A1013,".",'Смета ЕР (общ) '!$B1013,".",'Смета ЕР (общ) '!$D1013)</f>
        <v>Р8.2.63</v>
      </c>
      <c r="F1013" s="733">
        <f t="shared" si="113"/>
        <v>1</v>
      </c>
      <c r="G1013" s="1115" t="s">
        <v>5656</v>
      </c>
      <c r="H1013" s="1098" t="s">
        <v>336</v>
      </c>
      <c r="I1013" s="734"/>
      <c r="J1013" s="923">
        <v>23696.85</v>
      </c>
      <c r="K1013" s="735">
        <f>$Q$2*'Кондиционеры бытовые'!N8</f>
        <v>42354.9</v>
      </c>
      <c r="L1013" s="923">
        <f t="shared" si="119"/>
        <v>23696.85</v>
      </c>
      <c r="M1013" s="1114">
        <f t="shared" si="120"/>
        <v>42354.9</v>
      </c>
      <c r="N1013" s="923">
        <f>ROUND('Смета ЕР (общ) '!$I1013*'Смета ЕР (общ) '!$L1013,2)</f>
        <v>0</v>
      </c>
      <c r="O1013" s="923">
        <f>ROUND('Смета ЕР (общ) '!$I1013*'Смета ЕР (общ) '!$M1013,2)</f>
        <v>0</v>
      </c>
      <c r="P1013" s="1218" t="s">
        <v>6221</v>
      </c>
      <c r="Q1013" s="1115" t="s">
        <v>846</v>
      </c>
      <c r="R1013" s="854"/>
      <c r="S1013" s="619"/>
      <c r="T1013" s="1168"/>
      <c r="U1013" s="1168"/>
      <c r="V1013" s="1168"/>
      <c r="W1013" s="1168"/>
    </row>
    <row r="1014" spans="1:23" ht="24" customHeight="1">
      <c r="A1014" s="733" t="s">
        <v>102</v>
      </c>
      <c r="B1014" s="733">
        <v>2</v>
      </c>
      <c r="C1014" s="733"/>
      <c r="D1014" s="733">
        <v>64</v>
      </c>
      <c r="E1014" s="733" t="str">
        <f>CONCATENATE('Смета ЕР (общ) '!$A1014,".",'Смета ЕР (общ) '!$B1014,".",'Смета ЕР (общ) '!$D1014)</f>
        <v>Р8.2.64</v>
      </c>
      <c r="F1014" s="733">
        <f t="shared" si="113"/>
        <v>1</v>
      </c>
      <c r="G1014" s="1115" t="s">
        <v>5657</v>
      </c>
      <c r="H1014" s="1098" t="s">
        <v>336</v>
      </c>
      <c r="I1014" s="734"/>
      <c r="J1014" s="923">
        <v>23696.85</v>
      </c>
      <c r="K1014" s="735">
        <f>$Q$2*'Кондиционеры бытовые'!N9</f>
        <v>56813.4</v>
      </c>
      <c r="L1014" s="923">
        <f t="shared" si="119"/>
        <v>23696.85</v>
      </c>
      <c r="M1014" s="1114">
        <f t="shared" si="120"/>
        <v>56813.4</v>
      </c>
      <c r="N1014" s="923">
        <f>ROUND('Смета ЕР (общ) '!$I1014*'Смета ЕР (общ) '!$L1014,2)</f>
        <v>0</v>
      </c>
      <c r="O1014" s="923">
        <f>ROUND('Смета ЕР (общ) '!$I1014*'Смета ЕР (общ) '!$M1014,2)</f>
        <v>0</v>
      </c>
      <c r="P1014" s="1218" t="s">
        <v>6221</v>
      </c>
      <c r="Q1014" s="1115" t="s">
        <v>846</v>
      </c>
      <c r="R1014" s="854"/>
      <c r="S1014" s="619"/>
      <c r="T1014" s="1168"/>
      <c r="U1014" s="1168"/>
      <c r="V1014" s="1168"/>
      <c r="W1014" s="1168"/>
    </row>
    <row r="1015" spans="1:23" ht="24" customHeight="1">
      <c r="A1015" s="733" t="s">
        <v>102</v>
      </c>
      <c r="B1015" s="733">
        <v>2</v>
      </c>
      <c r="C1015" s="733"/>
      <c r="D1015" s="733">
        <v>65</v>
      </c>
      <c r="E1015" s="733" t="str">
        <f>CONCATENATE('Смета ЕР (общ) '!$A1015,".",'Смета ЕР (общ) '!$B1015,".",'Смета ЕР (общ) '!$D1015)</f>
        <v>Р8.2.65</v>
      </c>
      <c r="F1015" s="733">
        <f t="shared" si="113"/>
        <v>1</v>
      </c>
      <c r="G1015" s="1115" t="s">
        <v>5659</v>
      </c>
      <c r="H1015" s="1098" t="s">
        <v>336</v>
      </c>
      <c r="I1015" s="734"/>
      <c r="J1015" s="923">
        <v>19500.18</v>
      </c>
      <c r="K1015" s="735">
        <f>$Q$2*'Кондиционеры бытовые'!N23</f>
        <v>64382.85</v>
      </c>
      <c r="L1015" s="923">
        <f t="shared" si="119"/>
        <v>19500.18</v>
      </c>
      <c r="M1015" s="1114">
        <f t="shared" si="120"/>
        <v>64382.85</v>
      </c>
      <c r="N1015" s="923">
        <f>ROUND('Смета ЕР (общ) '!$I1015*'Смета ЕР (общ) '!$L1015,2)</f>
        <v>0</v>
      </c>
      <c r="O1015" s="923">
        <f>ROUND('Смета ЕР (общ) '!$I1015*'Смета ЕР (общ) '!$M1015,2)</f>
        <v>0</v>
      </c>
      <c r="P1015" s="1218" t="s">
        <v>6221</v>
      </c>
      <c r="Q1015" s="1115" t="s">
        <v>846</v>
      </c>
      <c r="R1015" s="854"/>
      <c r="S1015" s="619"/>
      <c r="T1015" s="1168"/>
      <c r="U1015" s="1168"/>
      <c r="V1015" s="1168"/>
      <c r="W1015" s="1168"/>
    </row>
    <row r="1016" spans="1:23" ht="24" customHeight="1">
      <c r="A1016" s="733" t="s">
        <v>102</v>
      </c>
      <c r="B1016" s="733">
        <v>2</v>
      </c>
      <c r="C1016" s="733"/>
      <c r="D1016" s="733">
        <v>66</v>
      </c>
      <c r="E1016" s="733" t="str">
        <f>CONCATENATE('Смета ЕР (общ) '!$A1016,".",'Смета ЕР (общ) '!$B1016,".",'Смета ЕР (общ) '!$D1016)</f>
        <v>Р8.2.66</v>
      </c>
      <c r="F1016" s="733">
        <f t="shared" si="113"/>
        <v>1</v>
      </c>
      <c r="G1016" s="1115" t="s">
        <v>5660</v>
      </c>
      <c r="H1016" s="1098" t="s">
        <v>336</v>
      </c>
      <c r="I1016" s="734"/>
      <c r="J1016" s="923">
        <v>20038.87</v>
      </c>
      <c r="K1016" s="735">
        <f>$Q$2*'Кондиционеры бытовые'!N24</f>
        <v>92789.55</v>
      </c>
      <c r="L1016" s="923">
        <f t="shared" si="119"/>
        <v>20038.87</v>
      </c>
      <c r="M1016" s="1114">
        <f t="shared" si="120"/>
        <v>92789.55</v>
      </c>
      <c r="N1016" s="923">
        <f>ROUND('Смета ЕР (общ) '!$I1016*'Смета ЕР (общ) '!$L1016,2)</f>
        <v>0</v>
      </c>
      <c r="O1016" s="923">
        <f>ROUND('Смета ЕР (общ) '!$I1016*'Смета ЕР (общ) '!$M1016,2)</f>
        <v>0</v>
      </c>
      <c r="P1016" s="1218" t="s">
        <v>6221</v>
      </c>
      <c r="Q1016" s="1115" t="s">
        <v>846</v>
      </c>
      <c r="R1016" s="854"/>
      <c r="S1016" s="619"/>
      <c r="T1016" s="1168"/>
      <c r="U1016" s="1168"/>
      <c r="V1016" s="1168"/>
      <c r="W1016" s="1168"/>
    </row>
    <row r="1017" spans="1:23" ht="24" customHeight="1">
      <c r="A1017" s="733" t="s">
        <v>102</v>
      </c>
      <c r="B1017" s="733">
        <v>2</v>
      </c>
      <c r="C1017" s="733"/>
      <c r="D1017" s="733">
        <v>67</v>
      </c>
      <c r="E1017" s="733" t="str">
        <f>CONCATENATE('Смета ЕР (общ) '!$A1017,".",'Смета ЕР (общ) '!$B1017,".",'Смета ЕР (общ) '!$D1017)</f>
        <v>Р8.2.67</v>
      </c>
      <c r="F1017" s="733">
        <f t="shared" si="113"/>
        <v>1</v>
      </c>
      <c r="G1017" s="1115" t="s">
        <v>5661</v>
      </c>
      <c r="H1017" s="1098" t="s">
        <v>336</v>
      </c>
      <c r="I1017" s="734"/>
      <c r="J1017" s="923">
        <v>20362.07</v>
      </c>
      <c r="K1017" s="735">
        <f>$Q$2*'Кондиционеры бытовые'!N25</f>
        <v>113286.6</v>
      </c>
      <c r="L1017" s="923">
        <f t="shared" si="119"/>
        <v>20362.07</v>
      </c>
      <c r="M1017" s="1114">
        <f t="shared" si="120"/>
        <v>113286.6</v>
      </c>
      <c r="N1017" s="923">
        <f>ROUND('Смета ЕР (общ) '!$I1017*'Смета ЕР (общ) '!$L1017,2)</f>
        <v>0</v>
      </c>
      <c r="O1017" s="923">
        <f>ROUND('Смета ЕР (общ) '!$I1017*'Смета ЕР (общ) '!$M1017,2)</f>
        <v>0</v>
      </c>
      <c r="P1017" s="1218" t="s">
        <v>6221</v>
      </c>
      <c r="Q1017" s="1115" t="s">
        <v>846</v>
      </c>
      <c r="R1017" s="854"/>
      <c r="S1017" s="619"/>
      <c r="T1017" s="1168"/>
      <c r="U1017" s="1168"/>
      <c r="V1017" s="1168"/>
      <c r="W1017" s="1168"/>
    </row>
    <row r="1018" spans="1:23" ht="24" customHeight="1">
      <c r="A1018" s="733" t="s">
        <v>102</v>
      </c>
      <c r="B1018" s="733">
        <v>2</v>
      </c>
      <c r="C1018" s="733"/>
      <c r="D1018" s="733">
        <v>68</v>
      </c>
      <c r="E1018" s="733" t="str">
        <f>CONCATENATE('Смета ЕР (общ) '!$A1018,".",'Смета ЕР (общ) '!$B1018,".",'Смета ЕР (общ) '!$D1018)</f>
        <v>Р8.2.68</v>
      </c>
      <c r="F1018" s="733">
        <f t="shared" si="113"/>
        <v>1</v>
      </c>
      <c r="G1018" s="1115" t="s">
        <v>5662</v>
      </c>
      <c r="H1018" s="1098" t="s">
        <v>336</v>
      </c>
      <c r="I1018" s="734"/>
      <c r="J1018" s="923">
        <v>21547.17</v>
      </c>
      <c r="K1018" s="735">
        <f>$Q$2*'Кондиционеры бытовые'!N26</f>
        <v>131232.15</v>
      </c>
      <c r="L1018" s="923">
        <f t="shared" si="119"/>
        <v>21547.17</v>
      </c>
      <c r="M1018" s="1114">
        <f t="shared" si="120"/>
        <v>131232.15</v>
      </c>
      <c r="N1018" s="923">
        <f>ROUND('Смета ЕР (общ) '!$I1018*'Смета ЕР (общ) '!$L1018,2)</f>
        <v>0</v>
      </c>
      <c r="O1018" s="923">
        <f>ROUND('Смета ЕР (общ) '!$I1018*'Смета ЕР (общ) '!$M1018,2)</f>
        <v>0</v>
      </c>
      <c r="P1018" s="1218" t="s">
        <v>6221</v>
      </c>
      <c r="Q1018" s="1115" t="s">
        <v>846</v>
      </c>
      <c r="R1018" s="854"/>
      <c r="S1018" s="619"/>
      <c r="T1018" s="1168"/>
      <c r="U1018" s="1168"/>
      <c r="V1018" s="1168"/>
      <c r="W1018" s="1168"/>
    </row>
    <row r="1019" spans="1:23" ht="24" customHeight="1">
      <c r="A1019" s="733" t="s">
        <v>102</v>
      </c>
      <c r="B1019" s="733">
        <v>2</v>
      </c>
      <c r="C1019" s="733"/>
      <c r="D1019" s="733">
        <v>69</v>
      </c>
      <c r="E1019" s="733" t="str">
        <f>CONCATENATE('Смета ЕР (общ) '!$A1019,".",'Смета ЕР (общ) '!$B1019,".",'Смета ЕР (общ) '!$D1019)</f>
        <v>Р8.2.69</v>
      </c>
      <c r="F1019" s="733">
        <f t="shared" si="113"/>
        <v>1</v>
      </c>
      <c r="G1019" s="1115" t="s">
        <v>5663</v>
      </c>
      <c r="H1019" s="1098" t="s">
        <v>336</v>
      </c>
      <c r="I1019" s="734"/>
      <c r="J1019" s="923">
        <v>18668.68</v>
      </c>
      <c r="K1019" s="735">
        <f>$Q$2*'Кондиционеры бытовые'!N10</f>
        <v>45671.85</v>
      </c>
      <c r="L1019" s="923">
        <f t="shared" si="119"/>
        <v>18668.68</v>
      </c>
      <c r="M1019" s="1114">
        <f t="shared" si="120"/>
        <v>45671.85</v>
      </c>
      <c r="N1019" s="923">
        <f>ROUND('Смета ЕР (общ) '!$I1019*'Смета ЕР (общ) '!$L1019,2)</f>
        <v>0</v>
      </c>
      <c r="O1019" s="923">
        <f>ROUND('Смета ЕР (общ) '!$I1019*'Смета ЕР (общ) '!$M1019,2)</f>
        <v>0</v>
      </c>
      <c r="P1019" s="1218" t="s">
        <v>6221</v>
      </c>
      <c r="Q1019" s="1115" t="s">
        <v>846</v>
      </c>
      <c r="R1019" s="854"/>
      <c r="S1019" s="619"/>
      <c r="T1019" s="1168"/>
      <c r="U1019" s="1168"/>
      <c r="V1019" s="1168"/>
      <c r="W1019" s="1168"/>
    </row>
    <row r="1020" spans="1:23" ht="24" customHeight="1">
      <c r="A1020" s="733" t="s">
        <v>102</v>
      </c>
      <c r="B1020" s="733">
        <v>2</v>
      </c>
      <c r="C1020" s="733"/>
      <c r="D1020" s="733">
        <v>70</v>
      </c>
      <c r="E1020" s="733" t="str">
        <f>CONCATENATE('Смета ЕР (общ) '!$A1020,".",'Смета ЕР (общ) '!$B1020,".",'Смета ЕР (общ) '!$D1020)</f>
        <v>Р8.2.70</v>
      </c>
      <c r="F1020" s="733">
        <f t="shared" si="113"/>
        <v>1</v>
      </c>
      <c r="G1020" s="1115" t="s">
        <v>5664</v>
      </c>
      <c r="H1020" s="1098" t="s">
        <v>336</v>
      </c>
      <c r="I1020" s="734"/>
      <c r="J1020" s="923">
        <v>18668.68</v>
      </c>
      <c r="K1020" s="735">
        <f>$Q$2*'Кондиционеры бытовые'!N11</f>
        <v>49924.35</v>
      </c>
      <c r="L1020" s="923">
        <f t="shared" si="119"/>
        <v>18668.68</v>
      </c>
      <c r="M1020" s="1114">
        <f t="shared" si="120"/>
        <v>49924.35</v>
      </c>
      <c r="N1020" s="923">
        <f>ROUND('Смета ЕР (общ) '!$I1020*'Смета ЕР (общ) '!$L1020,2)</f>
        <v>0</v>
      </c>
      <c r="O1020" s="923">
        <f>ROUND('Смета ЕР (общ) '!$I1020*'Смета ЕР (общ) '!$M1020,2)</f>
        <v>0</v>
      </c>
      <c r="P1020" s="1218" t="s">
        <v>6221</v>
      </c>
      <c r="Q1020" s="1115" t="s">
        <v>846</v>
      </c>
      <c r="R1020" s="854"/>
      <c r="S1020" s="619"/>
      <c r="T1020" s="1168"/>
      <c r="U1020" s="1168"/>
      <c r="V1020" s="1168"/>
      <c r="W1020" s="1168"/>
    </row>
    <row r="1021" spans="1:23" ht="24" customHeight="1">
      <c r="A1021" s="733" t="s">
        <v>102</v>
      </c>
      <c r="B1021" s="733">
        <v>2</v>
      </c>
      <c r="C1021" s="733"/>
      <c r="D1021" s="733">
        <v>71</v>
      </c>
      <c r="E1021" s="733" t="str">
        <f>CONCATENATE('Смета ЕР (общ) '!$A1021,".",'Смета ЕР (общ) '!$B1021,".",'Смета ЕР (общ) '!$D1021)</f>
        <v>Р8.2.71</v>
      </c>
      <c r="F1021" s="733">
        <f t="shared" si="113"/>
        <v>1</v>
      </c>
      <c r="G1021" s="1115" t="s">
        <v>5665</v>
      </c>
      <c r="H1021" s="1098" t="s">
        <v>336</v>
      </c>
      <c r="I1021" s="734"/>
      <c r="J1021" s="923">
        <v>19500.18</v>
      </c>
      <c r="K1021" s="735">
        <f>$Q$2*'Кондиционеры бытовые'!N12</f>
        <v>65403.450000000004</v>
      </c>
      <c r="L1021" s="923">
        <f t="shared" si="119"/>
        <v>19500.18</v>
      </c>
      <c r="M1021" s="1114">
        <f t="shared" si="120"/>
        <v>65403.45</v>
      </c>
      <c r="N1021" s="923">
        <f>ROUND('Смета ЕР (общ) '!$I1021*'Смета ЕР (общ) '!$L1021,2)</f>
        <v>0</v>
      </c>
      <c r="O1021" s="923">
        <f>ROUND('Смета ЕР (общ) '!$I1021*'Смета ЕР (общ) '!$M1021,2)</f>
        <v>0</v>
      </c>
      <c r="P1021" s="1218" t="s">
        <v>6221</v>
      </c>
      <c r="Q1021" s="1115" t="s">
        <v>846</v>
      </c>
      <c r="R1021" s="854"/>
      <c r="S1021" s="619"/>
      <c r="T1021" s="1168"/>
      <c r="U1021" s="1168"/>
      <c r="V1021" s="1168"/>
      <c r="W1021" s="1168"/>
    </row>
    <row r="1022" spans="1:23" ht="24" customHeight="1">
      <c r="A1022" s="733" t="s">
        <v>102</v>
      </c>
      <c r="B1022" s="733">
        <v>2</v>
      </c>
      <c r="C1022" s="733"/>
      <c r="D1022" s="733">
        <v>72</v>
      </c>
      <c r="E1022" s="733" t="str">
        <f>CONCATENATE('Смета ЕР (общ) '!$A1022,".",'Смета ЕР (общ) '!$B1022,".",'Смета ЕР (общ) '!$D1022)</f>
        <v>Р8.2.72</v>
      </c>
      <c r="F1022" s="733">
        <f t="shared" si="113"/>
        <v>1</v>
      </c>
      <c r="G1022" s="1115" t="s">
        <v>5666</v>
      </c>
      <c r="H1022" s="1098" t="s">
        <v>336</v>
      </c>
      <c r="I1022" s="734"/>
      <c r="J1022" s="923">
        <v>20038.87</v>
      </c>
      <c r="K1022" s="735">
        <f>$Q$2*'Кондиционеры бытовые'!N14</f>
        <v>90493.2</v>
      </c>
      <c r="L1022" s="923">
        <f t="shared" si="119"/>
        <v>20038.87</v>
      </c>
      <c r="M1022" s="1114">
        <f t="shared" si="120"/>
        <v>90493.2</v>
      </c>
      <c r="N1022" s="923">
        <f>ROUND('Смета ЕР (общ) '!$I1022*'Смета ЕР (общ) '!$L1022,2)</f>
        <v>0</v>
      </c>
      <c r="O1022" s="923">
        <f>ROUND('Смета ЕР (общ) '!$I1022*'Смета ЕР (общ) '!$M1022,2)</f>
        <v>0</v>
      </c>
      <c r="P1022" s="1218" t="s">
        <v>6221</v>
      </c>
      <c r="Q1022" s="1115" t="s">
        <v>846</v>
      </c>
      <c r="R1022" s="854"/>
      <c r="S1022" s="619"/>
      <c r="T1022" s="1168"/>
      <c r="U1022" s="1168"/>
      <c r="V1022" s="1168"/>
      <c r="W1022" s="1168"/>
    </row>
    <row r="1023" spans="1:23" ht="24" customHeight="1">
      <c r="A1023" s="733" t="s">
        <v>102</v>
      </c>
      <c r="B1023" s="733">
        <v>2</v>
      </c>
      <c r="C1023" s="733"/>
      <c r="D1023" s="733">
        <v>73</v>
      </c>
      <c r="E1023" s="733" t="str">
        <f>CONCATENATE('Смета ЕР (общ) '!$A1023,".",'Смета ЕР (общ) '!$B1023,".",'Смета ЕР (общ) '!$D1023)</f>
        <v>Р8.2.73</v>
      </c>
      <c r="F1023" s="733">
        <f t="shared" si="113"/>
        <v>1</v>
      </c>
      <c r="G1023" s="1115" t="s">
        <v>5667</v>
      </c>
      <c r="H1023" s="1098" t="s">
        <v>336</v>
      </c>
      <c r="I1023" s="734"/>
      <c r="J1023" s="923">
        <v>20038.87</v>
      </c>
      <c r="K1023" s="735">
        <f>$Q$2*'Кондиционеры бытовые'!N15</f>
        <v>103335.75</v>
      </c>
      <c r="L1023" s="923">
        <f t="shared" si="119"/>
        <v>20038.87</v>
      </c>
      <c r="M1023" s="1114">
        <f t="shared" si="120"/>
        <v>103335.75</v>
      </c>
      <c r="N1023" s="923">
        <f>ROUND('Смета ЕР (общ) '!$I1023*'Смета ЕР (общ) '!$L1023,2)</f>
        <v>0</v>
      </c>
      <c r="O1023" s="923">
        <f>ROUND('Смета ЕР (общ) '!$I1023*'Смета ЕР (общ) '!$M1023,2)</f>
        <v>0</v>
      </c>
      <c r="P1023" s="1218" t="s">
        <v>6221</v>
      </c>
      <c r="Q1023" s="1115" t="s">
        <v>846</v>
      </c>
      <c r="R1023" s="854"/>
      <c r="S1023" s="619"/>
      <c r="T1023" s="1168"/>
      <c r="U1023" s="1168"/>
      <c r="V1023" s="1168"/>
      <c r="W1023" s="1168"/>
    </row>
    <row r="1024" spans="1:23" ht="24" customHeight="1">
      <c r="A1024" s="733" t="s">
        <v>102</v>
      </c>
      <c r="B1024" s="733">
        <v>2</v>
      </c>
      <c r="C1024" s="733"/>
      <c r="D1024" s="733">
        <v>74</v>
      </c>
      <c r="E1024" s="733" t="str">
        <f>CONCATENATE('Смета ЕР (общ) '!$A1024,".",'Смета ЕР (общ) '!$B1024,".",'Смета ЕР (общ) '!$D1024)</f>
        <v>Р8.2.74</v>
      </c>
      <c r="F1024" s="733">
        <f t="shared" si="113"/>
        <v>1</v>
      </c>
      <c r="G1024" s="1115" t="s">
        <v>5668</v>
      </c>
      <c r="H1024" s="1098" t="s">
        <v>336</v>
      </c>
      <c r="I1024" s="734"/>
      <c r="J1024" s="923">
        <v>20038.87</v>
      </c>
      <c r="K1024" s="735">
        <f>$Q$2*'Кондиционеры бытовые'!N16</f>
        <v>132167.70000000001</v>
      </c>
      <c r="L1024" s="923">
        <f t="shared" si="119"/>
        <v>20038.87</v>
      </c>
      <c r="M1024" s="1114">
        <f t="shared" si="120"/>
        <v>132167.70000000001</v>
      </c>
      <c r="N1024" s="923">
        <f>ROUND('Смета ЕР (общ) '!$I1024*'Смета ЕР (общ) '!$L1024,2)</f>
        <v>0</v>
      </c>
      <c r="O1024" s="923">
        <f>ROUND('Смета ЕР (общ) '!$I1024*'Смета ЕР (общ) '!$M1024,2)</f>
        <v>0</v>
      </c>
      <c r="P1024" s="1218" t="s">
        <v>6221</v>
      </c>
      <c r="Q1024" s="1115" t="s">
        <v>846</v>
      </c>
      <c r="R1024" s="854"/>
      <c r="S1024" s="619"/>
      <c r="T1024" s="1168"/>
      <c r="U1024" s="1168"/>
      <c r="V1024" s="1168"/>
      <c r="W1024" s="1168"/>
    </row>
    <row r="1025" spans="1:23" ht="24" customHeight="1">
      <c r="A1025" s="733" t="s">
        <v>102</v>
      </c>
      <c r="B1025" s="733">
        <v>2</v>
      </c>
      <c r="C1025" s="733"/>
      <c r="D1025" s="733">
        <v>29</v>
      </c>
      <c r="E1025" s="733" t="str">
        <f>CONCATENATE('Смета ЕР (общ) '!$A1025,".",'Смета ЕР (общ) '!$B1025,".",'Смета ЕР (общ) '!$D1025)</f>
        <v>Р8.2.29</v>
      </c>
      <c r="F1025" s="733">
        <f t="shared" si="113"/>
        <v>1</v>
      </c>
      <c r="G1025" s="1106" t="s">
        <v>1732</v>
      </c>
      <c r="H1025" s="1098" t="s">
        <v>336</v>
      </c>
      <c r="I1025" s="734"/>
      <c r="J1025" s="923">
        <v>11164.47</v>
      </c>
      <c r="K1025" s="735">
        <f>$Q$2*'Кондиционеры Haier VRF'!J28</f>
        <v>21687.75</v>
      </c>
      <c r="L1025" s="923">
        <f t="shared" si="119"/>
        <v>11164.47</v>
      </c>
      <c r="M1025" s="1114">
        <f t="shared" si="120"/>
        <v>21687.75</v>
      </c>
      <c r="N1025" s="923">
        <f>ROUND('Смета ЕР (общ) '!$I1025*'Смета ЕР (общ) '!$L1025,2)</f>
        <v>0</v>
      </c>
      <c r="O1025" s="923">
        <f>ROUND('Смета ЕР (общ) '!$I1025*'Смета ЕР (общ) '!$M1025,2)</f>
        <v>0</v>
      </c>
      <c r="P1025" s="1218" t="s">
        <v>6213</v>
      </c>
      <c r="Q1025" s="1106" t="s">
        <v>846</v>
      </c>
      <c r="R1025" s="854"/>
      <c r="S1025" s="619"/>
      <c r="T1025" s="1168"/>
      <c r="U1025" s="1168">
        <v>6</v>
      </c>
      <c r="V1025" s="1168"/>
      <c r="W1025" s="1168"/>
    </row>
    <row r="1026" spans="1:23" ht="24" customHeight="1">
      <c r="A1026" s="733" t="s">
        <v>102</v>
      </c>
      <c r="B1026" s="733">
        <v>2</v>
      </c>
      <c r="C1026" s="733"/>
      <c r="D1026" s="733">
        <v>1</v>
      </c>
      <c r="E1026" s="733" t="str">
        <f>CONCATENATE('Смета ЕР (общ) '!$A1026,".",'Смета ЕР (общ) '!$B1026,".",'Смета ЕР (общ) '!$D1026)</f>
        <v>Р8.2.1</v>
      </c>
      <c r="F1026" s="733">
        <f t="shared" si="113"/>
        <v>1</v>
      </c>
      <c r="G1026" s="1106" t="s">
        <v>1930</v>
      </c>
      <c r="H1026" s="1098" t="s">
        <v>336</v>
      </c>
      <c r="I1026" s="734"/>
      <c r="J1026" s="923">
        <v>11164.47</v>
      </c>
      <c r="K1026" s="735">
        <f>$Q$2*'Кондиционеры Haier VRF'!J29</f>
        <v>21857.850000000002</v>
      </c>
      <c r="L1026" s="923">
        <f t="shared" si="119"/>
        <v>11164.47</v>
      </c>
      <c r="M1026" s="1114">
        <f t="shared" si="120"/>
        <v>21857.85</v>
      </c>
      <c r="N1026" s="923">
        <f>ROUND('Смета ЕР (общ) '!$I1026*'Смета ЕР (общ) '!$L1026,2)</f>
        <v>0</v>
      </c>
      <c r="O1026" s="923">
        <f>ROUND('Смета ЕР (общ) '!$I1026*'Смета ЕР (общ) '!$M1026,2)</f>
        <v>0</v>
      </c>
      <c r="P1026" s="1218" t="s">
        <v>6213</v>
      </c>
      <c r="Q1026" s="1106" t="s">
        <v>846</v>
      </c>
      <c r="R1026" s="854"/>
      <c r="S1026" s="619"/>
      <c r="T1026" s="1168"/>
      <c r="U1026" s="1168"/>
      <c r="V1026" s="1168"/>
      <c r="W1026" s="1168"/>
    </row>
    <row r="1027" spans="1:23" ht="24" customHeight="1">
      <c r="A1027" s="733" t="s">
        <v>102</v>
      </c>
      <c r="B1027" s="733">
        <v>2</v>
      </c>
      <c r="C1027" s="733"/>
      <c r="D1027" s="733">
        <v>23</v>
      </c>
      <c r="E1027" s="733" t="str">
        <f>CONCATENATE('Смета ЕР (общ) '!$A1027,".",'Смета ЕР (общ) '!$B1027,".",'Смета ЕР (общ) '!$D1027)</f>
        <v>Р8.2.23</v>
      </c>
      <c r="F1027" s="733">
        <f t="shared" si="113"/>
        <v>1</v>
      </c>
      <c r="G1027" s="1106" t="s">
        <v>1937</v>
      </c>
      <c r="H1027" s="1098" t="s">
        <v>336</v>
      </c>
      <c r="I1027" s="734"/>
      <c r="J1027" s="923">
        <v>11164.47</v>
      </c>
      <c r="K1027" s="735">
        <f>$Q$2*'Кондиционеры Haier VRF'!J30</f>
        <v>22027.95</v>
      </c>
      <c r="L1027" s="923">
        <f t="shared" si="119"/>
        <v>11164.47</v>
      </c>
      <c r="M1027" s="1114">
        <f t="shared" si="120"/>
        <v>22027.95</v>
      </c>
      <c r="N1027" s="923">
        <f>ROUND('Смета ЕР (общ) '!$I1027*'Смета ЕР (общ) '!$L1027,2)</f>
        <v>0</v>
      </c>
      <c r="O1027" s="923">
        <f>ROUND('Смета ЕР (общ) '!$I1027*'Смета ЕР (общ) '!$M1027,2)</f>
        <v>0</v>
      </c>
      <c r="P1027" s="1218" t="s">
        <v>6213</v>
      </c>
      <c r="Q1027" s="1106" t="s">
        <v>846</v>
      </c>
      <c r="R1027" s="854"/>
      <c r="S1027" s="619"/>
      <c r="T1027" s="1168"/>
      <c r="U1027" s="1168"/>
      <c r="V1027" s="1168"/>
      <c r="W1027" s="1168"/>
    </row>
    <row r="1028" spans="1:23" ht="24" customHeight="1">
      <c r="A1028" s="733" t="s">
        <v>102</v>
      </c>
      <c r="B1028" s="733">
        <v>2</v>
      </c>
      <c r="C1028" s="733"/>
      <c r="D1028" s="733">
        <v>24</v>
      </c>
      <c r="E1028" s="733" t="str">
        <f>CONCATENATE('Смета ЕР (общ) '!$A1028,".",'Смета ЕР (общ) '!$B1028,".",'Смета ЕР (общ) '!$D1028)</f>
        <v>Р8.2.24</v>
      </c>
      <c r="F1028" s="733">
        <f t="shared" si="113"/>
        <v>1</v>
      </c>
      <c r="G1028" s="1106" t="s">
        <v>1938</v>
      </c>
      <c r="H1028" s="1098" t="s">
        <v>336</v>
      </c>
      <c r="I1028" s="734"/>
      <c r="J1028" s="923">
        <v>13211.43</v>
      </c>
      <c r="K1028" s="735">
        <f>$Q$2*'Кондиционеры Haier VRF'!J31</f>
        <v>22538.25</v>
      </c>
      <c r="L1028" s="923">
        <f t="shared" si="119"/>
        <v>13211.43</v>
      </c>
      <c r="M1028" s="1114">
        <f t="shared" si="120"/>
        <v>22538.25</v>
      </c>
      <c r="N1028" s="923">
        <f>ROUND('Смета ЕР (общ) '!$I1028*'Смета ЕР (общ) '!$L1028,2)</f>
        <v>0</v>
      </c>
      <c r="O1028" s="923">
        <f>ROUND('Смета ЕР (общ) '!$I1028*'Смета ЕР (общ) '!$M1028,2)</f>
        <v>0</v>
      </c>
      <c r="P1028" s="1218" t="s">
        <v>6213</v>
      </c>
      <c r="Q1028" s="1106" t="s">
        <v>846</v>
      </c>
      <c r="R1028" s="854"/>
      <c r="S1028" s="619"/>
      <c r="T1028" s="1168"/>
      <c r="U1028" s="1168"/>
      <c r="V1028" s="1168"/>
      <c r="W1028" s="1168"/>
    </row>
    <row r="1029" spans="1:23" ht="24" customHeight="1">
      <c r="A1029" s="733" t="s">
        <v>102</v>
      </c>
      <c r="B1029" s="733">
        <v>2</v>
      </c>
      <c r="C1029" s="733"/>
      <c r="D1029" s="733">
        <v>25</v>
      </c>
      <c r="E1029" s="733" t="str">
        <f>CONCATENATE('Смета ЕР (общ) '!$A1029,".",'Смета ЕР (общ) '!$B1029,".",'Смета ЕР (общ) '!$D1029)</f>
        <v>Р8.2.25</v>
      </c>
      <c r="F1029" s="733">
        <f t="shared" si="113"/>
        <v>1</v>
      </c>
      <c r="G1029" s="1106" t="s">
        <v>1939</v>
      </c>
      <c r="H1029" s="1098" t="s">
        <v>336</v>
      </c>
      <c r="I1029" s="734"/>
      <c r="J1029" s="923">
        <v>13211.43</v>
      </c>
      <c r="K1029" s="735">
        <f>$Q$2*'Кондиционеры Haier VRF'!J32</f>
        <v>24749.55</v>
      </c>
      <c r="L1029" s="923">
        <f t="shared" si="119"/>
        <v>13211.43</v>
      </c>
      <c r="M1029" s="1114">
        <f t="shared" si="120"/>
        <v>24749.55</v>
      </c>
      <c r="N1029" s="923">
        <f>ROUND('Смета ЕР (общ) '!$I1029*'Смета ЕР (общ) '!$L1029,2)</f>
        <v>0</v>
      </c>
      <c r="O1029" s="923">
        <f>ROUND('Смета ЕР (общ) '!$I1029*'Смета ЕР (общ) '!$M1029,2)</f>
        <v>0</v>
      </c>
      <c r="P1029" s="1218" t="s">
        <v>6213</v>
      </c>
      <c r="Q1029" s="1106" t="s">
        <v>846</v>
      </c>
      <c r="R1029" s="854"/>
      <c r="S1029" s="619"/>
      <c r="T1029" s="1168"/>
      <c r="U1029" s="1168"/>
      <c r="V1029" s="1168"/>
      <c r="W1029" s="1168"/>
    </row>
    <row r="1030" spans="1:23" ht="24" customHeight="1">
      <c r="A1030" s="733" t="s">
        <v>102</v>
      </c>
      <c r="B1030" s="733">
        <v>2</v>
      </c>
      <c r="C1030" s="733"/>
      <c r="D1030" s="733">
        <v>26</v>
      </c>
      <c r="E1030" s="733" t="str">
        <f>CONCATENATE('Смета ЕР (общ) '!$A1030,".",'Смета ЕР (общ) '!$B1030,".",'Смета ЕР (общ) '!$D1030)</f>
        <v>Р8.2.26</v>
      </c>
      <c r="F1030" s="733">
        <f t="shared" si="113"/>
        <v>1</v>
      </c>
      <c r="G1030" s="1106" t="s">
        <v>1940</v>
      </c>
      <c r="H1030" s="1098" t="s">
        <v>336</v>
      </c>
      <c r="I1030" s="734"/>
      <c r="J1030" s="923">
        <v>13211.43</v>
      </c>
      <c r="K1030" s="735">
        <f>$Q$2*'Кондиционеры Haier VRF'!J33</f>
        <v>26450.55</v>
      </c>
      <c r="L1030" s="923">
        <f t="shared" ref="L1030:L1061" si="121">ROUND(J1030-J1030*$Q$4,2)</f>
        <v>13211.43</v>
      </c>
      <c r="M1030" s="1114">
        <f t="shared" ref="M1030:M1061" si="122">ROUND(K1030-K1030*$Q$4,2)</f>
        <v>26450.55</v>
      </c>
      <c r="N1030" s="923">
        <f>ROUND('Смета ЕР (общ) '!$I1030*'Смета ЕР (общ) '!$L1030,2)</f>
        <v>0</v>
      </c>
      <c r="O1030" s="923">
        <f>ROUND('Смета ЕР (общ) '!$I1030*'Смета ЕР (общ) '!$M1030,2)</f>
        <v>0</v>
      </c>
      <c r="P1030" s="1218" t="s">
        <v>6213</v>
      </c>
      <c r="Q1030" s="1106" t="s">
        <v>846</v>
      </c>
      <c r="R1030" s="854"/>
      <c r="S1030" s="619"/>
      <c r="T1030" s="1168"/>
      <c r="U1030" s="1168"/>
      <c r="V1030" s="1168"/>
      <c r="W1030" s="1168"/>
    </row>
    <row r="1031" spans="1:23" ht="24" customHeight="1">
      <c r="A1031" s="733" t="s">
        <v>102</v>
      </c>
      <c r="B1031" s="733">
        <v>2</v>
      </c>
      <c r="C1031" s="733"/>
      <c r="D1031" s="733">
        <v>27</v>
      </c>
      <c r="E1031" s="733" t="str">
        <f>CONCATENATE('Смета ЕР (общ) '!$A1031,".",'Смета ЕР (общ) '!$B1031,".",'Смета ЕР (общ) '!$D1031)</f>
        <v>Р8.2.27</v>
      </c>
      <c r="F1031" s="733">
        <f t="shared" si="113"/>
        <v>1</v>
      </c>
      <c r="G1031" s="1106" t="s">
        <v>1941</v>
      </c>
      <c r="H1031" s="1098" t="s">
        <v>336</v>
      </c>
      <c r="I1031" s="734"/>
      <c r="J1031" s="923">
        <v>13211.43</v>
      </c>
      <c r="K1031" s="735">
        <f>$Q$2*'Кондиционеры Haier VRF'!J34</f>
        <v>28321.65</v>
      </c>
      <c r="L1031" s="923">
        <f t="shared" si="121"/>
        <v>13211.43</v>
      </c>
      <c r="M1031" s="1114">
        <f t="shared" si="122"/>
        <v>28321.65</v>
      </c>
      <c r="N1031" s="923">
        <f>ROUND('Смета ЕР (общ) '!$I1031*'Смета ЕР (общ) '!$L1031,2)</f>
        <v>0</v>
      </c>
      <c r="O1031" s="923">
        <f>ROUND('Смета ЕР (общ) '!$I1031*'Смета ЕР (общ) '!$M1031,2)</f>
        <v>0</v>
      </c>
      <c r="P1031" s="1218" t="s">
        <v>6213</v>
      </c>
      <c r="Q1031" s="1106" t="s">
        <v>846</v>
      </c>
      <c r="R1031" s="854"/>
      <c r="S1031" s="619"/>
      <c r="T1031" s="1168"/>
      <c r="U1031" s="1168"/>
      <c r="V1031" s="1168"/>
      <c r="W1031" s="1168"/>
    </row>
    <row r="1032" spans="1:23" ht="24" customHeight="1">
      <c r="A1032" s="733" t="s">
        <v>102</v>
      </c>
      <c r="B1032" s="733">
        <v>2</v>
      </c>
      <c r="C1032" s="733"/>
      <c r="D1032" s="733">
        <v>28</v>
      </c>
      <c r="E1032" s="733" t="str">
        <f>CONCATENATE('Смета ЕР (общ) '!$A1032,".",'Смета ЕР (общ) '!$B1032,".",'Смета ЕР (общ) '!$D1032)</f>
        <v>Р8.2.28</v>
      </c>
      <c r="F1032" s="733">
        <f t="shared" si="113"/>
        <v>1</v>
      </c>
      <c r="G1032" s="1106" t="s">
        <v>1929</v>
      </c>
      <c r="H1032" s="1098" t="s">
        <v>336</v>
      </c>
      <c r="I1032" s="734"/>
      <c r="J1032" s="923">
        <v>11164.47</v>
      </c>
      <c r="K1032" s="735">
        <f>$Q$2*'Кондиционеры Haier VRF'!J37</f>
        <v>25004.7</v>
      </c>
      <c r="L1032" s="923">
        <f t="shared" si="121"/>
        <v>11164.47</v>
      </c>
      <c r="M1032" s="1114">
        <f t="shared" si="122"/>
        <v>25004.7</v>
      </c>
      <c r="N1032" s="923">
        <f>ROUND('Смета ЕР (общ) '!$I1032*'Смета ЕР (общ) '!$L1032,2)</f>
        <v>0</v>
      </c>
      <c r="O1032" s="923">
        <f>ROUND('Смета ЕР (общ) '!$I1032*'Смета ЕР (общ) '!$M1032,2)</f>
        <v>0</v>
      </c>
      <c r="P1032" s="1209" t="s">
        <v>6213</v>
      </c>
      <c r="Q1032" s="1106" t="s">
        <v>846</v>
      </c>
      <c r="R1032" s="854"/>
      <c r="S1032" s="619"/>
      <c r="T1032" s="1168"/>
      <c r="U1032" s="1168"/>
      <c r="V1032" s="1168"/>
      <c r="W1032" s="1168"/>
    </row>
    <row r="1033" spans="1:23" ht="24" customHeight="1">
      <c r="A1033" s="733" t="s">
        <v>102</v>
      </c>
      <c r="B1033" s="733">
        <v>2</v>
      </c>
      <c r="C1033" s="733"/>
      <c r="D1033" s="733">
        <v>36</v>
      </c>
      <c r="E1033" s="733" t="str">
        <f>CONCATENATE('Смета ЕР (общ) '!$A1033,".",'Смета ЕР (общ) '!$B1033,".",'Смета ЕР (общ) '!$D1033)</f>
        <v>Р8.2.36</v>
      </c>
      <c r="F1033" s="733">
        <f t="shared" si="113"/>
        <v>1</v>
      </c>
      <c r="G1033" s="1106" t="s">
        <v>1931</v>
      </c>
      <c r="H1033" s="1098" t="s">
        <v>336</v>
      </c>
      <c r="I1033" s="734"/>
      <c r="J1033" s="923">
        <v>11164.47</v>
      </c>
      <c r="K1033" s="735">
        <f>$Q$2*'Кондиционеры Haier VRF'!J38</f>
        <v>25174.799999999999</v>
      </c>
      <c r="L1033" s="923">
        <f t="shared" si="121"/>
        <v>11164.47</v>
      </c>
      <c r="M1033" s="1114">
        <f t="shared" si="122"/>
        <v>25174.799999999999</v>
      </c>
      <c r="N1033" s="923">
        <f>ROUND('Смета ЕР (общ) '!$I1033*'Смета ЕР (общ) '!$L1033,2)</f>
        <v>0</v>
      </c>
      <c r="O1033" s="923">
        <f>ROUND('Смета ЕР (общ) '!$I1033*'Смета ЕР (общ) '!$M1033,2)</f>
        <v>0</v>
      </c>
      <c r="P1033" s="1218" t="s">
        <v>6213</v>
      </c>
      <c r="Q1033" s="1106" t="s">
        <v>846</v>
      </c>
      <c r="R1033" s="854"/>
      <c r="S1033" s="619"/>
      <c r="T1033" s="1168"/>
      <c r="U1033" s="1168"/>
      <c r="V1033" s="1168"/>
      <c r="W1033" s="1168"/>
    </row>
    <row r="1034" spans="1:23" ht="24" customHeight="1">
      <c r="A1034" s="733" t="s">
        <v>102</v>
      </c>
      <c r="B1034" s="733">
        <v>2</v>
      </c>
      <c r="C1034" s="733"/>
      <c r="D1034" s="733">
        <v>37</v>
      </c>
      <c r="E1034" s="733" t="str">
        <f>CONCATENATE('Смета ЕР (общ) '!$A1034,".",'Смета ЕР (общ) '!$B1034,".",'Смета ЕР (общ) '!$D1034)</f>
        <v>Р8.2.37</v>
      </c>
      <c r="F1034" s="733">
        <f t="shared" si="113"/>
        <v>1</v>
      </c>
      <c r="G1034" s="1106" t="s">
        <v>1932</v>
      </c>
      <c r="H1034" s="1098" t="s">
        <v>336</v>
      </c>
      <c r="I1034" s="734"/>
      <c r="J1034" s="923">
        <v>11164.47</v>
      </c>
      <c r="K1034" s="735">
        <f>$Q$2*'Кондиционеры Haier VRF'!J39</f>
        <v>25344.9</v>
      </c>
      <c r="L1034" s="923">
        <f t="shared" si="121"/>
        <v>11164.47</v>
      </c>
      <c r="M1034" s="1114">
        <f t="shared" si="122"/>
        <v>25344.9</v>
      </c>
      <c r="N1034" s="923">
        <f>ROUND('Смета ЕР (общ) '!$I1034*'Смета ЕР (общ) '!$L1034,2)</f>
        <v>0</v>
      </c>
      <c r="O1034" s="923">
        <f>ROUND('Смета ЕР (общ) '!$I1034*'Смета ЕР (общ) '!$M1034,2)</f>
        <v>0</v>
      </c>
      <c r="P1034" s="1218" t="s">
        <v>6213</v>
      </c>
      <c r="Q1034" s="1106" t="s">
        <v>846</v>
      </c>
      <c r="R1034" s="854"/>
      <c r="S1034" s="619"/>
      <c r="T1034" s="1168"/>
      <c r="U1034" s="1168"/>
      <c r="V1034" s="1168"/>
      <c r="W1034" s="1168"/>
    </row>
    <row r="1035" spans="1:23" ht="24" customHeight="1">
      <c r="A1035" s="733" t="s">
        <v>102</v>
      </c>
      <c r="B1035" s="733">
        <v>2</v>
      </c>
      <c r="C1035" s="733"/>
      <c r="D1035" s="733">
        <v>38</v>
      </c>
      <c r="E1035" s="733" t="str">
        <f>CONCATENATE('Смета ЕР (общ) '!$A1035,".",'Смета ЕР (общ) '!$B1035,".",'Смета ЕР (общ) '!$D1035)</f>
        <v>Р8.2.38</v>
      </c>
      <c r="F1035" s="733">
        <f t="shared" si="113"/>
        <v>1</v>
      </c>
      <c r="G1035" s="1106" t="s">
        <v>1933</v>
      </c>
      <c r="H1035" s="1098" t="s">
        <v>336</v>
      </c>
      <c r="I1035" s="734"/>
      <c r="J1035" s="923">
        <v>13211.43</v>
      </c>
      <c r="K1035" s="735">
        <f>$Q$2*'Кондиционеры Haier VRF'!J40</f>
        <v>25685.100000000002</v>
      </c>
      <c r="L1035" s="923">
        <f t="shared" si="121"/>
        <v>13211.43</v>
      </c>
      <c r="M1035" s="1114">
        <f t="shared" si="122"/>
        <v>25685.1</v>
      </c>
      <c r="N1035" s="923">
        <f>ROUND('Смета ЕР (общ) '!$I1035*'Смета ЕР (общ) '!$L1035,2)</f>
        <v>0</v>
      </c>
      <c r="O1035" s="923">
        <f>ROUND('Смета ЕР (общ) '!$I1035*'Смета ЕР (общ) '!$M1035,2)</f>
        <v>0</v>
      </c>
      <c r="P1035" s="1218" t="s">
        <v>6213</v>
      </c>
      <c r="Q1035" s="1106" t="s">
        <v>846</v>
      </c>
      <c r="R1035" s="854"/>
      <c r="S1035" s="619"/>
      <c r="T1035" s="1168"/>
      <c r="U1035" s="1168"/>
      <c r="V1035" s="1168"/>
      <c r="W1035" s="1168"/>
    </row>
    <row r="1036" spans="1:23" ht="24" customHeight="1">
      <c r="A1036" s="733" t="s">
        <v>102</v>
      </c>
      <c r="B1036" s="733">
        <v>2</v>
      </c>
      <c r="C1036" s="733"/>
      <c r="D1036" s="733">
        <v>39</v>
      </c>
      <c r="E1036" s="733" t="str">
        <f>CONCATENATE('Смета ЕР (общ) '!$A1036,".",'Смета ЕР (общ) '!$B1036,".",'Смета ЕР (общ) '!$D1036)</f>
        <v>Р8.2.39</v>
      </c>
      <c r="F1036" s="733">
        <f t="shared" si="113"/>
        <v>1</v>
      </c>
      <c r="G1036" s="1106" t="s">
        <v>1934</v>
      </c>
      <c r="H1036" s="1098" t="s">
        <v>336</v>
      </c>
      <c r="I1036" s="734"/>
      <c r="J1036" s="923">
        <v>13211.43</v>
      </c>
      <c r="K1036" s="735">
        <f>$Q$2*'Кондиционеры Haier VRF'!J41</f>
        <v>28917</v>
      </c>
      <c r="L1036" s="923">
        <f t="shared" si="121"/>
        <v>13211.43</v>
      </c>
      <c r="M1036" s="1114">
        <f t="shared" si="122"/>
        <v>28917</v>
      </c>
      <c r="N1036" s="923">
        <f>ROUND('Смета ЕР (общ) '!$I1036*'Смета ЕР (общ) '!$L1036,2)</f>
        <v>0</v>
      </c>
      <c r="O1036" s="923">
        <f>ROUND('Смета ЕР (общ) '!$I1036*'Смета ЕР (общ) '!$M1036,2)</f>
        <v>0</v>
      </c>
      <c r="P1036" s="1218" t="s">
        <v>6213</v>
      </c>
      <c r="Q1036" s="1106" t="s">
        <v>846</v>
      </c>
      <c r="R1036" s="854"/>
      <c r="S1036" s="619"/>
      <c r="T1036" s="1168"/>
      <c r="U1036" s="1168"/>
      <c r="V1036" s="1168"/>
      <c r="W1036" s="1168"/>
    </row>
    <row r="1037" spans="1:23" ht="24" customHeight="1">
      <c r="A1037" s="733" t="s">
        <v>102</v>
      </c>
      <c r="B1037" s="733">
        <v>2</v>
      </c>
      <c r="C1037" s="733"/>
      <c r="D1037" s="733">
        <v>40</v>
      </c>
      <c r="E1037" s="733" t="str">
        <f>CONCATENATE('Смета ЕР (общ) '!$A1037,".",'Смета ЕР (общ) '!$B1037,".",'Смета ЕР (общ) '!$D1037)</f>
        <v>Р8.2.40</v>
      </c>
      <c r="F1037" s="733">
        <f t="shared" si="113"/>
        <v>1</v>
      </c>
      <c r="G1037" s="1106" t="s">
        <v>1935</v>
      </c>
      <c r="H1037" s="1098" t="s">
        <v>336</v>
      </c>
      <c r="I1037" s="734"/>
      <c r="J1037" s="923">
        <v>13211.43</v>
      </c>
      <c r="K1037" s="735">
        <f>$Q$2*'Кондиционеры Haier VRF'!J42</f>
        <v>30277.8</v>
      </c>
      <c r="L1037" s="923">
        <f t="shared" si="121"/>
        <v>13211.43</v>
      </c>
      <c r="M1037" s="1114">
        <f t="shared" si="122"/>
        <v>30277.8</v>
      </c>
      <c r="N1037" s="923">
        <f>ROUND('Смета ЕР (общ) '!$I1037*'Смета ЕР (общ) '!$L1037,2)</f>
        <v>0</v>
      </c>
      <c r="O1037" s="923">
        <f>ROUND('Смета ЕР (общ) '!$I1037*'Смета ЕР (общ) '!$M1037,2)</f>
        <v>0</v>
      </c>
      <c r="P1037" s="1218" t="s">
        <v>6213</v>
      </c>
      <c r="Q1037" s="1106" t="s">
        <v>846</v>
      </c>
      <c r="R1037" s="854"/>
      <c r="S1037" s="619"/>
      <c r="T1037" s="1168"/>
      <c r="U1037" s="1168"/>
      <c r="V1037" s="1168"/>
      <c r="W1037" s="1168"/>
    </row>
    <row r="1038" spans="1:23" ht="24" customHeight="1">
      <c r="A1038" s="733" t="s">
        <v>102</v>
      </c>
      <c r="B1038" s="733">
        <v>2</v>
      </c>
      <c r="C1038" s="733"/>
      <c r="D1038" s="733">
        <v>41</v>
      </c>
      <c r="E1038" s="733" t="str">
        <f>CONCATENATE('Смета ЕР (общ) '!$A1038,".",'Смета ЕР (общ) '!$B1038,".",'Смета ЕР (общ) '!$D1038)</f>
        <v>Р8.2.41</v>
      </c>
      <c r="F1038" s="733">
        <f t="shared" si="113"/>
        <v>1</v>
      </c>
      <c r="G1038" s="1106" t="s">
        <v>1936</v>
      </c>
      <c r="H1038" s="1098" t="s">
        <v>336</v>
      </c>
      <c r="I1038" s="734"/>
      <c r="J1038" s="923">
        <v>13211.43</v>
      </c>
      <c r="K1038" s="735">
        <f>$Q$2*'Кондиционеры Haier VRF'!J43</f>
        <v>32148.9</v>
      </c>
      <c r="L1038" s="923">
        <f t="shared" si="121"/>
        <v>13211.43</v>
      </c>
      <c r="M1038" s="1114">
        <f t="shared" si="122"/>
        <v>32148.9</v>
      </c>
      <c r="N1038" s="923">
        <f>ROUND('Смета ЕР (общ) '!$I1038*'Смета ЕР (общ) '!$L1038,2)</f>
        <v>0</v>
      </c>
      <c r="O1038" s="923">
        <f>ROUND('Смета ЕР (общ) '!$I1038*'Смета ЕР (общ) '!$M1038,2)</f>
        <v>0</v>
      </c>
      <c r="P1038" s="1218" t="s">
        <v>6213</v>
      </c>
      <c r="Q1038" s="1106" t="s">
        <v>846</v>
      </c>
      <c r="R1038" s="854"/>
      <c r="S1038" s="619"/>
      <c r="T1038" s="1168"/>
      <c r="U1038" s="1168"/>
      <c r="V1038" s="1168"/>
      <c r="W1038" s="1168"/>
    </row>
    <row r="1039" spans="1:23" ht="24" customHeight="1">
      <c r="A1039" s="733" t="s">
        <v>102</v>
      </c>
      <c r="B1039" s="733">
        <v>2</v>
      </c>
      <c r="C1039" s="733"/>
      <c r="D1039" s="733">
        <v>75</v>
      </c>
      <c r="E1039" s="733" t="str">
        <f>CONCATENATE('Смета ЕР (общ) '!$A1039,".",'Смета ЕР (общ) '!$B1039,".",'Смета ЕР (общ) '!$D1039)</f>
        <v>Р8.2.75</v>
      </c>
      <c r="F1039" s="733">
        <f t="shared" si="113"/>
        <v>1</v>
      </c>
      <c r="G1039" s="1115" t="s">
        <v>6086</v>
      </c>
      <c r="H1039" s="1098" t="s">
        <v>336</v>
      </c>
      <c r="I1039" s="734"/>
      <c r="J1039" s="923">
        <v>11164.47</v>
      </c>
      <c r="K1039" s="735">
        <f>$Q$2*'Кондиционеры MDV VRF'!J190</f>
        <v>34414.065000000002</v>
      </c>
      <c r="L1039" s="923">
        <f t="shared" si="121"/>
        <v>11164.47</v>
      </c>
      <c r="M1039" s="1114">
        <f t="shared" si="122"/>
        <v>34414.07</v>
      </c>
      <c r="N1039" s="923">
        <f>ROUND('Смета ЕР (общ) '!$I1039*'Смета ЕР (общ) '!$L1039,2)</f>
        <v>0</v>
      </c>
      <c r="O1039" s="923">
        <f>ROUND('Смета ЕР (общ) '!$I1039*'Смета ЕР (общ) '!$M1039,2)</f>
        <v>0</v>
      </c>
      <c r="P1039" s="1218" t="s">
        <v>6214</v>
      </c>
      <c r="Q1039" s="1115" t="s">
        <v>846</v>
      </c>
      <c r="R1039" s="854"/>
      <c r="S1039" s="619"/>
      <c r="T1039" s="1168"/>
      <c r="U1039" s="1168"/>
      <c r="V1039" s="1168"/>
      <c r="W1039" s="1168"/>
    </row>
    <row r="1040" spans="1:23" ht="24" customHeight="1">
      <c r="A1040" s="733" t="s">
        <v>102</v>
      </c>
      <c r="B1040" s="733">
        <v>2</v>
      </c>
      <c r="C1040" s="733"/>
      <c r="D1040" s="733">
        <v>76</v>
      </c>
      <c r="E1040" s="733" t="str">
        <f>CONCATENATE('Смета ЕР (общ) '!$A1040,".",'Смета ЕР (общ) '!$B1040,".",'Смета ЕР (общ) '!$D1040)</f>
        <v>Р8.2.76</v>
      </c>
      <c r="F1040" s="733">
        <f t="shared" ref="F1040:F1103" si="123">IF(I1040&gt;0,F1039+1,F1039)</f>
        <v>1</v>
      </c>
      <c r="G1040" s="1115" t="s">
        <v>6087</v>
      </c>
      <c r="H1040" s="1098" t="s">
        <v>336</v>
      </c>
      <c r="I1040" s="734"/>
      <c r="J1040" s="923">
        <v>11164.47</v>
      </c>
      <c r="K1040" s="735">
        <f>$Q$2*'Кондиционеры MDV VRF'!J191</f>
        <v>35002.044000000002</v>
      </c>
      <c r="L1040" s="923">
        <f t="shared" si="121"/>
        <v>11164.47</v>
      </c>
      <c r="M1040" s="1114">
        <f t="shared" si="122"/>
        <v>35002.04</v>
      </c>
      <c r="N1040" s="923">
        <f>ROUND('Смета ЕР (общ) '!$I1040*'Смета ЕР (общ) '!$L1040,2)</f>
        <v>0</v>
      </c>
      <c r="O1040" s="923">
        <f>ROUND('Смета ЕР (общ) '!$I1040*'Смета ЕР (общ) '!$M1040,2)</f>
        <v>0</v>
      </c>
      <c r="P1040" s="1218" t="s">
        <v>6214</v>
      </c>
      <c r="Q1040" s="1115" t="s">
        <v>846</v>
      </c>
      <c r="R1040" s="854"/>
      <c r="S1040" s="619"/>
      <c r="T1040" s="1168"/>
      <c r="U1040" s="1168"/>
      <c r="V1040" s="1168"/>
      <c r="W1040" s="1168"/>
    </row>
    <row r="1041" spans="1:23" ht="24" customHeight="1">
      <c r="A1041" s="733" t="s">
        <v>102</v>
      </c>
      <c r="B1041" s="733">
        <v>2</v>
      </c>
      <c r="C1041" s="733"/>
      <c r="D1041" s="733">
        <v>77</v>
      </c>
      <c r="E1041" s="733" t="str">
        <f>CONCATENATE('Смета ЕР (общ) '!$A1041,".",'Смета ЕР (общ) '!$B1041,".",'Смета ЕР (общ) '!$D1041)</f>
        <v>Р8.2.77</v>
      </c>
      <c r="F1041" s="733">
        <f t="shared" si="123"/>
        <v>1</v>
      </c>
      <c r="G1041" s="1115" t="s">
        <v>6088</v>
      </c>
      <c r="H1041" s="1098" t="s">
        <v>336</v>
      </c>
      <c r="I1041" s="734"/>
      <c r="J1041" s="923">
        <v>11164.47</v>
      </c>
      <c r="K1041" s="735">
        <f>$Q$2*'Кондиционеры MDV VRF'!J192</f>
        <v>36904.329000000005</v>
      </c>
      <c r="L1041" s="923">
        <f t="shared" si="121"/>
        <v>11164.47</v>
      </c>
      <c r="M1041" s="1114">
        <f t="shared" si="122"/>
        <v>36904.33</v>
      </c>
      <c r="N1041" s="923">
        <f>ROUND('Смета ЕР (общ) '!$I1041*'Смета ЕР (общ) '!$L1041,2)</f>
        <v>0</v>
      </c>
      <c r="O1041" s="923">
        <f>ROUND('Смета ЕР (общ) '!$I1041*'Смета ЕР (общ) '!$M1041,2)</f>
        <v>0</v>
      </c>
      <c r="P1041" s="1218" t="s">
        <v>6214</v>
      </c>
      <c r="Q1041" s="1115" t="s">
        <v>846</v>
      </c>
      <c r="R1041" s="854"/>
      <c r="S1041" s="619"/>
      <c r="T1041" s="1168"/>
      <c r="U1041" s="1168"/>
      <c r="V1041" s="1168"/>
      <c r="W1041" s="1168"/>
    </row>
    <row r="1042" spans="1:23" ht="24" customHeight="1">
      <c r="A1042" s="733" t="s">
        <v>102</v>
      </c>
      <c r="B1042" s="733">
        <v>2</v>
      </c>
      <c r="C1042" s="733"/>
      <c r="D1042" s="733">
        <v>78</v>
      </c>
      <c r="E1042" s="733" t="str">
        <f>CONCATENATE('Смета ЕР (общ) '!$A1042,".",'Смета ЕР (общ) '!$B1042,".",'Смета ЕР (общ) '!$D1042)</f>
        <v>Р8.2.78</v>
      </c>
      <c r="F1042" s="733">
        <f t="shared" si="123"/>
        <v>1</v>
      </c>
      <c r="G1042" s="1115" t="s">
        <v>6089</v>
      </c>
      <c r="H1042" s="1098" t="s">
        <v>336</v>
      </c>
      <c r="I1042" s="734"/>
      <c r="J1042" s="923">
        <v>13211.43</v>
      </c>
      <c r="K1042" s="735">
        <f>$Q$2*'Кондиционеры MDV VRF'!J193</f>
        <v>40916.421000000009</v>
      </c>
      <c r="L1042" s="923">
        <f t="shared" si="121"/>
        <v>13211.43</v>
      </c>
      <c r="M1042" s="1114">
        <f t="shared" si="122"/>
        <v>40916.42</v>
      </c>
      <c r="N1042" s="923">
        <f>ROUND('Смета ЕР (общ) '!$I1042*'Смета ЕР (общ) '!$L1042,2)</f>
        <v>0</v>
      </c>
      <c r="O1042" s="923">
        <f>ROUND('Смета ЕР (общ) '!$I1042*'Смета ЕР (общ) '!$M1042,2)</f>
        <v>0</v>
      </c>
      <c r="P1042" s="1218" t="s">
        <v>6214</v>
      </c>
      <c r="Q1042" s="1115" t="s">
        <v>846</v>
      </c>
      <c r="R1042" s="854"/>
      <c r="S1042" s="619"/>
      <c r="T1042" s="1168"/>
      <c r="U1042" s="1168"/>
      <c r="V1042" s="1168"/>
      <c r="W1042" s="1168"/>
    </row>
    <row r="1043" spans="1:23" ht="24" customHeight="1">
      <c r="A1043" s="733" t="s">
        <v>102</v>
      </c>
      <c r="B1043" s="733">
        <v>2</v>
      </c>
      <c r="C1043" s="733"/>
      <c r="D1043" s="733">
        <v>79</v>
      </c>
      <c r="E1043" s="733" t="str">
        <f>CONCATENATE('Смета ЕР (общ) '!$A1043,".",'Смета ЕР (общ) '!$B1043,".",'Смета ЕР (общ) '!$D1043)</f>
        <v>Р8.2.79</v>
      </c>
      <c r="F1043" s="733">
        <f t="shared" si="123"/>
        <v>1</v>
      </c>
      <c r="G1043" s="1115" t="s">
        <v>6090</v>
      </c>
      <c r="H1043" s="1098" t="s">
        <v>336</v>
      </c>
      <c r="I1043" s="734"/>
      <c r="J1043" s="923">
        <v>13211.43</v>
      </c>
      <c r="K1043" s="735">
        <f>$Q$2*'Кондиционеры MDV VRF'!J194</f>
        <v>46346.58</v>
      </c>
      <c r="L1043" s="923">
        <f t="shared" si="121"/>
        <v>13211.43</v>
      </c>
      <c r="M1043" s="1114">
        <f t="shared" si="122"/>
        <v>46346.58</v>
      </c>
      <c r="N1043" s="923">
        <f>ROUND('Смета ЕР (общ) '!$I1043*'Смета ЕР (общ) '!$L1043,2)</f>
        <v>0</v>
      </c>
      <c r="O1043" s="923">
        <f>ROUND('Смета ЕР (общ) '!$I1043*'Смета ЕР (общ) '!$M1043,2)</f>
        <v>0</v>
      </c>
      <c r="P1043" s="1218" t="s">
        <v>6214</v>
      </c>
      <c r="Q1043" s="1115" t="s">
        <v>846</v>
      </c>
      <c r="R1043" s="854"/>
      <c r="S1043" s="619"/>
      <c r="T1043" s="1168"/>
      <c r="U1043" s="1168"/>
      <c r="V1043" s="1168"/>
      <c r="W1043" s="1168"/>
    </row>
    <row r="1044" spans="1:23" ht="24" customHeight="1">
      <c r="A1044" s="733" t="s">
        <v>102</v>
      </c>
      <c r="B1044" s="733">
        <v>2</v>
      </c>
      <c r="C1044" s="733"/>
      <c r="D1044" s="733">
        <v>80</v>
      </c>
      <c r="E1044" s="733" t="str">
        <f>CONCATENATE('Смета ЕР (общ) '!$A1044,".",'Смета ЕР (общ) '!$B1044,".",'Смета ЕР (общ) '!$D1044)</f>
        <v>Р8.2.80</v>
      </c>
      <c r="F1044" s="733">
        <f t="shared" si="123"/>
        <v>1</v>
      </c>
      <c r="G1044" s="1115" t="s">
        <v>6091</v>
      </c>
      <c r="H1044" s="1098" t="s">
        <v>336</v>
      </c>
      <c r="I1044" s="734"/>
      <c r="J1044" s="923">
        <v>13211.43</v>
      </c>
      <c r="K1044" s="735">
        <f>$Q$2*'Кондиционеры MDV VRF'!J195</f>
        <v>47487.951000000015</v>
      </c>
      <c r="L1044" s="923">
        <f t="shared" si="121"/>
        <v>13211.43</v>
      </c>
      <c r="M1044" s="1114">
        <f t="shared" si="122"/>
        <v>47487.95</v>
      </c>
      <c r="N1044" s="923">
        <f>ROUND('Смета ЕР (общ) '!$I1044*'Смета ЕР (общ) '!$L1044,2)</f>
        <v>0</v>
      </c>
      <c r="O1044" s="923">
        <f>ROUND('Смета ЕР (общ) '!$I1044*'Смета ЕР (общ) '!$M1044,2)</f>
        <v>0</v>
      </c>
      <c r="P1044" s="1218" t="s">
        <v>6214</v>
      </c>
      <c r="Q1044" s="1115" t="s">
        <v>846</v>
      </c>
      <c r="R1044" s="854"/>
      <c r="S1044" s="619"/>
      <c r="T1044" s="1168"/>
      <c r="U1044" s="1168"/>
      <c r="V1044" s="1168"/>
      <c r="W1044" s="1168"/>
    </row>
    <row r="1045" spans="1:23" ht="24" customHeight="1">
      <c r="A1045" s="733" t="s">
        <v>102</v>
      </c>
      <c r="B1045" s="733">
        <v>2</v>
      </c>
      <c r="C1045" s="733"/>
      <c r="D1045" s="733">
        <v>81</v>
      </c>
      <c r="E1045" s="733" t="str">
        <f>CONCATENATE('Смета ЕР (общ) '!$A1045,".",'Смета ЕР (общ) '!$B1045,".",'Смета ЕР (общ) '!$D1045)</f>
        <v>Р8.2.81</v>
      </c>
      <c r="F1045" s="733">
        <f t="shared" si="123"/>
        <v>1</v>
      </c>
      <c r="G1045" s="1115" t="s">
        <v>6092</v>
      </c>
      <c r="H1045" s="1098" t="s">
        <v>336</v>
      </c>
      <c r="I1045" s="734"/>
      <c r="J1045" s="923">
        <v>13211.43</v>
      </c>
      <c r="K1045" s="735">
        <f>$Q$2*'Кондиционеры MDV VRF'!J196</f>
        <v>51257.934000000008</v>
      </c>
      <c r="L1045" s="923">
        <f t="shared" si="121"/>
        <v>13211.43</v>
      </c>
      <c r="M1045" s="1114">
        <f t="shared" si="122"/>
        <v>51257.93</v>
      </c>
      <c r="N1045" s="923">
        <f>ROUND('Смета ЕР (общ) '!$I1045*'Смета ЕР (общ) '!$L1045,2)</f>
        <v>0</v>
      </c>
      <c r="O1045" s="923">
        <f>ROUND('Смета ЕР (общ) '!$I1045*'Смета ЕР (общ) '!$M1045,2)</f>
        <v>0</v>
      </c>
      <c r="P1045" s="1218" t="s">
        <v>6214</v>
      </c>
      <c r="Q1045" s="1115" t="s">
        <v>846</v>
      </c>
      <c r="R1045" s="854"/>
      <c r="S1045" s="619"/>
      <c r="T1045" s="1168"/>
      <c r="U1045" s="1168"/>
      <c r="V1045" s="1168"/>
      <c r="W1045" s="1168"/>
    </row>
    <row r="1046" spans="1:23" ht="24" customHeight="1">
      <c r="A1046" s="733" t="s">
        <v>102</v>
      </c>
      <c r="B1046" s="733">
        <v>2</v>
      </c>
      <c r="C1046" s="733"/>
      <c r="D1046" s="733">
        <v>82</v>
      </c>
      <c r="E1046" s="733" t="str">
        <f>CONCATENATE('Смета ЕР (общ) '!$A1046,".",'Смета ЕР (общ) '!$B1046,".",'Смета ЕР (общ) '!$D1046)</f>
        <v>Р8.2.82</v>
      </c>
      <c r="F1046" s="733">
        <f t="shared" si="123"/>
        <v>1</v>
      </c>
      <c r="G1046" s="1115" t="s">
        <v>6093</v>
      </c>
      <c r="H1046" s="1098" t="s">
        <v>336</v>
      </c>
      <c r="I1046" s="734"/>
      <c r="J1046" s="923">
        <v>13211.43</v>
      </c>
      <c r="K1046" s="735">
        <f>$Q$2*'Кондиционеры MDV VRF'!J197</f>
        <v>52191.783000000003</v>
      </c>
      <c r="L1046" s="923">
        <f t="shared" si="121"/>
        <v>13211.43</v>
      </c>
      <c r="M1046" s="1114">
        <f t="shared" si="122"/>
        <v>52191.78</v>
      </c>
      <c r="N1046" s="923">
        <f>ROUND('Смета ЕР (общ) '!$I1046*'Смета ЕР (общ) '!$L1046,2)</f>
        <v>0</v>
      </c>
      <c r="O1046" s="923">
        <f>ROUND('Смета ЕР (общ) '!$I1046*'Смета ЕР (общ) '!$M1046,2)</f>
        <v>0</v>
      </c>
      <c r="P1046" s="1218" t="s">
        <v>6214</v>
      </c>
      <c r="Q1046" s="1115" t="s">
        <v>846</v>
      </c>
      <c r="R1046" s="854"/>
      <c r="S1046" s="619"/>
      <c r="T1046" s="1168"/>
      <c r="U1046" s="1168"/>
      <c r="V1046" s="1168"/>
      <c r="W1046" s="1168"/>
    </row>
    <row r="1047" spans="1:23" ht="36" customHeight="1">
      <c r="A1047" s="733" t="s">
        <v>102</v>
      </c>
      <c r="B1047" s="733">
        <v>2</v>
      </c>
      <c r="C1047" s="733"/>
      <c r="D1047" s="733">
        <v>83</v>
      </c>
      <c r="E1047" s="733" t="str">
        <f>CONCATENATE('Смета ЕР (общ) '!$A1047,".",'Смета ЕР (общ) '!$B1047,".",'Смета ЕР (общ) '!$D1047)</f>
        <v>Р8.2.83</v>
      </c>
      <c r="F1047" s="733">
        <f t="shared" si="123"/>
        <v>1</v>
      </c>
      <c r="G1047" s="1115" t="s">
        <v>6094</v>
      </c>
      <c r="H1047" s="1098" t="s">
        <v>336</v>
      </c>
      <c r="I1047" s="734"/>
      <c r="J1047" s="923">
        <v>11164.47</v>
      </c>
      <c r="K1047" s="735">
        <f>$Q$2*('Кондиционеры MDV VRF'!J111+'Кондиционеры MDV VRF'!$J$124+'Кондиционеры MDV VRF'!$J$293)</f>
        <v>74189.115000000005</v>
      </c>
      <c r="L1047" s="735">
        <f t="shared" si="121"/>
        <v>11164.47</v>
      </c>
      <c r="M1047" s="1114">
        <f t="shared" si="122"/>
        <v>74189.119999999995</v>
      </c>
      <c r="N1047" s="923">
        <f>ROUND('Смета ЕР (общ) '!$I1047*'Смета ЕР (общ) '!$L1047,2)</f>
        <v>0</v>
      </c>
      <c r="O1047" s="923">
        <f>ROUND('Смета ЕР (общ) '!$I1047*'Смета ЕР (общ) '!$M1047,2)</f>
        <v>0</v>
      </c>
      <c r="P1047" s="1218" t="s">
        <v>6214</v>
      </c>
      <c r="Q1047" s="1115" t="s">
        <v>846</v>
      </c>
      <c r="R1047" s="854"/>
      <c r="S1047" s="619"/>
      <c r="T1047" s="1168"/>
      <c r="U1047" s="1168"/>
      <c r="V1047" s="1168"/>
      <c r="W1047" s="1168"/>
    </row>
    <row r="1048" spans="1:23" ht="36" customHeight="1">
      <c r="A1048" s="733" t="s">
        <v>102</v>
      </c>
      <c r="B1048" s="733">
        <v>2</v>
      </c>
      <c r="C1048" s="733"/>
      <c r="D1048" s="733">
        <v>84</v>
      </c>
      <c r="E1048" s="733" t="str">
        <f>CONCATENATE('Смета ЕР (общ) '!$A1048,".",'Смета ЕР (общ) '!$B1048,".",'Смета ЕР (общ) '!$D1048)</f>
        <v>Р8.2.84</v>
      </c>
      <c r="F1048" s="733">
        <f t="shared" si="123"/>
        <v>1</v>
      </c>
      <c r="G1048" s="1115" t="s">
        <v>6095</v>
      </c>
      <c r="H1048" s="1098" t="s">
        <v>336</v>
      </c>
      <c r="I1048" s="734"/>
      <c r="J1048" s="923">
        <v>13211.43</v>
      </c>
      <c r="K1048" s="735">
        <f>$Q$2*('Кондиционеры MDV VRF'!J112+'Кондиционеры MDV VRF'!$J$124+'Кондиционеры MDV VRF'!$J$293)</f>
        <v>75019.202999999994</v>
      </c>
      <c r="L1048" s="735">
        <f t="shared" si="121"/>
        <v>13211.43</v>
      </c>
      <c r="M1048" s="1114">
        <f t="shared" si="122"/>
        <v>75019.199999999997</v>
      </c>
      <c r="N1048" s="923">
        <f>ROUND('Смета ЕР (общ) '!$I1048*'Смета ЕР (общ) '!$L1048,2)</f>
        <v>0</v>
      </c>
      <c r="O1048" s="923">
        <f>ROUND('Смета ЕР (общ) '!$I1048*'Смета ЕР (общ) '!$M1048,2)</f>
        <v>0</v>
      </c>
      <c r="P1048" s="1218" t="s">
        <v>6214</v>
      </c>
      <c r="Q1048" s="1115" t="s">
        <v>846</v>
      </c>
      <c r="R1048" s="854"/>
      <c r="S1048" s="619"/>
      <c r="T1048" s="1168"/>
      <c r="U1048" s="1168"/>
      <c r="V1048" s="1168"/>
      <c r="W1048" s="1168"/>
    </row>
    <row r="1049" spans="1:23" ht="36" customHeight="1">
      <c r="A1049" s="733" t="s">
        <v>102</v>
      </c>
      <c r="B1049" s="733">
        <v>2</v>
      </c>
      <c r="C1049" s="733"/>
      <c r="D1049" s="733">
        <v>85</v>
      </c>
      <c r="E1049" s="733" t="str">
        <f>CONCATENATE('Смета ЕР (общ) '!$A1049,".",'Смета ЕР (общ) '!$B1049,".",'Смета ЕР (общ) '!$D1049)</f>
        <v>Р8.2.85</v>
      </c>
      <c r="F1049" s="733">
        <f t="shared" si="123"/>
        <v>1</v>
      </c>
      <c r="G1049" s="1115" t="s">
        <v>6096</v>
      </c>
      <c r="H1049" s="1098" t="s">
        <v>336</v>
      </c>
      <c r="I1049" s="734"/>
      <c r="J1049" s="923">
        <v>13211.43</v>
      </c>
      <c r="K1049" s="735">
        <f>$Q$2*('Кондиционеры MDV VRF'!J113+'Кондиционеры MDV VRF'!$J$124+'Кондиционеры MDV VRF'!$J$293)</f>
        <v>77855.337000000014</v>
      </c>
      <c r="L1049" s="735">
        <f t="shared" si="121"/>
        <v>13211.43</v>
      </c>
      <c r="M1049" s="1114">
        <f t="shared" si="122"/>
        <v>77855.34</v>
      </c>
      <c r="N1049" s="923">
        <f>ROUND('Смета ЕР (общ) '!$I1049*'Смета ЕР (общ) '!$L1049,2)</f>
        <v>0</v>
      </c>
      <c r="O1049" s="923">
        <f>ROUND('Смета ЕР (общ) '!$I1049*'Смета ЕР (общ) '!$M1049,2)</f>
        <v>0</v>
      </c>
      <c r="P1049" s="1218" t="s">
        <v>6214</v>
      </c>
      <c r="Q1049" s="1115" t="s">
        <v>846</v>
      </c>
      <c r="R1049" s="854"/>
      <c r="S1049" s="619"/>
      <c r="T1049" s="1168"/>
      <c r="U1049" s="1168"/>
      <c r="V1049" s="1168"/>
      <c r="W1049" s="1168"/>
    </row>
    <row r="1050" spans="1:23" ht="36" customHeight="1">
      <c r="A1050" s="733" t="s">
        <v>102</v>
      </c>
      <c r="B1050" s="733">
        <v>2</v>
      </c>
      <c r="C1050" s="733"/>
      <c r="D1050" s="733">
        <v>86</v>
      </c>
      <c r="E1050" s="733" t="str">
        <f>CONCATENATE('Смета ЕР (общ) '!$A1050,".",'Смета ЕР (общ) '!$B1050,".",'Смета ЕР (общ) '!$D1050)</f>
        <v>Р8.2.86</v>
      </c>
      <c r="F1050" s="733">
        <f t="shared" si="123"/>
        <v>1</v>
      </c>
      <c r="G1050" s="1115" t="s">
        <v>6097</v>
      </c>
      <c r="H1050" s="1098" t="s">
        <v>336</v>
      </c>
      <c r="I1050" s="734"/>
      <c r="J1050" s="923">
        <v>13211.43</v>
      </c>
      <c r="K1050" s="735">
        <f>$Q$2*('Кондиционеры MDV VRF'!J114+'Кондиционеры MDV VRF'!$J$124+'Кондиционеры MDV VRF'!$J$293)</f>
        <v>81002.754000000015</v>
      </c>
      <c r="L1050" s="735">
        <f t="shared" si="121"/>
        <v>13211.43</v>
      </c>
      <c r="M1050" s="1114">
        <f t="shared" si="122"/>
        <v>81002.75</v>
      </c>
      <c r="N1050" s="923">
        <f>ROUND('Смета ЕР (общ) '!$I1050*'Смета ЕР (общ) '!$L1050,2)</f>
        <v>0</v>
      </c>
      <c r="O1050" s="923">
        <f>ROUND('Смета ЕР (общ) '!$I1050*'Смета ЕР (общ) '!$M1050,2)</f>
        <v>0</v>
      </c>
      <c r="P1050" s="1218" t="s">
        <v>6214</v>
      </c>
      <c r="Q1050" s="1115" t="s">
        <v>846</v>
      </c>
      <c r="R1050" s="854"/>
      <c r="S1050" s="619"/>
      <c r="T1050" s="1168"/>
      <c r="U1050" s="1168"/>
      <c r="V1050" s="1168"/>
      <c r="W1050" s="1168"/>
    </row>
    <row r="1051" spans="1:23" ht="36" customHeight="1">
      <c r="A1051" s="733" t="s">
        <v>102</v>
      </c>
      <c r="B1051" s="733">
        <v>2</v>
      </c>
      <c r="C1051" s="733"/>
      <c r="D1051" s="733">
        <v>87</v>
      </c>
      <c r="E1051" s="733" t="str">
        <f>CONCATENATE('Смета ЕР (общ) '!$A1051,".",'Смета ЕР (общ) '!$B1051,".",'Смета ЕР (общ) '!$D1051)</f>
        <v>Р8.2.87</v>
      </c>
      <c r="F1051" s="733">
        <f t="shared" si="123"/>
        <v>1</v>
      </c>
      <c r="G1051" s="1115" t="s">
        <v>6098</v>
      </c>
      <c r="H1051" s="1098" t="s">
        <v>336</v>
      </c>
      <c r="I1051" s="734"/>
      <c r="J1051" s="923">
        <v>13211.43</v>
      </c>
      <c r="K1051" s="735">
        <f>$Q$2*('Кондиционеры MDV VRF'!J115+'Кондиционеры MDV VRF'!$J$124+'Кондиционеры MDV VRF'!$J$293)</f>
        <v>96670.665000000037</v>
      </c>
      <c r="L1051" s="735">
        <f t="shared" si="121"/>
        <v>13211.43</v>
      </c>
      <c r="M1051" s="1114">
        <f t="shared" si="122"/>
        <v>96670.67</v>
      </c>
      <c r="N1051" s="923">
        <f>ROUND('Смета ЕР (общ) '!$I1051*'Смета ЕР (общ) '!$L1051,2)</f>
        <v>0</v>
      </c>
      <c r="O1051" s="923">
        <f>ROUND('Смета ЕР (общ) '!$I1051*'Смета ЕР (общ) '!$M1051,2)</f>
        <v>0</v>
      </c>
      <c r="P1051" s="1218" t="s">
        <v>6214</v>
      </c>
      <c r="Q1051" s="1115" t="s">
        <v>846</v>
      </c>
      <c r="R1051" s="854"/>
      <c r="S1051" s="619"/>
      <c r="T1051" s="1168"/>
      <c r="U1051" s="1168"/>
      <c r="V1051" s="1168"/>
      <c r="W1051" s="1168"/>
    </row>
    <row r="1052" spans="1:23" ht="36" customHeight="1">
      <c r="A1052" s="733" t="s">
        <v>102</v>
      </c>
      <c r="B1052" s="733">
        <v>2</v>
      </c>
      <c r="C1052" s="733"/>
      <c r="D1052" s="733">
        <v>88</v>
      </c>
      <c r="E1052" s="733" t="str">
        <f>CONCATENATE('Смета ЕР (общ) '!$A1052,".",'Смета ЕР (общ) '!$B1052,".",'Смета ЕР (общ) '!$D1052)</f>
        <v>Р8.2.88</v>
      </c>
      <c r="F1052" s="733">
        <f t="shared" si="123"/>
        <v>1</v>
      </c>
      <c r="G1052" s="1115" t="s">
        <v>6099</v>
      </c>
      <c r="H1052" s="1098" t="s">
        <v>336</v>
      </c>
      <c r="I1052" s="734"/>
      <c r="J1052" s="923">
        <v>13211.43</v>
      </c>
      <c r="K1052" s="735">
        <f>$Q$2*('Кондиционеры MDV VRF'!J116+'Кондиционеры MDV VRF'!$J$124+'Кондиционеры MDV VRF'!$J$293)</f>
        <v>98953.407000000007</v>
      </c>
      <c r="L1052" s="735">
        <f t="shared" si="121"/>
        <v>13211.43</v>
      </c>
      <c r="M1052" s="1114">
        <f t="shared" si="122"/>
        <v>98953.41</v>
      </c>
      <c r="N1052" s="923">
        <f>ROUND('Смета ЕР (общ) '!$I1052*'Смета ЕР (общ) '!$L1052,2)</f>
        <v>0</v>
      </c>
      <c r="O1052" s="923">
        <f>ROUND('Смета ЕР (общ) '!$I1052*'Смета ЕР (общ) '!$M1052,2)</f>
        <v>0</v>
      </c>
      <c r="P1052" s="1218" t="s">
        <v>6214</v>
      </c>
      <c r="Q1052" s="1115" t="s">
        <v>846</v>
      </c>
      <c r="R1052" s="854"/>
      <c r="S1052" s="619"/>
      <c r="T1052" s="1168"/>
      <c r="U1052" s="1168"/>
      <c r="V1052" s="1168"/>
      <c r="W1052" s="1168"/>
    </row>
    <row r="1053" spans="1:23" ht="36" customHeight="1">
      <c r="A1053" s="733" t="s">
        <v>102</v>
      </c>
      <c r="B1053" s="733">
        <v>2</v>
      </c>
      <c r="C1053" s="733"/>
      <c r="D1053" s="733">
        <v>89</v>
      </c>
      <c r="E1053" s="733" t="str">
        <f>CONCATENATE('Смета ЕР (общ) '!$A1053,".",'Смета ЕР (общ) '!$B1053,".",'Смета ЕР (общ) '!$D1053)</f>
        <v>Р8.2.89</v>
      </c>
      <c r="F1053" s="733">
        <f t="shared" si="123"/>
        <v>1</v>
      </c>
      <c r="G1053" s="1115" t="s">
        <v>6100</v>
      </c>
      <c r="H1053" s="1098" t="s">
        <v>336</v>
      </c>
      <c r="I1053" s="734"/>
      <c r="J1053" s="923">
        <v>13211.43</v>
      </c>
      <c r="K1053" s="735">
        <f>$Q$2*('Кондиционеры MDV VRF'!J117+'Кондиционеры MDV VRF'!$J$124+'Кондиционеры MDV VRF'!$J$293)</f>
        <v>100371.47400000002</v>
      </c>
      <c r="L1053" s="735">
        <f t="shared" si="121"/>
        <v>13211.43</v>
      </c>
      <c r="M1053" s="1114">
        <f t="shared" si="122"/>
        <v>100371.47</v>
      </c>
      <c r="N1053" s="923">
        <f>ROUND('Смета ЕР (общ) '!$I1053*'Смета ЕР (общ) '!$L1053,2)</f>
        <v>0</v>
      </c>
      <c r="O1053" s="923">
        <f>ROUND('Смета ЕР (общ) '!$I1053*'Смета ЕР (общ) '!$M1053,2)</f>
        <v>0</v>
      </c>
      <c r="P1053" s="1218" t="s">
        <v>6214</v>
      </c>
      <c r="Q1053" s="1115" t="s">
        <v>846</v>
      </c>
      <c r="R1053" s="854"/>
      <c r="S1053" s="619"/>
      <c r="T1053" s="1168"/>
      <c r="U1053" s="1168"/>
      <c r="V1053" s="1168"/>
      <c r="W1053" s="1168"/>
    </row>
    <row r="1054" spans="1:23" ht="36" customHeight="1">
      <c r="A1054" s="733" t="s">
        <v>102</v>
      </c>
      <c r="B1054" s="733">
        <v>2</v>
      </c>
      <c r="C1054" s="733"/>
      <c r="D1054" s="733">
        <v>90</v>
      </c>
      <c r="E1054" s="733" t="str">
        <f>CONCATENATE('Смета ЕР (общ) '!$A1054,".",'Смета ЕР (общ) '!$B1054,".",'Смета ЕР (общ) '!$D1054)</f>
        <v>Р8.2.90</v>
      </c>
      <c r="F1054" s="733">
        <f t="shared" si="123"/>
        <v>1</v>
      </c>
      <c r="G1054" s="1115" t="s">
        <v>6101</v>
      </c>
      <c r="H1054" s="1098" t="s">
        <v>336</v>
      </c>
      <c r="I1054" s="734"/>
      <c r="J1054" s="923">
        <v>13211.43</v>
      </c>
      <c r="K1054" s="735">
        <f>$Q$2*('Кондиционеры MDV VRF'!J118+'Кондиционеры MDV VRF'!$J$124+'Кондиционеры MDV VRF'!$J$293)</f>
        <v>106147.50300000001</v>
      </c>
      <c r="L1054" s="735">
        <f t="shared" si="121"/>
        <v>13211.43</v>
      </c>
      <c r="M1054" s="1114">
        <f t="shared" si="122"/>
        <v>106147.5</v>
      </c>
      <c r="N1054" s="923">
        <f>ROUND('Смета ЕР (общ) '!$I1054*'Смета ЕР (общ) '!$L1054,2)</f>
        <v>0</v>
      </c>
      <c r="O1054" s="923">
        <f>ROUND('Смета ЕР (общ) '!$I1054*'Смета ЕР (общ) '!$M1054,2)</f>
        <v>0</v>
      </c>
      <c r="P1054" s="1218" t="s">
        <v>6214</v>
      </c>
      <c r="Q1054" s="1115" t="s">
        <v>846</v>
      </c>
      <c r="R1054" s="854"/>
      <c r="S1054" s="619"/>
      <c r="T1054" s="1168"/>
      <c r="U1054" s="1168"/>
      <c r="V1054" s="1168"/>
      <c r="W1054" s="1168"/>
    </row>
    <row r="1055" spans="1:23" ht="24" customHeight="1">
      <c r="A1055" s="733" t="s">
        <v>102</v>
      </c>
      <c r="B1055" s="733">
        <v>2</v>
      </c>
      <c r="C1055" s="733"/>
      <c r="D1055" s="733">
        <v>48</v>
      </c>
      <c r="E1055" s="733" t="str">
        <f>CONCATENATE('Смета ЕР (общ) '!$A1055,".",'Смета ЕР (общ) '!$B1055,".",'Смета ЕР (общ) '!$D1055)</f>
        <v>Р8.2.48</v>
      </c>
      <c r="F1055" s="733">
        <f t="shared" si="123"/>
        <v>1</v>
      </c>
      <c r="G1055" s="1106" t="s">
        <v>1920</v>
      </c>
      <c r="H1055" s="1098" t="s">
        <v>336</v>
      </c>
      <c r="I1055" s="734"/>
      <c r="J1055" s="923">
        <v>106530.43</v>
      </c>
      <c r="K1055" s="735">
        <f>$Q$2*'Кондиционеры Haier VRF'!J15</f>
        <v>259062.30000000002</v>
      </c>
      <c r="L1055" s="923">
        <f t="shared" si="121"/>
        <v>106530.43</v>
      </c>
      <c r="M1055" s="1114">
        <f t="shared" si="122"/>
        <v>259062.3</v>
      </c>
      <c r="N1055" s="923">
        <f>ROUND('Смета ЕР (общ) '!$I1055*'Смета ЕР (общ) '!$L1055,2)</f>
        <v>0</v>
      </c>
      <c r="O1055" s="923">
        <f>ROUND('Смета ЕР (общ) '!$I1055*'Смета ЕР (общ) '!$M1055,2)</f>
        <v>0</v>
      </c>
      <c r="P1055" s="1218" t="s">
        <v>6213</v>
      </c>
      <c r="Q1055" s="1106" t="s">
        <v>846</v>
      </c>
      <c r="R1055" s="854"/>
      <c r="S1055" s="619"/>
      <c r="T1055" s="1168"/>
      <c r="U1055" s="1168"/>
      <c r="V1055" s="1168"/>
      <c r="W1055" s="1168"/>
    </row>
    <row r="1056" spans="1:23" ht="24" customHeight="1">
      <c r="A1056" s="733" t="s">
        <v>102</v>
      </c>
      <c r="B1056" s="733">
        <v>2</v>
      </c>
      <c r="C1056" s="733"/>
      <c r="D1056" s="733">
        <v>49</v>
      </c>
      <c r="E1056" s="733" t="str">
        <f>CONCATENATE('Смета ЕР (общ) '!$A1056,".",'Смета ЕР (общ) '!$B1056,".",'Смета ЕР (общ) '!$D1056)</f>
        <v>Р8.2.49</v>
      </c>
      <c r="F1056" s="733">
        <f t="shared" si="123"/>
        <v>1</v>
      </c>
      <c r="G1056" s="1106" t="s">
        <v>1919</v>
      </c>
      <c r="H1056" s="1098" t="s">
        <v>336</v>
      </c>
      <c r="I1056" s="734"/>
      <c r="J1056" s="923">
        <v>106530.43</v>
      </c>
      <c r="K1056" s="735">
        <f>$Q$2*'Кондиционеры Haier VRF'!J16</f>
        <v>264505.5</v>
      </c>
      <c r="L1056" s="923">
        <f t="shared" si="121"/>
        <v>106530.43</v>
      </c>
      <c r="M1056" s="1114">
        <f t="shared" si="122"/>
        <v>264505.5</v>
      </c>
      <c r="N1056" s="923">
        <f>ROUND('Смета ЕР (общ) '!$I1056*'Смета ЕР (общ) '!$L1056,2)</f>
        <v>0</v>
      </c>
      <c r="O1056" s="923">
        <f>ROUND('Смета ЕР (общ) '!$I1056*'Смета ЕР (общ) '!$M1056,2)</f>
        <v>0</v>
      </c>
      <c r="P1056" s="1218" t="s">
        <v>6213</v>
      </c>
      <c r="Q1056" s="1106" t="s">
        <v>846</v>
      </c>
      <c r="R1056" s="854"/>
      <c r="S1056" s="619"/>
      <c r="T1056" s="1168"/>
      <c r="U1056" s="1168"/>
      <c r="V1056" s="1168"/>
      <c r="W1056" s="1168"/>
    </row>
    <row r="1057" spans="1:23" ht="24" customHeight="1">
      <c r="A1057" s="733" t="s">
        <v>102</v>
      </c>
      <c r="B1057" s="733">
        <v>2</v>
      </c>
      <c r="C1057" s="733"/>
      <c r="D1057" s="733">
        <v>33</v>
      </c>
      <c r="E1057" s="733" t="str">
        <f>CONCATENATE('Смета ЕР (общ) '!$A1057,".",'Смета ЕР (общ) '!$B1057,".",'Смета ЕР (общ) '!$D1057)</f>
        <v>Р8.2.33</v>
      </c>
      <c r="F1057" s="733">
        <f t="shared" si="123"/>
        <v>1</v>
      </c>
      <c r="G1057" s="1106" t="s">
        <v>1733</v>
      </c>
      <c r="H1057" s="1098" t="s">
        <v>336</v>
      </c>
      <c r="I1057" s="734"/>
      <c r="J1057" s="923">
        <v>106530.43</v>
      </c>
      <c r="K1057" s="735">
        <f>$Q$2*'Кондиционеры Haier VRF'!J17</f>
        <v>273690.90000000002</v>
      </c>
      <c r="L1057" s="923">
        <f t="shared" si="121"/>
        <v>106530.43</v>
      </c>
      <c r="M1057" s="1114">
        <f t="shared" si="122"/>
        <v>273690.90000000002</v>
      </c>
      <c r="N1057" s="923">
        <f>ROUND('Смета ЕР (общ) '!$I1057*'Смета ЕР (общ) '!$L1057,2)</f>
        <v>0</v>
      </c>
      <c r="O1057" s="923">
        <f>ROUND('Смета ЕР (общ) '!$I1057*'Смета ЕР (общ) '!$M1057,2)</f>
        <v>0</v>
      </c>
      <c r="P1057" s="1218" t="s">
        <v>6213</v>
      </c>
      <c r="Q1057" s="1106" t="s">
        <v>846</v>
      </c>
      <c r="R1057" s="854"/>
      <c r="S1057" s="619"/>
      <c r="T1057" s="1168"/>
      <c r="U1057" s="1168">
        <v>1</v>
      </c>
      <c r="V1057" s="1168"/>
      <c r="W1057" s="1168"/>
    </row>
    <row r="1058" spans="1:23" ht="24" customHeight="1">
      <c r="A1058" s="733" t="s">
        <v>102</v>
      </c>
      <c r="B1058" s="733">
        <v>2</v>
      </c>
      <c r="C1058" s="733"/>
      <c r="D1058" s="733">
        <v>91</v>
      </c>
      <c r="E1058" s="733" t="str">
        <f>CONCATENATE('Смета ЕР (общ) '!$A1058,".",'Смета ЕР (общ) '!$B1058,".",'Смета ЕР (общ) '!$D1058)</f>
        <v>Р8.2.91</v>
      </c>
      <c r="F1058" s="733">
        <f t="shared" si="123"/>
        <v>1</v>
      </c>
      <c r="G1058" s="1115" t="s">
        <v>6083</v>
      </c>
      <c r="H1058" s="1098" t="s">
        <v>336</v>
      </c>
      <c r="I1058" s="734"/>
      <c r="J1058" s="923">
        <v>106530.43</v>
      </c>
      <c r="K1058" s="735">
        <f>$Q$2*'Кондиционеры MDV VRF'!J75</f>
        <v>502134.06600000011</v>
      </c>
      <c r="L1058" s="923">
        <f t="shared" si="121"/>
        <v>106530.43</v>
      </c>
      <c r="M1058" s="1114">
        <f t="shared" si="122"/>
        <v>502134.07</v>
      </c>
      <c r="N1058" s="923">
        <f>ROUND('Смета ЕР (общ) '!$I1058*'Смета ЕР (общ) '!$L1058,2)</f>
        <v>0</v>
      </c>
      <c r="O1058" s="923">
        <f>ROUND('Смета ЕР (общ) '!$I1058*'Смета ЕР (общ) '!$M1058,2)</f>
        <v>0</v>
      </c>
      <c r="P1058" s="1218" t="s">
        <v>6214</v>
      </c>
      <c r="Q1058" s="1115" t="s">
        <v>846</v>
      </c>
      <c r="R1058" s="854"/>
      <c r="S1058" s="619"/>
      <c r="T1058" s="1168"/>
      <c r="U1058" s="1168"/>
      <c r="V1058" s="1168"/>
      <c r="W1058" s="1168"/>
    </row>
    <row r="1059" spans="1:23" ht="24" customHeight="1">
      <c r="A1059" s="733" t="s">
        <v>102</v>
      </c>
      <c r="B1059" s="733">
        <v>2</v>
      </c>
      <c r="C1059" s="733"/>
      <c r="D1059" s="733">
        <v>92</v>
      </c>
      <c r="E1059" s="733" t="str">
        <f>CONCATENATE('Смета ЕР (общ) '!$A1059,".",'Смета ЕР (общ) '!$B1059,".",'Смета ЕР (общ) '!$D1059)</f>
        <v>Р8.2.92</v>
      </c>
      <c r="F1059" s="733">
        <f t="shared" si="123"/>
        <v>1</v>
      </c>
      <c r="G1059" s="1115" t="s">
        <v>6084</v>
      </c>
      <c r="H1059" s="1098" t="s">
        <v>336</v>
      </c>
      <c r="I1059" s="734"/>
      <c r="J1059" s="923">
        <v>106530.43</v>
      </c>
      <c r="K1059" s="735">
        <f>$Q$2*'Кондиционеры MDV VRF'!J76</f>
        <v>529250.27400000009</v>
      </c>
      <c r="L1059" s="923">
        <f t="shared" si="121"/>
        <v>106530.43</v>
      </c>
      <c r="M1059" s="1114">
        <f t="shared" si="122"/>
        <v>529250.27</v>
      </c>
      <c r="N1059" s="923">
        <f>ROUND('Смета ЕР (общ) '!$I1059*'Смета ЕР (общ) '!$L1059,2)</f>
        <v>0</v>
      </c>
      <c r="O1059" s="923">
        <f>ROUND('Смета ЕР (общ) '!$I1059*'Смета ЕР (общ) '!$M1059,2)</f>
        <v>0</v>
      </c>
      <c r="P1059" s="1218" t="s">
        <v>6214</v>
      </c>
      <c r="Q1059" s="1115" t="s">
        <v>846</v>
      </c>
      <c r="R1059" s="854"/>
      <c r="S1059" s="619"/>
      <c r="T1059" s="1168"/>
      <c r="U1059" s="1168"/>
      <c r="V1059" s="1168"/>
      <c r="W1059" s="1168"/>
    </row>
    <row r="1060" spans="1:23" ht="24" customHeight="1">
      <c r="A1060" s="733" t="s">
        <v>102</v>
      </c>
      <c r="B1060" s="733">
        <v>2</v>
      </c>
      <c r="C1060" s="733"/>
      <c r="D1060" s="733">
        <v>93</v>
      </c>
      <c r="E1060" s="733" t="str">
        <f>CONCATENATE('Смета ЕР (общ) '!$A1060,".",'Смета ЕР (общ) '!$B1060,".",'Смета ЕР (общ) '!$D1060)</f>
        <v>Р8.2.93</v>
      </c>
      <c r="F1060" s="733">
        <f t="shared" si="123"/>
        <v>1</v>
      </c>
      <c r="G1060" s="1115" t="s">
        <v>6085</v>
      </c>
      <c r="H1060" s="1098" t="s">
        <v>336</v>
      </c>
      <c r="I1060" s="734"/>
      <c r="J1060" s="923">
        <v>106530.43</v>
      </c>
      <c r="K1060" s="735">
        <f>$Q$2*'Кондиционеры MDV VRF'!J77</f>
        <v>581338.29600000021</v>
      </c>
      <c r="L1060" s="923">
        <f t="shared" si="121"/>
        <v>106530.43</v>
      </c>
      <c r="M1060" s="1114">
        <f t="shared" si="122"/>
        <v>581338.30000000005</v>
      </c>
      <c r="N1060" s="923">
        <f>ROUND('Смета ЕР (общ) '!$I1060*'Смета ЕР (общ) '!$L1060,2)</f>
        <v>0</v>
      </c>
      <c r="O1060" s="923">
        <f>ROUND('Смета ЕР (общ) '!$I1060*'Смета ЕР (общ) '!$M1060,2)</f>
        <v>0</v>
      </c>
      <c r="P1060" s="1218" t="s">
        <v>6214</v>
      </c>
      <c r="Q1060" s="1115" t="s">
        <v>846</v>
      </c>
      <c r="R1060" s="854"/>
      <c r="S1060" s="619"/>
      <c r="T1060" s="1168"/>
      <c r="U1060" s="1168"/>
      <c r="V1060" s="1168"/>
      <c r="W1060" s="1168"/>
    </row>
    <row r="1061" spans="1:23" ht="14.4" customHeight="1">
      <c r="A1061" s="733" t="s">
        <v>102</v>
      </c>
      <c r="B1061" s="733">
        <v>2</v>
      </c>
      <c r="C1061" s="733"/>
      <c r="D1061" s="733">
        <v>34</v>
      </c>
      <c r="E1061" s="733" t="str">
        <f>CONCATENATE('Смета ЕР (общ) '!$A1061,".",'Смета ЕР (общ) '!$B1061,".",'Смета ЕР (общ) '!$D1061)</f>
        <v>Р8.2.34</v>
      </c>
      <c r="F1061" s="733">
        <f t="shared" si="123"/>
        <v>1</v>
      </c>
      <c r="G1061" s="1106" t="s">
        <v>1239</v>
      </c>
      <c r="H1061" s="1098" t="s">
        <v>336</v>
      </c>
      <c r="I1061" s="734"/>
      <c r="J1061" s="923">
        <v>1039.6099999999999</v>
      </c>
      <c r="K1061" s="735">
        <f>$Q$2*'Кондиционеры Haier VRF'!J170</f>
        <v>4167.45</v>
      </c>
      <c r="L1061" s="923">
        <f t="shared" si="121"/>
        <v>1039.6099999999999</v>
      </c>
      <c r="M1061" s="1114">
        <f t="shared" si="122"/>
        <v>4167.45</v>
      </c>
      <c r="N1061" s="923">
        <f>ROUND('Смета ЕР (общ) '!$I1061*'Смета ЕР (общ) '!$L1061,2)</f>
        <v>0</v>
      </c>
      <c r="O1061" s="923">
        <f>ROUND('Смета ЕР (общ) '!$I1061*'Смета ЕР (общ) '!$M1061,2)</f>
        <v>0</v>
      </c>
      <c r="P1061" s="1209" t="s">
        <v>6213</v>
      </c>
      <c r="Q1061" s="1106" t="s">
        <v>846</v>
      </c>
      <c r="R1061" s="854"/>
      <c r="S1061" s="619"/>
      <c r="T1061" s="1168"/>
      <c r="U1061" s="1168">
        <v>9</v>
      </c>
      <c r="V1061" s="1168"/>
      <c r="W1061" s="1168"/>
    </row>
    <row r="1062" spans="1:23" ht="14.4" customHeight="1">
      <c r="A1062" s="733" t="s">
        <v>102</v>
      </c>
      <c r="B1062" s="733">
        <v>2</v>
      </c>
      <c r="C1062" s="733"/>
      <c r="D1062" s="733">
        <v>35</v>
      </c>
      <c r="E1062" s="733" t="str">
        <f>CONCATENATE('Смета ЕР (общ) '!$A1062,".",'Смета ЕР (общ) '!$B1062,".",'Смета ЕР (общ) '!$D1062)</f>
        <v>Р8.2.35</v>
      </c>
      <c r="F1062" s="733">
        <f t="shared" si="123"/>
        <v>1</v>
      </c>
      <c r="G1062" s="1106" t="s">
        <v>1240</v>
      </c>
      <c r="H1062" s="1098" t="s">
        <v>336</v>
      </c>
      <c r="I1062" s="734"/>
      <c r="J1062" s="923">
        <v>1040.48</v>
      </c>
      <c r="K1062" s="735">
        <f>$Q$2*'Кондиционеры Haier VRF'!J171</f>
        <v>4762.8</v>
      </c>
      <c r="L1062" s="923">
        <f t="shared" ref="L1062:L1076" si="124">ROUND(J1062-J1062*$Q$4,2)</f>
        <v>1040.48</v>
      </c>
      <c r="M1062" s="1114">
        <f t="shared" ref="M1062:M1076" si="125">ROUND(K1062-K1062*$Q$4,2)</f>
        <v>4762.8</v>
      </c>
      <c r="N1062" s="923">
        <f>ROUND('Смета ЕР (общ) '!$I1062*'Смета ЕР (общ) '!$L1062,2)</f>
        <v>0</v>
      </c>
      <c r="O1062" s="923">
        <f>ROUND('Смета ЕР (общ) '!$I1062*'Смета ЕР (общ) '!$M1062,2)</f>
        <v>0</v>
      </c>
      <c r="P1062" s="1209" t="s">
        <v>6213</v>
      </c>
      <c r="Q1062" s="1106" t="s">
        <v>846</v>
      </c>
      <c r="R1062" s="854"/>
      <c r="S1062" s="619"/>
      <c r="T1062" s="1168"/>
      <c r="U1062" s="1168">
        <v>1</v>
      </c>
      <c r="V1062" s="1168"/>
      <c r="W1062" s="1168"/>
    </row>
    <row r="1063" spans="1:23" ht="14.4" customHeight="1">
      <c r="A1063" s="733" t="s">
        <v>102</v>
      </c>
      <c r="B1063" s="733">
        <v>2</v>
      </c>
      <c r="C1063" s="733"/>
      <c r="D1063" s="733">
        <v>94</v>
      </c>
      <c r="E1063" s="733" t="str">
        <f>CONCATENATE('Смета ЕР (общ) '!$A1063,".",'Смета ЕР (общ) '!$B1063,".",'Смета ЕР (общ) '!$D1063)</f>
        <v>Р8.2.94</v>
      </c>
      <c r="F1063" s="733">
        <f t="shared" si="123"/>
        <v>1</v>
      </c>
      <c r="G1063" s="1115" t="s">
        <v>6079</v>
      </c>
      <c r="H1063" s="1098" t="s">
        <v>336</v>
      </c>
      <c r="I1063" s="734"/>
      <c r="J1063" s="923">
        <v>1039.6099999999999</v>
      </c>
      <c r="K1063" s="735">
        <f>$Q$2*'Кондиционеры MDV VRF'!J272</f>
        <v>3735.3960000000011</v>
      </c>
      <c r="L1063" s="923">
        <f t="shared" si="124"/>
        <v>1039.6099999999999</v>
      </c>
      <c r="M1063" s="1114">
        <f t="shared" si="125"/>
        <v>3735.4</v>
      </c>
      <c r="N1063" s="923">
        <f>ROUND('Смета ЕР (общ) '!$I1063*'Смета ЕР (общ) '!$L1063,2)</f>
        <v>0</v>
      </c>
      <c r="O1063" s="923">
        <f>ROUND('Смета ЕР (общ) '!$I1063*'Смета ЕР (общ) '!$M1063,2)</f>
        <v>0</v>
      </c>
      <c r="P1063" s="1210" t="s">
        <v>6214</v>
      </c>
      <c r="Q1063" s="1115" t="s">
        <v>846</v>
      </c>
      <c r="R1063" s="854"/>
      <c r="S1063" s="619"/>
      <c r="T1063" s="1168"/>
      <c r="U1063" s="1168"/>
      <c r="V1063" s="1168"/>
      <c r="W1063" s="1168"/>
    </row>
    <row r="1064" spans="1:23" ht="14.4" customHeight="1">
      <c r="A1064" s="733" t="s">
        <v>102</v>
      </c>
      <c r="B1064" s="733">
        <v>2</v>
      </c>
      <c r="C1064" s="733"/>
      <c r="D1064" s="733">
        <v>95</v>
      </c>
      <c r="E1064" s="733" t="str">
        <f>CONCATENATE('Смета ЕР (общ) '!$A1064,".",'Смета ЕР (общ) '!$B1064,".",'Смета ЕР (общ) '!$D1064)</f>
        <v>Р8.2.95</v>
      </c>
      <c r="F1064" s="733">
        <f t="shared" si="123"/>
        <v>1</v>
      </c>
      <c r="G1064" s="1115" t="s">
        <v>6078</v>
      </c>
      <c r="H1064" s="1098" t="s">
        <v>336</v>
      </c>
      <c r="I1064" s="734"/>
      <c r="J1064" s="923">
        <v>1040.48</v>
      </c>
      <c r="K1064" s="735">
        <f>$Q$2*'Кондиционеры MDV VRF'!J273</f>
        <v>3942.9180000000006</v>
      </c>
      <c r="L1064" s="923">
        <f t="shared" si="124"/>
        <v>1040.48</v>
      </c>
      <c r="M1064" s="1114">
        <f t="shared" si="125"/>
        <v>3942.92</v>
      </c>
      <c r="N1064" s="923">
        <f>ROUND('Смета ЕР (общ) '!$I1064*'Смета ЕР (общ) '!$L1064,2)</f>
        <v>0</v>
      </c>
      <c r="O1064" s="923">
        <f>ROUND('Смета ЕР (общ) '!$I1064*'Смета ЕР (общ) '!$M1064,2)</f>
        <v>0</v>
      </c>
      <c r="P1064" s="1210" t="s">
        <v>6214</v>
      </c>
      <c r="Q1064" s="1115" t="s">
        <v>846</v>
      </c>
      <c r="R1064" s="854"/>
      <c r="S1064" s="619"/>
      <c r="T1064" s="1168"/>
      <c r="U1064" s="1168"/>
      <c r="V1064" s="1168"/>
      <c r="W1064" s="1168"/>
    </row>
    <row r="1065" spans="1:23" ht="14.4" customHeight="1">
      <c r="A1065" s="733" t="s">
        <v>102</v>
      </c>
      <c r="B1065" s="733">
        <v>2</v>
      </c>
      <c r="C1065" s="733"/>
      <c r="D1065" s="733">
        <v>96</v>
      </c>
      <c r="E1065" s="733" t="str">
        <f>CONCATENATE('Смета ЕР (общ) '!$A1065,".",'Смета ЕР (общ) '!$B1065,".",'Смета ЕР (общ) '!$D1065)</f>
        <v>Р8.2.96</v>
      </c>
      <c r="F1065" s="733">
        <f t="shared" si="123"/>
        <v>1</v>
      </c>
      <c r="G1065" s="1115" t="s">
        <v>6080</v>
      </c>
      <c r="H1065" s="1098" t="s">
        <v>336</v>
      </c>
      <c r="I1065" s="734"/>
      <c r="J1065" s="923">
        <v>1040.48</v>
      </c>
      <c r="K1065" s="735">
        <f>$Q$2*'Кондиционеры MDV VRF'!J274</f>
        <v>8958.0330000000013</v>
      </c>
      <c r="L1065" s="923">
        <f t="shared" si="124"/>
        <v>1040.48</v>
      </c>
      <c r="M1065" s="1114">
        <f t="shared" si="125"/>
        <v>8958.0300000000007</v>
      </c>
      <c r="N1065" s="923">
        <f>ROUND('Смета ЕР (общ) '!$I1065*'Смета ЕР (общ) '!$L1065,2)</f>
        <v>0</v>
      </c>
      <c r="O1065" s="923">
        <f>ROUND('Смета ЕР (общ) '!$I1065*'Смета ЕР (общ) '!$M1065,2)</f>
        <v>0</v>
      </c>
      <c r="P1065" s="1210" t="s">
        <v>6214</v>
      </c>
      <c r="Q1065" s="1115" t="s">
        <v>846</v>
      </c>
      <c r="R1065" s="854"/>
      <c r="S1065" s="619"/>
      <c r="T1065" s="1168"/>
      <c r="U1065" s="1168"/>
      <c r="V1065" s="1168"/>
      <c r="W1065" s="1168"/>
    </row>
    <row r="1066" spans="1:23" ht="14.4" customHeight="1">
      <c r="A1066" s="733" t="s">
        <v>102</v>
      </c>
      <c r="B1066" s="733">
        <v>2</v>
      </c>
      <c r="C1066" s="733"/>
      <c r="D1066" s="733">
        <v>97</v>
      </c>
      <c r="E1066" s="733" t="str">
        <f>CONCATENATE('Смета ЕР (общ) '!$A1066,".",'Смета ЕР (общ) '!$B1066,".",'Смета ЕР (общ) '!$D1066)</f>
        <v>Р8.2.97</v>
      </c>
      <c r="F1066" s="733">
        <f t="shared" si="123"/>
        <v>1</v>
      </c>
      <c r="G1066" s="1115" t="s">
        <v>6081</v>
      </c>
      <c r="H1066" s="1098" t="s">
        <v>336</v>
      </c>
      <c r="I1066" s="734"/>
      <c r="J1066" s="923">
        <v>1040.48</v>
      </c>
      <c r="K1066" s="735">
        <f>$Q$2*'Кондиционеры MDV VRF'!J275</f>
        <v>13108.473</v>
      </c>
      <c r="L1066" s="923">
        <f t="shared" si="124"/>
        <v>1040.48</v>
      </c>
      <c r="M1066" s="1114">
        <f t="shared" si="125"/>
        <v>13108.47</v>
      </c>
      <c r="N1066" s="923">
        <f>ROUND('Смета ЕР (общ) '!$I1066*'Смета ЕР (общ) '!$L1066,2)</f>
        <v>0</v>
      </c>
      <c r="O1066" s="923">
        <f>ROUND('Смета ЕР (общ) '!$I1066*'Смета ЕР (общ) '!$M1066,2)</f>
        <v>0</v>
      </c>
      <c r="P1066" s="1210" t="s">
        <v>6214</v>
      </c>
      <c r="Q1066" s="1115" t="s">
        <v>846</v>
      </c>
      <c r="R1066" s="854"/>
      <c r="S1066" s="619"/>
      <c r="T1066" s="1168"/>
      <c r="U1066" s="1168"/>
      <c r="V1066" s="1168"/>
      <c r="W1066" s="1168"/>
    </row>
    <row r="1067" spans="1:23" ht="14.4" customHeight="1">
      <c r="A1067" s="733" t="s">
        <v>102</v>
      </c>
      <c r="B1067" s="733">
        <v>2</v>
      </c>
      <c r="C1067" s="733"/>
      <c r="D1067" s="733">
        <v>98</v>
      </c>
      <c r="E1067" s="733" t="str">
        <f>CONCATENATE('Смета ЕР (общ) '!$A1067,".",'Смета ЕР (общ) '!$B1067,".",'Смета ЕР (общ) '!$D1067)</f>
        <v>Р8.2.98</v>
      </c>
      <c r="F1067" s="733">
        <f t="shared" si="123"/>
        <v>1</v>
      </c>
      <c r="G1067" s="1115" t="s">
        <v>6082</v>
      </c>
      <c r="H1067" s="1098" t="s">
        <v>336</v>
      </c>
      <c r="I1067" s="734"/>
      <c r="J1067" s="923">
        <v>1040.48</v>
      </c>
      <c r="K1067" s="735">
        <f>$Q$2*'Кондиционеры MDV VRF'!J276</f>
        <v>13800.213000000002</v>
      </c>
      <c r="L1067" s="923">
        <f t="shared" si="124"/>
        <v>1040.48</v>
      </c>
      <c r="M1067" s="1114">
        <f t="shared" si="125"/>
        <v>13800.21</v>
      </c>
      <c r="N1067" s="923">
        <f>ROUND('Смета ЕР (общ) '!$I1067*'Смета ЕР (общ) '!$L1067,2)</f>
        <v>0</v>
      </c>
      <c r="O1067" s="923">
        <f>ROUND('Смета ЕР (общ) '!$I1067*'Смета ЕР (общ) '!$M1067,2)</f>
        <v>0</v>
      </c>
      <c r="P1067" s="1210" t="s">
        <v>6214</v>
      </c>
      <c r="Q1067" s="1115" t="s">
        <v>846</v>
      </c>
      <c r="R1067" s="854"/>
      <c r="S1067" s="619"/>
      <c r="T1067" s="1168"/>
      <c r="U1067" s="1168"/>
      <c r="V1067" s="1168"/>
      <c r="W1067" s="1168"/>
    </row>
    <row r="1068" spans="1:23" ht="14.4" customHeight="1">
      <c r="A1068" s="733" t="s">
        <v>102</v>
      </c>
      <c r="B1068" s="733">
        <v>2</v>
      </c>
      <c r="C1068" s="733"/>
      <c r="D1068" s="733">
        <v>50</v>
      </c>
      <c r="E1068" s="733" t="str">
        <f>CONCATENATE('Смета ЕР (общ) '!$A1068,".",'Смета ЕР (общ) '!$B1068,".",'Смета ЕР (общ) '!$D1068)</f>
        <v>Р8.2.50</v>
      </c>
      <c r="F1068" s="733">
        <f t="shared" si="123"/>
        <v>1</v>
      </c>
      <c r="G1068" s="1106" t="s">
        <v>2375</v>
      </c>
      <c r="H1068" s="1098" t="s">
        <v>336</v>
      </c>
      <c r="I1068" s="734"/>
      <c r="J1068" s="923">
        <v>2000</v>
      </c>
      <c r="K1068" s="923">
        <v>5500</v>
      </c>
      <c r="L1068" s="923">
        <f t="shared" si="124"/>
        <v>2000</v>
      </c>
      <c r="M1068" s="735">
        <f t="shared" si="125"/>
        <v>5500</v>
      </c>
      <c r="N1068" s="923">
        <f>ROUND('Смета ЕР (общ) '!$I1068*'Смета ЕР (общ) '!$L1068,2)</f>
        <v>0</v>
      </c>
      <c r="O1068" s="923">
        <f>ROUND('Смета ЕР (общ) '!$I1068*'Смета ЕР (общ) '!$M1068,2)</f>
        <v>0</v>
      </c>
      <c r="P1068" s="1106"/>
      <c r="Q1068" s="1106"/>
      <c r="S1068" s="619"/>
      <c r="T1068" s="1168"/>
      <c r="U1068" s="1168"/>
      <c r="V1068" s="1168"/>
      <c r="W1068" s="1168"/>
    </row>
    <row r="1069" spans="1:23" ht="14.4" customHeight="1">
      <c r="A1069" s="733" t="s">
        <v>102</v>
      </c>
      <c r="B1069" s="733">
        <v>2</v>
      </c>
      <c r="C1069" s="733"/>
      <c r="D1069" s="733">
        <v>51</v>
      </c>
      <c r="E1069" s="733" t="str">
        <f>CONCATENATE('Смета ЕР (общ) '!$A1069,".",'Смета ЕР (общ) '!$B1069,".",'Смета ЕР (общ) '!$D1069)</f>
        <v>Р8.2.51</v>
      </c>
      <c r="F1069" s="733">
        <f t="shared" si="123"/>
        <v>1</v>
      </c>
      <c r="G1069" s="1106" t="s">
        <v>2376</v>
      </c>
      <c r="H1069" s="1098" t="s">
        <v>336</v>
      </c>
      <c r="I1069" s="734"/>
      <c r="J1069" s="923">
        <v>1500</v>
      </c>
      <c r="K1069" s="923">
        <v>4500</v>
      </c>
      <c r="L1069" s="923">
        <f t="shared" si="124"/>
        <v>1500</v>
      </c>
      <c r="M1069" s="923">
        <f t="shared" si="125"/>
        <v>4500</v>
      </c>
      <c r="N1069" s="923">
        <f>ROUND('Смета ЕР (общ) '!$I1069*'Смета ЕР (общ) '!$L1069,2)</f>
        <v>0</v>
      </c>
      <c r="O1069" s="923">
        <f>ROUND('Смета ЕР (общ) '!$I1069*'Смета ЕР (общ) '!$M1069,2)</f>
        <v>0</v>
      </c>
      <c r="P1069" s="1220"/>
      <c r="Q1069" s="1106"/>
      <c r="S1069" s="619"/>
      <c r="T1069" s="1168"/>
      <c r="U1069" s="1168"/>
      <c r="V1069" s="1168"/>
      <c r="W1069" s="1168"/>
    </row>
    <row r="1070" spans="1:23" ht="14.4" customHeight="1">
      <c r="A1070" s="733" t="s">
        <v>102</v>
      </c>
      <c r="B1070" s="733">
        <v>2</v>
      </c>
      <c r="C1070" s="733"/>
      <c r="D1070" s="733">
        <v>52</v>
      </c>
      <c r="E1070" s="733" t="str">
        <f>CONCATENATE('Смета ЕР (общ) '!$A1070,".",'Смета ЕР (общ) '!$B1070,".",'Смета ЕР (общ) '!$D1070)</f>
        <v>Р8.2.52</v>
      </c>
      <c r="F1070" s="733">
        <f t="shared" si="123"/>
        <v>1</v>
      </c>
      <c r="G1070" s="1106" t="s">
        <v>2380</v>
      </c>
      <c r="H1070" s="1098" t="s">
        <v>336</v>
      </c>
      <c r="I1070" s="734"/>
      <c r="J1070" s="923">
        <v>750</v>
      </c>
      <c r="K1070" s="923">
        <v>1350</v>
      </c>
      <c r="L1070" s="923">
        <f t="shared" si="124"/>
        <v>750</v>
      </c>
      <c r="M1070" s="923">
        <f t="shared" si="125"/>
        <v>1350</v>
      </c>
      <c r="N1070" s="923">
        <f>ROUND('Смета ЕР (общ) '!$I1070*'Смета ЕР (общ) '!$L1070,2)</f>
        <v>0</v>
      </c>
      <c r="O1070" s="923">
        <f>ROUND('Смета ЕР (общ) '!$I1070*'Смета ЕР (общ) '!$M1070,2)</f>
        <v>0</v>
      </c>
      <c r="P1070" s="1106"/>
      <c r="Q1070" s="1106"/>
      <c r="S1070" s="619"/>
      <c r="T1070" s="1168"/>
      <c r="U1070" s="1168"/>
      <c r="V1070" s="1168"/>
      <c r="W1070" s="1168"/>
    </row>
    <row r="1071" spans="1:23" ht="14.4" customHeight="1">
      <c r="A1071" s="733" t="s">
        <v>102</v>
      </c>
      <c r="B1071" s="733">
        <v>2</v>
      </c>
      <c r="C1071" s="733"/>
      <c r="D1071" s="733">
        <v>53</v>
      </c>
      <c r="E1071" s="733" t="str">
        <f>CONCATENATE('Смета ЕР (общ) '!$A1071,".",'Смета ЕР (общ) '!$B1071,".",'Смета ЕР (общ) '!$D1071)</f>
        <v>Р8.2.53</v>
      </c>
      <c r="F1071" s="733">
        <f t="shared" si="123"/>
        <v>1</v>
      </c>
      <c r="G1071" s="1106" t="s">
        <v>2377</v>
      </c>
      <c r="H1071" s="1098" t="s">
        <v>336</v>
      </c>
      <c r="I1071" s="734"/>
      <c r="J1071" s="923">
        <v>2000</v>
      </c>
      <c r="K1071" s="923">
        <v>16746.400000000001</v>
      </c>
      <c r="L1071" s="923">
        <f t="shared" si="124"/>
        <v>2000</v>
      </c>
      <c r="M1071" s="923">
        <f t="shared" si="125"/>
        <v>16746.400000000001</v>
      </c>
      <c r="N1071" s="923">
        <f>ROUND('Смета ЕР (общ) '!$I1071*'Смета ЕР (общ) '!$L1071,2)</f>
        <v>0</v>
      </c>
      <c r="O1071" s="923">
        <f>ROUND('Смета ЕР (общ) '!$I1071*'Смета ЕР (общ) '!$M1071,2)</f>
        <v>0</v>
      </c>
      <c r="P1071" s="1106"/>
      <c r="Q1071" s="1106"/>
      <c r="S1071" s="619"/>
      <c r="T1071" s="1168"/>
      <c r="U1071" s="1168"/>
      <c r="V1071" s="1168"/>
      <c r="W1071" s="1168"/>
    </row>
    <row r="1072" spans="1:23" ht="15" customHeight="1">
      <c r="A1072" s="733" t="s">
        <v>102</v>
      </c>
      <c r="B1072" s="733">
        <v>2</v>
      </c>
      <c r="C1072" s="733"/>
      <c r="D1072" s="733">
        <v>19</v>
      </c>
      <c r="E1072" s="733" t="str">
        <f>CONCATENATE('Смета ЕР (общ) '!$A1072,".",'Смета ЕР (общ) '!$B1072,".",'Смета ЕР (общ) '!$D1072)</f>
        <v>Р8.2.19</v>
      </c>
      <c r="F1072" s="733">
        <f t="shared" si="123"/>
        <v>1</v>
      </c>
      <c r="G1072" s="1065" t="s">
        <v>273</v>
      </c>
      <c r="H1072" s="1098" t="s">
        <v>336</v>
      </c>
      <c r="I1072" s="734"/>
      <c r="J1072" s="923">
        <v>2200</v>
      </c>
      <c r="K1072" s="923">
        <v>18668.04</v>
      </c>
      <c r="L1072" s="923">
        <f t="shared" si="124"/>
        <v>2200</v>
      </c>
      <c r="M1072" s="923">
        <f t="shared" si="125"/>
        <v>18668.04</v>
      </c>
      <c r="N1072" s="923">
        <f>ROUND('Смета ЕР (общ) '!$I1072*'Смета ЕР (общ) '!$L1072,2)</f>
        <v>0</v>
      </c>
      <c r="O1072" s="923">
        <f>ROUND('Смета ЕР (общ) '!$I1072*'Смета ЕР (общ) '!$M1072,2)</f>
        <v>0</v>
      </c>
      <c r="P1072" s="1065"/>
      <c r="Q1072" s="1065"/>
      <c r="S1072" s="619"/>
      <c r="T1072" s="1168"/>
      <c r="U1072" s="1168">
        <v>1</v>
      </c>
      <c r="V1072" s="1168"/>
      <c r="W1072" s="1168"/>
    </row>
    <row r="1073" spans="1:23" ht="14.4" customHeight="1">
      <c r="A1073" s="733" t="s">
        <v>102</v>
      </c>
      <c r="B1073" s="733">
        <v>2</v>
      </c>
      <c r="C1073" s="733"/>
      <c r="D1073" s="733">
        <v>17</v>
      </c>
      <c r="E1073" s="733" t="str">
        <f>CONCATENATE('Смета ЕР (общ) '!$A1073,".",'Смета ЕР (общ) '!$B1073,".",'Смета ЕР (общ) '!$D1073)</f>
        <v>Р8.2.17</v>
      </c>
      <c r="F1073" s="733">
        <f t="shared" si="123"/>
        <v>1</v>
      </c>
      <c r="G1073" s="1065" t="s">
        <v>103</v>
      </c>
      <c r="H1073" s="1098" t="s">
        <v>1146</v>
      </c>
      <c r="I1073" s="734"/>
      <c r="J1073" s="923">
        <v>1148.3599999999999</v>
      </c>
      <c r="K1073" s="923">
        <v>6334.22</v>
      </c>
      <c r="L1073" s="923">
        <f t="shared" si="124"/>
        <v>1148.3599999999999</v>
      </c>
      <c r="M1073" s="923">
        <f t="shared" si="125"/>
        <v>6334.22</v>
      </c>
      <c r="N1073" s="923">
        <f>ROUND('Смета ЕР (общ) '!$I1073*'Смета ЕР (общ) '!$L1073,2)</f>
        <v>0</v>
      </c>
      <c r="O1073" s="923">
        <f>ROUND('Смета ЕР (общ) '!$I1073*'Смета ЕР (общ) '!$M1073,2)</f>
        <v>0</v>
      </c>
      <c r="P1073" s="1065"/>
      <c r="Q1073" s="1065"/>
      <c r="S1073" s="619"/>
      <c r="T1073" s="1168"/>
      <c r="U1073" s="1168"/>
      <c r="V1073" s="1168"/>
      <c r="W1073" s="1168"/>
    </row>
    <row r="1074" spans="1:23" ht="24" customHeight="1">
      <c r="A1074" s="733" t="s">
        <v>102</v>
      </c>
      <c r="B1074" s="733">
        <v>2</v>
      </c>
      <c r="C1074" s="733"/>
      <c r="D1074" s="733">
        <v>18</v>
      </c>
      <c r="E1074" s="733" t="str">
        <f>CONCATENATE('Смета ЕР (общ) '!$A1074,".",'Смета ЕР (общ) '!$B1074,".",'Смета ЕР (общ) '!$D1074)</f>
        <v>Р8.2.18</v>
      </c>
      <c r="F1074" s="733">
        <f t="shared" si="123"/>
        <v>1</v>
      </c>
      <c r="G1074" s="1065" t="s">
        <v>104</v>
      </c>
      <c r="H1074" s="1098" t="s">
        <v>8</v>
      </c>
      <c r="I1074" s="734"/>
      <c r="J1074" s="923">
        <v>96.36</v>
      </c>
      <c r="K1074" s="923">
        <v>0</v>
      </c>
      <c r="L1074" s="923">
        <f t="shared" si="124"/>
        <v>96.36</v>
      </c>
      <c r="M1074" s="923">
        <f t="shared" si="125"/>
        <v>0</v>
      </c>
      <c r="N1074" s="923">
        <f>ROUND('Смета ЕР (общ) '!$I1074*'Смета ЕР (общ) '!$L1074,2)</f>
        <v>0</v>
      </c>
      <c r="O1074" s="923">
        <f>ROUND('Смета ЕР (общ) '!$I1074*'Смета ЕР (общ) '!$M1074,2)</f>
        <v>0</v>
      </c>
      <c r="P1074" s="1065"/>
      <c r="Q1074" s="1065"/>
      <c r="S1074" s="619"/>
      <c r="T1074" s="1168"/>
      <c r="U1074" s="1168">
        <v>214</v>
      </c>
      <c r="V1074" s="1168"/>
      <c r="W1074" s="1168"/>
    </row>
    <row r="1075" spans="1:23" ht="36" customHeight="1">
      <c r="A1075" s="733" t="s">
        <v>102</v>
      </c>
      <c r="B1075" s="733">
        <v>2</v>
      </c>
      <c r="C1075" s="733"/>
      <c r="D1075" s="733">
        <v>58</v>
      </c>
      <c r="E1075" s="733" t="str">
        <f>CONCATENATE('Смета ЕР (общ) '!$A1075,".",'Смета ЕР (общ) '!$B1075,".",'Смета ЕР (общ) '!$D1075)</f>
        <v>Р8.2.58</v>
      </c>
      <c r="F1075" s="733">
        <f t="shared" si="123"/>
        <v>1</v>
      </c>
      <c r="G1075" s="1065" t="s">
        <v>6105</v>
      </c>
      <c r="H1075" s="1098" t="s">
        <v>27</v>
      </c>
      <c r="I1075" s="734"/>
      <c r="J1075" s="923">
        <v>1562.35</v>
      </c>
      <c r="K1075" s="923">
        <v>2023.16</v>
      </c>
      <c r="L1075" s="923">
        <f t="shared" si="124"/>
        <v>1562.35</v>
      </c>
      <c r="M1075" s="923">
        <f t="shared" si="125"/>
        <v>2023.16</v>
      </c>
      <c r="N1075" s="923">
        <f>ROUND('Смета ЕР (общ) '!$I1075*'Смета ЕР (общ) '!$L1075,2)</f>
        <v>0</v>
      </c>
      <c r="O1075" s="923">
        <f>ROUND('Смета ЕР (общ) '!$I1075*'Смета ЕР (общ) '!$M1075,2)</f>
        <v>0</v>
      </c>
      <c r="P1075" s="1065" t="s">
        <v>1865</v>
      </c>
      <c r="Q1075" s="1065"/>
      <c r="S1075" s="619"/>
      <c r="T1075" s="1168"/>
      <c r="U1075" s="1168"/>
      <c r="V1075" s="1168"/>
      <c r="W1075" s="1168"/>
    </row>
    <row r="1076" spans="1:23" ht="36" customHeight="1">
      <c r="A1076" s="733" t="s">
        <v>102</v>
      </c>
      <c r="B1076" s="733">
        <v>2</v>
      </c>
      <c r="C1076" s="733"/>
      <c r="D1076" s="733">
        <v>20</v>
      </c>
      <c r="E1076" s="733" t="str">
        <f>CONCATENATE('Смета ЕР (общ) '!$A1076,".",'Смета ЕР (общ) '!$B1076,".",'Смета ЕР (общ) '!$D1076)</f>
        <v>Р8.2.20</v>
      </c>
      <c r="F1076" s="733">
        <f t="shared" si="123"/>
        <v>1</v>
      </c>
      <c r="G1076" s="1067" t="s">
        <v>6102</v>
      </c>
      <c r="H1076" s="1098" t="s">
        <v>8</v>
      </c>
      <c r="I1076" s="734"/>
      <c r="J1076" s="923">
        <v>2081.64</v>
      </c>
      <c r="K1076" s="923">
        <v>1990.8</v>
      </c>
      <c r="L1076" s="923">
        <f t="shared" si="124"/>
        <v>2081.64</v>
      </c>
      <c r="M1076" s="923">
        <f t="shared" si="125"/>
        <v>1990.8</v>
      </c>
      <c r="N1076" s="923">
        <f>ROUND('Смета ЕР (общ) '!$I1076*'Смета ЕР (общ) '!$L1076,2)</f>
        <v>0</v>
      </c>
      <c r="O1076" s="923">
        <f>ROUND('Смета ЕР (общ) '!$I1076*'Смета ЕР (общ) '!$M1076,2)</f>
        <v>0</v>
      </c>
      <c r="P1076" s="1067"/>
      <c r="Q1076" s="1067"/>
      <c r="S1076" s="619"/>
      <c r="T1076" s="1168"/>
      <c r="U1076" s="1168">
        <v>214</v>
      </c>
      <c r="V1076" s="1168"/>
      <c r="W1076" s="1168"/>
    </row>
    <row r="1077" spans="1:23" ht="14.4">
      <c r="A1077" s="1089" t="s">
        <v>105</v>
      </c>
      <c r="B1077" s="1089">
        <v>0</v>
      </c>
      <c r="C1077" s="1089"/>
      <c r="D1077" s="1089">
        <v>0</v>
      </c>
      <c r="E1077" s="1089" t="str">
        <f>CONCATENATE('Смета ЕР (общ) '!$A1077,".",'Смета ЕР (общ) '!$B1077,".",'Смета ЕР (общ) '!$D1077)</f>
        <v>Р9.0.0</v>
      </c>
      <c r="F1077" s="1089">
        <f t="shared" si="123"/>
        <v>1</v>
      </c>
      <c r="G1077" s="1090" t="s">
        <v>681</v>
      </c>
      <c r="H1077" s="1091"/>
      <c r="I1077" s="1092">
        <f>N1077</f>
        <v>0</v>
      </c>
      <c r="J1077" s="1101"/>
      <c r="K1077" s="1101"/>
      <c r="L1077" s="1094"/>
      <c r="M1077" s="1094"/>
      <c r="N1077" s="1094">
        <f>N1088+N1078+N1622+N1625+N1648</f>
        <v>0</v>
      </c>
      <c r="O1077" s="1094">
        <f>O1088+O1078+O1622+O1625+O1648</f>
        <v>0</v>
      </c>
      <c r="P1077" s="1090"/>
      <c r="Q1077" s="1090"/>
      <c r="S1077" s="619"/>
      <c r="T1077" s="1168"/>
      <c r="U1077" s="1168">
        <v>831877.09</v>
      </c>
      <c r="V1077" s="1168"/>
      <c r="W1077" s="1168"/>
    </row>
    <row r="1078" spans="1:23" ht="14.4">
      <c r="A1078" s="1089" t="s">
        <v>105</v>
      </c>
      <c r="B1078" s="1089">
        <v>1</v>
      </c>
      <c r="C1078" s="1089"/>
      <c r="D1078" s="1089">
        <v>0</v>
      </c>
      <c r="E1078" s="1089" t="str">
        <f>CONCATENATE('Смета ЕР (общ) '!$A1078,".",'Смета ЕР (общ) '!$B1078,".",'Смета ЕР (общ) '!$D1078)</f>
        <v>Р9.1.0</v>
      </c>
      <c r="F1078" s="1089">
        <f t="shared" si="123"/>
        <v>1</v>
      </c>
      <c r="G1078" s="1090" t="s">
        <v>2623</v>
      </c>
      <c r="H1078" s="1091"/>
      <c r="I1078" s="1092">
        <f>N1078</f>
        <v>0</v>
      </c>
      <c r="J1078" s="1101"/>
      <c r="K1078" s="1101"/>
      <c r="L1078" s="1094"/>
      <c r="M1078" s="1094"/>
      <c r="N1078" s="1094">
        <f>ROUND(SUM(N1079:N1087),2)</f>
        <v>0</v>
      </c>
      <c r="O1078" s="1094">
        <f>ROUND(SUM(O1079:O1087),2)</f>
        <v>0</v>
      </c>
      <c r="P1078" s="1090"/>
      <c r="Q1078" s="1090"/>
      <c r="S1078" s="619"/>
      <c r="T1078" s="1168"/>
      <c r="U1078" s="1168">
        <v>40265.35</v>
      </c>
      <c r="V1078" s="1168"/>
      <c r="W1078" s="1168"/>
    </row>
    <row r="1079" spans="1:23" ht="14.4">
      <c r="A1079" s="733" t="s">
        <v>105</v>
      </c>
      <c r="B1079" s="733">
        <v>1</v>
      </c>
      <c r="C1079" s="733"/>
      <c r="D1079" s="733">
        <v>1</v>
      </c>
      <c r="E1079" s="733" t="str">
        <f>CONCATENATE('Смета ЕР (общ) '!$A1079,".",'Смета ЕР (общ) '!$B1079,".",'Смета ЕР (общ) '!$D1079)</f>
        <v>Р9.1.1</v>
      </c>
      <c r="F1079" s="733">
        <f t="shared" si="123"/>
        <v>1</v>
      </c>
      <c r="G1079" s="1106" t="s">
        <v>1559</v>
      </c>
      <c r="H1079" s="1098" t="s">
        <v>336</v>
      </c>
      <c r="I1079" s="734"/>
      <c r="J1079" s="923">
        <v>7441</v>
      </c>
      <c r="K1079" s="735">
        <f>'Щиты в сборе'!M24</f>
        <v>124007.1</v>
      </c>
      <c r="L1079" s="923">
        <f t="shared" ref="L1079:L1087" si="126">ROUND(J1079-J1079*$Q$4,2)</f>
        <v>7441</v>
      </c>
      <c r="M1079" s="1114">
        <f t="shared" ref="M1079:M1087" si="127">ROUND(K1079-K1079*$Q$4,2)</f>
        <v>124007.1</v>
      </c>
      <c r="N1079" s="923">
        <f>ROUND('Смета ЕР (общ) '!$I1079*'Смета ЕР (общ) '!$L1079,2)</f>
        <v>0</v>
      </c>
      <c r="O1079" s="923">
        <f>ROUND('Смета ЕР (общ) '!$I1079*'Смета ЕР (общ) '!$M1079,2)</f>
        <v>0</v>
      </c>
      <c r="P1079" s="1218" t="s">
        <v>6189</v>
      </c>
      <c r="Q1079" s="1106"/>
      <c r="R1079" s="854"/>
      <c r="S1079" s="619"/>
      <c r="T1079" s="1168"/>
      <c r="U1079" s="1168">
        <v>1</v>
      </c>
      <c r="V1079" s="1168"/>
      <c r="W1079" s="1168"/>
    </row>
    <row r="1080" spans="1:23" ht="14.4">
      <c r="A1080" s="733" t="s">
        <v>105</v>
      </c>
      <c r="B1080" s="733">
        <v>1</v>
      </c>
      <c r="C1080" s="733"/>
      <c r="D1080" s="733">
        <v>2</v>
      </c>
      <c r="E1080" s="733" t="str">
        <f>CONCATENATE('Смета ЕР (общ) '!$A1080,".",'Смета ЕР (общ) '!$B1080,".",'Смета ЕР (общ) '!$D1080)</f>
        <v>Р9.1.2</v>
      </c>
      <c r="F1080" s="733">
        <f t="shared" si="123"/>
        <v>1</v>
      </c>
      <c r="G1080" s="1106" t="s">
        <v>1560</v>
      </c>
      <c r="H1080" s="1098" t="s">
        <v>336</v>
      </c>
      <c r="I1080" s="734"/>
      <c r="J1080" s="923">
        <v>12756</v>
      </c>
      <c r="K1080" s="735">
        <f>'Щиты в сборе'!M25</f>
        <v>311104.5</v>
      </c>
      <c r="L1080" s="923">
        <f t="shared" si="126"/>
        <v>12756</v>
      </c>
      <c r="M1080" s="1114">
        <f t="shared" si="127"/>
        <v>311104.5</v>
      </c>
      <c r="N1080" s="923">
        <f>ROUND('Смета ЕР (общ) '!$I1080*'Смета ЕР (общ) '!$L1080,2)</f>
        <v>0</v>
      </c>
      <c r="O1080" s="923">
        <f>ROUND('Смета ЕР (общ) '!$I1080*'Смета ЕР (общ) '!$M1080,2)</f>
        <v>0</v>
      </c>
      <c r="P1080" s="1218" t="s">
        <v>6189</v>
      </c>
      <c r="Q1080" s="1106"/>
      <c r="R1080" s="854"/>
      <c r="S1080" s="619"/>
      <c r="T1080" s="1168"/>
      <c r="U1080" s="1168"/>
      <c r="V1080" s="1168"/>
      <c r="W1080" s="1168"/>
    </row>
    <row r="1081" spans="1:23" ht="14.4">
      <c r="A1081" s="733" t="s">
        <v>105</v>
      </c>
      <c r="B1081" s="733">
        <v>1</v>
      </c>
      <c r="C1081" s="733"/>
      <c r="D1081" s="733">
        <v>3</v>
      </c>
      <c r="E1081" s="733" t="str">
        <f>CONCATENATE('Смета ЕР (общ) '!$A1081,".",'Смета ЕР (общ) '!$B1081,".",'Смета ЕР (общ) '!$D1081)</f>
        <v>Р9.1.3</v>
      </c>
      <c r="F1081" s="733">
        <f t="shared" si="123"/>
        <v>1</v>
      </c>
      <c r="G1081" s="1065" t="s">
        <v>1561</v>
      </c>
      <c r="H1081" s="1098" t="s">
        <v>336</v>
      </c>
      <c r="I1081" s="734"/>
      <c r="J1081" s="923">
        <v>12756</v>
      </c>
      <c r="K1081" s="735">
        <f>'Щиты в сборе'!M26</f>
        <v>348886.65</v>
      </c>
      <c r="L1081" s="923">
        <f t="shared" si="126"/>
        <v>12756</v>
      </c>
      <c r="M1081" s="1114">
        <f t="shared" si="127"/>
        <v>348886.65</v>
      </c>
      <c r="N1081" s="923">
        <f>ROUND('Смета ЕР (общ) '!$I1081*'Смета ЕР (общ) '!$L1081,2)</f>
        <v>0</v>
      </c>
      <c r="O1081" s="923">
        <f>ROUND('Смета ЕР (общ) '!$I1081*'Смета ЕР (общ) '!$M1081,2)</f>
        <v>0</v>
      </c>
      <c r="P1081" s="1218" t="s">
        <v>6189</v>
      </c>
      <c r="Q1081" s="1065"/>
      <c r="R1081" s="854"/>
      <c r="S1081" s="619"/>
      <c r="T1081" s="1168"/>
      <c r="U1081" s="1168"/>
      <c r="V1081" s="1168"/>
      <c r="W1081" s="1168"/>
    </row>
    <row r="1082" spans="1:23" ht="14.4">
      <c r="A1082" s="733" t="s">
        <v>105</v>
      </c>
      <c r="B1082" s="733">
        <v>1</v>
      </c>
      <c r="C1082" s="733"/>
      <c r="D1082" s="733">
        <v>4</v>
      </c>
      <c r="E1082" s="733" t="str">
        <f>CONCATENATE('Смета ЕР (общ) '!$A1082,".",'Смета ЕР (общ) '!$B1082,".",'Смета ЕР (общ) '!$D1082)</f>
        <v>Р9.1.4</v>
      </c>
      <c r="F1082" s="733">
        <f t="shared" si="123"/>
        <v>1</v>
      </c>
      <c r="G1082" s="1065" t="s">
        <v>1562</v>
      </c>
      <c r="H1082" s="1098" t="s">
        <v>336</v>
      </c>
      <c r="I1082" s="734"/>
      <c r="J1082" s="923">
        <v>12756</v>
      </c>
      <c r="K1082" s="735">
        <f>'Щиты в сборе'!M27</f>
        <v>348616.8</v>
      </c>
      <c r="L1082" s="923">
        <f t="shared" si="126"/>
        <v>12756</v>
      </c>
      <c r="M1082" s="1114">
        <f t="shared" si="127"/>
        <v>348616.8</v>
      </c>
      <c r="N1082" s="923">
        <f>ROUND('Смета ЕР (общ) '!$I1082*'Смета ЕР (общ) '!$L1082,2)</f>
        <v>0</v>
      </c>
      <c r="O1082" s="923">
        <f>ROUND('Смета ЕР (общ) '!$I1082*'Смета ЕР (общ) '!$M1082,2)</f>
        <v>0</v>
      </c>
      <c r="P1082" s="1218" t="s">
        <v>6189</v>
      </c>
      <c r="Q1082" s="1065"/>
      <c r="R1082" s="854"/>
      <c r="S1082" s="619"/>
      <c r="T1082" s="1168"/>
      <c r="U1082" s="1168">
        <v>1</v>
      </c>
      <c r="V1082" s="1168"/>
      <c r="W1082" s="1168"/>
    </row>
    <row r="1083" spans="1:23" ht="14.4">
      <c r="A1083" s="733" t="s">
        <v>105</v>
      </c>
      <c r="B1083" s="733">
        <v>1</v>
      </c>
      <c r="C1083" s="733"/>
      <c r="D1083" s="733">
        <v>5</v>
      </c>
      <c r="E1083" s="733" t="str">
        <f>CONCATENATE('Смета ЕР (общ) '!$A1083,".",'Смета ЕР (общ) '!$B1083,".",'Смета ЕР (общ) '!$D1083)</f>
        <v>Р9.1.5</v>
      </c>
      <c r="F1083" s="733">
        <f t="shared" si="123"/>
        <v>1</v>
      </c>
      <c r="G1083" s="1065" t="s">
        <v>1563</v>
      </c>
      <c r="H1083" s="1098" t="s">
        <v>336</v>
      </c>
      <c r="I1083" s="734"/>
      <c r="J1083" s="923">
        <v>12756</v>
      </c>
      <c r="K1083" s="735">
        <f>'Щиты в сборе'!M28</f>
        <v>12020.4</v>
      </c>
      <c r="L1083" s="923">
        <f t="shared" si="126"/>
        <v>12756</v>
      </c>
      <c r="M1083" s="1114">
        <f t="shared" si="127"/>
        <v>12020.4</v>
      </c>
      <c r="N1083" s="923">
        <f>ROUND('Смета ЕР (общ) '!$I1083*'Смета ЕР (общ) '!$L1083,2)</f>
        <v>0</v>
      </c>
      <c r="O1083" s="923">
        <f>ROUND('Смета ЕР (общ) '!$I1083*'Смета ЕР (общ) '!$M1083,2)</f>
        <v>0</v>
      </c>
      <c r="P1083" s="1218" t="s">
        <v>6189</v>
      </c>
      <c r="Q1083" s="1065"/>
      <c r="R1083" s="854"/>
      <c r="S1083" s="619"/>
      <c r="T1083" s="1168"/>
      <c r="U1083" s="1168">
        <v>1</v>
      </c>
      <c r="V1083" s="1168"/>
      <c r="W1083" s="1168"/>
    </row>
    <row r="1084" spans="1:23" ht="14.4">
      <c r="A1084" s="733" t="s">
        <v>105</v>
      </c>
      <c r="B1084" s="733">
        <v>1</v>
      </c>
      <c r="C1084" s="733"/>
      <c r="D1084" s="733">
        <v>6</v>
      </c>
      <c r="E1084" s="733" t="str">
        <f>CONCATENATE('Смета ЕР (общ) '!$A1084,".",'Смета ЕР (общ) '!$B1084,".",'Смета ЕР (общ) '!$D1084)</f>
        <v>Р9.1.6</v>
      </c>
      <c r="F1084" s="733">
        <f t="shared" si="123"/>
        <v>1</v>
      </c>
      <c r="G1084" s="1065" t="s">
        <v>1564</v>
      </c>
      <c r="H1084" s="1098" t="s">
        <v>336</v>
      </c>
      <c r="I1084" s="734"/>
      <c r="J1084" s="923">
        <v>12756</v>
      </c>
      <c r="K1084" s="735">
        <f>'Щиты в сборе'!M29</f>
        <v>22568.7</v>
      </c>
      <c r="L1084" s="923">
        <f t="shared" si="126"/>
        <v>12756</v>
      </c>
      <c r="M1084" s="1114">
        <f t="shared" si="127"/>
        <v>22568.7</v>
      </c>
      <c r="N1084" s="923">
        <f>ROUND('Смета ЕР (общ) '!$I1084*'Смета ЕР (общ) '!$L1084,2)</f>
        <v>0</v>
      </c>
      <c r="O1084" s="923">
        <f>ROUND('Смета ЕР (общ) '!$I1084*'Смета ЕР (общ) '!$M1084,2)</f>
        <v>0</v>
      </c>
      <c r="P1084" s="1218" t="s">
        <v>6189</v>
      </c>
      <c r="Q1084" s="1065"/>
      <c r="R1084" s="854"/>
      <c r="S1084" s="619"/>
      <c r="T1084" s="1168"/>
      <c r="U1084" s="1168"/>
      <c r="V1084" s="1168"/>
      <c r="W1084" s="1168"/>
    </row>
    <row r="1085" spans="1:23" ht="14.4">
      <c r="A1085" s="733" t="s">
        <v>105</v>
      </c>
      <c r="B1085" s="733">
        <v>1</v>
      </c>
      <c r="C1085" s="733"/>
      <c r="D1085" s="733">
        <v>7</v>
      </c>
      <c r="E1085" s="733" t="str">
        <f>CONCATENATE('Смета ЕР (общ) '!$A1085,".",'Смета ЕР (общ) '!$B1085,".",'Смета ЕР (общ) '!$D1085)</f>
        <v>Р9.1.7</v>
      </c>
      <c r="F1085" s="733">
        <f t="shared" si="123"/>
        <v>1</v>
      </c>
      <c r="G1085" s="1065" t="s">
        <v>1565</v>
      </c>
      <c r="H1085" s="1098" t="s">
        <v>336</v>
      </c>
      <c r="I1085" s="734"/>
      <c r="J1085" s="923">
        <v>7312.35</v>
      </c>
      <c r="K1085" s="735">
        <f>'Щиты в сборе'!M30</f>
        <v>24994.2</v>
      </c>
      <c r="L1085" s="923">
        <f t="shared" si="126"/>
        <v>7312.35</v>
      </c>
      <c r="M1085" s="1114">
        <f t="shared" si="127"/>
        <v>24994.2</v>
      </c>
      <c r="N1085" s="923">
        <f>ROUND('Смета ЕР (общ) '!$I1085*'Смета ЕР (общ) '!$L1085,2)</f>
        <v>0</v>
      </c>
      <c r="O1085" s="923">
        <f>ROUND('Смета ЕР (общ) '!$I1085*'Смета ЕР (общ) '!$M1085,2)</f>
        <v>0</v>
      </c>
      <c r="P1085" s="1218" t="s">
        <v>6189</v>
      </c>
      <c r="Q1085" s="1065"/>
      <c r="R1085" s="854"/>
      <c r="S1085" s="619"/>
      <c r="T1085" s="1168"/>
      <c r="U1085" s="1168">
        <v>1</v>
      </c>
      <c r="V1085" s="1168"/>
      <c r="W1085" s="1168"/>
    </row>
    <row r="1086" spans="1:23" ht="14.4">
      <c r="A1086" s="1149" t="s">
        <v>105</v>
      </c>
      <c r="B1086" s="1149">
        <v>1</v>
      </c>
      <c r="C1086" s="1149"/>
      <c r="D1086" s="1149">
        <v>8</v>
      </c>
      <c r="E1086" s="1149" t="str">
        <f>CONCATENATE('Смета ЕР (общ) '!$A1086,".",'Смета ЕР (общ) '!$B1086,".",'Смета ЕР (общ) '!$D1086)</f>
        <v>Р9.1.8</v>
      </c>
      <c r="F1086" s="1149">
        <f t="shared" si="123"/>
        <v>1</v>
      </c>
      <c r="G1086" s="1150" t="s">
        <v>3552</v>
      </c>
      <c r="H1086" s="1098" t="s">
        <v>336</v>
      </c>
      <c r="I1086" s="734"/>
      <c r="J1086" s="923">
        <v>7441</v>
      </c>
      <c r="K1086" s="735">
        <f>'Щиты в сборе'!M33</f>
        <v>62745.9</v>
      </c>
      <c r="L1086" s="923">
        <f t="shared" si="126"/>
        <v>7441</v>
      </c>
      <c r="M1086" s="1114">
        <f t="shared" si="127"/>
        <v>62745.9</v>
      </c>
      <c r="N1086" s="923">
        <f>ROUND('Смета ЕР (общ) '!$I1086*'Смета ЕР (общ) '!$L1086,2)</f>
        <v>0</v>
      </c>
      <c r="O1086" s="923">
        <f>ROUND('Смета ЕР (общ) '!$I1086*'Смета ЕР (общ) '!$M1086,2)</f>
        <v>0</v>
      </c>
      <c r="P1086" s="1218" t="s">
        <v>6189</v>
      </c>
      <c r="Q1086" s="1150"/>
      <c r="R1086" s="854"/>
      <c r="S1086" s="619"/>
      <c r="T1086" s="1168"/>
      <c r="U1086" s="1168"/>
      <c r="V1086" s="1168"/>
      <c r="W1086" s="1168"/>
    </row>
    <row r="1087" spans="1:23" ht="14.4">
      <c r="A1087" s="1149" t="s">
        <v>105</v>
      </c>
      <c r="B1087" s="1149">
        <v>1</v>
      </c>
      <c r="C1087" s="1149"/>
      <c r="D1087" s="1149">
        <v>9</v>
      </c>
      <c r="E1087" s="1149" t="str">
        <f>CONCATENATE('Смета ЕР (общ) '!$A1087,".",'Смета ЕР (общ) '!$B1087,".",'Смета ЕР (общ) '!$D1087)</f>
        <v>Р9.1.9</v>
      </c>
      <c r="F1087" s="1149">
        <f t="shared" si="123"/>
        <v>1</v>
      </c>
      <c r="G1087" s="1150" t="s">
        <v>3553</v>
      </c>
      <c r="H1087" s="1098" t="s">
        <v>336</v>
      </c>
      <c r="I1087" s="734"/>
      <c r="J1087" s="923">
        <v>7441</v>
      </c>
      <c r="K1087" s="735">
        <f>'Щиты в сборе'!M34</f>
        <v>136832.85</v>
      </c>
      <c r="L1087" s="923">
        <f t="shared" si="126"/>
        <v>7441</v>
      </c>
      <c r="M1087" s="1114">
        <f t="shared" si="127"/>
        <v>136832.85</v>
      </c>
      <c r="N1087" s="923">
        <f>ROUND('Смета ЕР (общ) '!$I1087*'Смета ЕР (общ) '!$L1087,2)</f>
        <v>0</v>
      </c>
      <c r="O1087" s="923">
        <f>ROUND('Смета ЕР (общ) '!$I1087*'Смета ЕР (общ) '!$M1087,2)</f>
        <v>0</v>
      </c>
      <c r="P1087" s="1218" t="s">
        <v>6189</v>
      </c>
      <c r="Q1087" s="1150"/>
      <c r="R1087" s="854"/>
      <c r="S1087" s="619"/>
      <c r="T1087" s="1168"/>
      <c r="U1087" s="1168"/>
      <c r="V1087" s="1168"/>
      <c r="W1087" s="1168"/>
    </row>
    <row r="1088" spans="1:23" ht="14.4">
      <c r="A1088" s="1089" t="s">
        <v>105</v>
      </c>
      <c r="B1088" s="1089">
        <v>2</v>
      </c>
      <c r="C1088" s="1089"/>
      <c r="D1088" s="1089">
        <v>0</v>
      </c>
      <c r="E1088" s="1089" t="str">
        <f>CONCATENATE('Смета ЕР (общ) '!$A1088,".",'Смета ЕР (общ) '!$B1088,".",'Смета ЕР (общ) '!$D1088)</f>
        <v>Р9.2.0</v>
      </c>
      <c r="F1088" s="1089">
        <f t="shared" si="123"/>
        <v>1</v>
      </c>
      <c r="G1088" s="1090" t="s">
        <v>2624</v>
      </c>
      <c r="H1088" s="1091"/>
      <c r="I1088" s="1092">
        <f>N1088</f>
        <v>0</v>
      </c>
      <c r="J1088" s="1101"/>
      <c r="K1088" s="1101"/>
      <c r="L1088" s="1094"/>
      <c r="M1088" s="1094"/>
      <c r="N1088" s="1094">
        <f>ROUND(SUM(N1089:N1621),2)</f>
        <v>0</v>
      </c>
      <c r="O1088" s="1094">
        <f>ROUND(SUM(O1089:O1621),2)</f>
        <v>0</v>
      </c>
      <c r="P1088" s="1090"/>
      <c r="Q1088" s="1090"/>
      <c r="S1088" s="619"/>
      <c r="T1088" s="1168"/>
      <c r="U1088" s="1168">
        <v>791611.74</v>
      </c>
      <c r="V1088" s="1168"/>
      <c r="W1088" s="1168"/>
    </row>
    <row r="1089" spans="1:23" ht="14.4" customHeight="1">
      <c r="A1089" s="1097" t="s">
        <v>105</v>
      </c>
      <c r="B1089" s="1097">
        <v>2</v>
      </c>
      <c r="C1089" s="1097"/>
      <c r="D1089" s="1097">
        <v>169</v>
      </c>
      <c r="E1089" s="1097" t="str">
        <f>CONCATENATE('Смета ЕР (общ) '!$A1089,".",'Смета ЕР (общ) '!$B1089,".",'Смета ЕР (общ) '!$D1089)</f>
        <v>Р9.2.169</v>
      </c>
      <c r="F1089" s="1097">
        <f t="shared" si="123"/>
        <v>1</v>
      </c>
      <c r="G1089" s="1067" t="s">
        <v>2322</v>
      </c>
      <c r="H1089" s="1095" t="s">
        <v>27</v>
      </c>
      <c r="I1089" s="837"/>
      <c r="J1089" s="735">
        <v>75.8</v>
      </c>
      <c r="K1089" s="735">
        <v>153.82</v>
      </c>
      <c r="L1089" s="735">
        <f t="shared" ref="L1089:L1152" si="128">ROUND(J1089-J1089*$Q$4,2)</f>
        <v>75.8</v>
      </c>
      <c r="M1089" s="735">
        <f t="shared" ref="M1089:M1152" si="129">ROUND(K1089-K1089*$Q$4,2)</f>
        <v>153.82</v>
      </c>
      <c r="N1089" s="735">
        <f>ROUND('Смета ЕР (общ) '!$I1089*'Смета ЕР (общ) '!$L1089,2)</f>
        <v>0</v>
      </c>
      <c r="O1089" s="735">
        <f>ROUND('Смета ЕР (общ) '!$I1089*'Смета ЕР (общ) '!$M1089,2)</f>
        <v>0</v>
      </c>
      <c r="P1089" s="1067"/>
      <c r="Q1089" s="1067"/>
      <c r="S1089" s="619"/>
      <c r="T1089" s="1168"/>
      <c r="U1089" s="1168"/>
      <c r="V1089" s="1168"/>
      <c r="W1089" s="1168"/>
    </row>
    <row r="1090" spans="1:23" ht="14.4" customHeight="1">
      <c r="A1090" s="1097" t="s">
        <v>105</v>
      </c>
      <c r="B1090" s="1097">
        <v>2</v>
      </c>
      <c r="C1090" s="1097"/>
      <c r="D1090" s="1097">
        <v>366</v>
      </c>
      <c r="E1090" s="1097" t="str">
        <f>CONCATENATE('Смета ЕР (общ) '!$A1090,".",'Смета ЕР (общ) '!$B1090,".",'Смета ЕР (общ) '!$D1090)</f>
        <v>Р9.2.366</v>
      </c>
      <c r="F1090" s="1097">
        <f t="shared" si="123"/>
        <v>1</v>
      </c>
      <c r="G1090" s="1067" t="s">
        <v>2323</v>
      </c>
      <c r="H1090" s="1095" t="s">
        <v>27</v>
      </c>
      <c r="I1090" s="837"/>
      <c r="J1090" s="735">
        <v>75.8</v>
      </c>
      <c r="K1090" s="735">
        <v>97.4</v>
      </c>
      <c r="L1090" s="735">
        <f t="shared" si="128"/>
        <v>75.8</v>
      </c>
      <c r="M1090" s="735">
        <f t="shared" si="129"/>
        <v>97.4</v>
      </c>
      <c r="N1090" s="735">
        <f>ROUND('Смета ЕР (общ) '!$I1090*'Смета ЕР (общ) '!$L1090,2)</f>
        <v>0</v>
      </c>
      <c r="O1090" s="735">
        <f>ROUND('Смета ЕР (общ) '!$I1090*'Смета ЕР (общ) '!$M1090,2)</f>
        <v>0</v>
      </c>
      <c r="P1090" s="1067"/>
      <c r="Q1090" s="1067"/>
      <c r="S1090" s="619"/>
      <c r="T1090" s="1168"/>
      <c r="U1090" s="1168"/>
      <c r="V1090" s="1168"/>
      <c r="W1090" s="1168"/>
    </row>
    <row r="1091" spans="1:23" ht="14.4" customHeight="1">
      <c r="A1091" s="1097" t="s">
        <v>105</v>
      </c>
      <c r="B1091" s="1097">
        <v>2</v>
      </c>
      <c r="C1091" s="1097"/>
      <c r="D1091" s="1097">
        <v>367</v>
      </c>
      <c r="E1091" s="1097" t="str">
        <f>CONCATENATE('Смета ЕР (общ) '!$A1091,".",'Смета ЕР (общ) '!$B1091,".",'Смета ЕР (общ) '!$D1091)</f>
        <v>Р9.2.367</v>
      </c>
      <c r="F1091" s="1097">
        <f t="shared" si="123"/>
        <v>1</v>
      </c>
      <c r="G1091" s="1067" t="s">
        <v>2324</v>
      </c>
      <c r="H1091" s="1095" t="s">
        <v>27</v>
      </c>
      <c r="I1091" s="837"/>
      <c r="J1091" s="735">
        <v>75.8</v>
      </c>
      <c r="K1091" s="735">
        <v>68.319999999999993</v>
      </c>
      <c r="L1091" s="735">
        <f t="shared" si="128"/>
        <v>75.8</v>
      </c>
      <c r="M1091" s="735">
        <f t="shared" si="129"/>
        <v>68.319999999999993</v>
      </c>
      <c r="N1091" s="735">
        <f>ROUND('Смета ЕР (общ) '!$I1091*'Смета ЕР (общ) '!$L1091,2)</f>
        <v>0</v>
      </c>
      <c r="O1091" s="735">
        <f>ROUND('Смета ЕР (общ) '!$I1091*'Смета ЕР (общ) '!$M1091,2)</f>
        <v>0</v>
      </c>
      <c r="P1091" s="1067"/>
      <c r="Q1091" s="1067"/>
      <c r="S1091" s="619"/>
      <c r="T1091" s="1168"/>
      <c r="U1091" s="1168"/>
      <c r="V1091" s="1168"/>
      <c r="W1091" s="1168"/>
    </row>
    <row r="1092" spans="1:23" ht="14.4" customHeight="1">
      <c r="A1092" s="1097" t="s">
        <v>105</v>
      </c>
      <c r="B1092" s="1097">
        <v>2</v>
      </c>
      <c r="C1092" s="1097"/>
      <c r="D1092" s="1097">
        <v>170</v>
      </c>
      <c r="E1092" s="1097" t="str">
        <f>CONCATENATE('Смета ЕР (общ) '!$A1092,".",'Смета ЕР (общ) '!$B1092,".",'Смета ЕР (общ) '!$D1092)</f>
        <v>Р9.2.170</v>
      </c>
      <c r="F1092" s="1097">
        <f t="shared" si="123"/>
        <v>1</v>
      </c>
      <c r="G1092" s="1067" t="s">
        <v>134</v>
      </c>
      <c r="H1092" s="1095" t="s">
        <v>27</v>
      </c>
      <c r="I1092" s="837"/>
      <c r="J1092" s="735">
        <v>75.8</v>
      </c>
      <c r="K1092" s="735">
        <v>35.9</v>
      </c>
      <c r="L1092" s="735">
        <f t="shared" si="128"/>
        <v>75.8</v>
      </c>
      <c r="M1092" s="735">
        <f t="shared" si="129"/>
        <v>35.9</v>
      </c>
      <c r="N1092" s="735">
        <f>ROUND('Смета ЕР (общ) '!$I1092*'Смета ЕР (общ) '!$L1092,2)</f>
        <v>0</v>
      </c>
      <c r="O1092" s="735">
        <f>ROUND('Смета ЕР (общ) '!$I1092*'Смета ЕР (общ) '!$M1092,2)</f>
        <v>0</v>
      </c>
      <c r="P1092" s="1067"/>
      <c r="Q1092" s="1067"/>
      <c r="S1092" s="619"/>
      <c r="T1092" s="1168"/>
      <c r="U1092" s="1168"/>
      <c r="V1092" s="1168"/>
      <c r="W1092" s="1168"/>
    </row>
    <row r="1093" spans="1:23" ht="14.4" customHeight="1">
      <c r="A1093" s="733" t="s">
        <v>105</v>
      </c>
      <c r="B1093" s="733">
        <v>2</v>
      </c>
      <c r="C1093" s="733"/>
      <c r="D1093" s="733">
        <v>276</v>
      </c>
      <c r="E1093" s="733" t="str">
        <f>CONCATENATE('Смета ЕР (общ) '!$A1093,".",'Смета ЕР (общ) '!$B1093,".",'Смета ЕР (общ) '!$D1093)</f>
        <v>Р9.2.276</v>
      </c>
      <c r="F1093" s="1097">
        <f t="shared" si="123"/>
        <v>1</v>
      </c>
      <c r="G1093" s="1065" t="s">
        <v>135</v>
      </c>
      <c r="H1093" s="1098" t="s">
        <v>27</v>
      </c>
      <c r="I1093" s="734"/>
      <c r="J1093" s="923">
        <v>75.8</v>
      </c>
      <c r="K1093" s="923">
        <v>22.69</v>
      </c>
      <c r="L1093" s="923">
        <f t="shared" si="128"/>
        <v>75.8</v>
      </c>
      <c r="M1093" s="923">
        <f t="shared" si="129"/>
        <v>22.69</v>
      </c>
      <c r="N1093" s="923">
        <f>ROUND('Смета ЕР (общ) '!$I1093*'Смета ЕР (общ) '!$L1093,2)</f>
        <v>0</v>
      </c>
      <c r="O1093" s="923">
        <f>ROUND('Смета ЕР (общ) '!$I1093*'Смета ЕР (общ) '!$M1093,2)</f>
        <v>0</v>
      </c>
      <c r="P1093" s="1065"/>
      <c r="Q1093" s="1065"/>
      <c r="S1093" s="619"/>
      <c r="T1093" s="1168"/>
      <c r="U1093" s="1168">
        <v>1177</v>
      </c>
      <c r="V1093" s="1168"/>
      <c r="W1093" s="1168"/>
    </row>
    <row r="1094" spans="1:23" ht="14.4" customHeight="1">
      <c r="A1094" s="733" t="s">
        <v>105</v>
      </c>
      <c r="B1094" s="733">
        <v>2</v>
      </c>
      <c r="C1094" s="733"/>
      <c r="D1094" s="733">
        <v>277</v>
      </c>
      <c r="E1094" s="733" t="str">
        <f>CONCATENATE('Смета ЕР (общ) '!$A1094,".",'Смета ЕР (общ) '!$B1094,".",'Смета ЕР (общ) '!$D1094)</f>
        <v>Р9.2.277</v>
      </c>
      <c r="F1094" s="1097">
        <f t="shared" si="123"/>
        <v>1</v>
      </c>
      <c r="G1094" s="1065" t="s">
        <v>136</v>
      </c>
      <c r="H1094" s="1098" t="s">
        <v>27</v>
      </c>
      <c r="I1094" s="734"/>
      <c r="J1094" s="923">
        <v>75.8</v>
      </c>
      <c r="K1094" s="923">
        <v>19.239999999999998</v>
      </c>
      <c r="L1094" s="923">
        <f t="shared" si="128"/>
        <v>75.8</v>
      </c>
      <c r="M1094" s="923">
        <f t="shared" si="129"/>
        <v>19.239999999999998</v>
      </c>
      <c r="N1094" s="923">
        <f>ROUND('Смета ЕР (общ) '!$I1094*'Смета ЕР (общ) '!$L1094,2)</f>
        <v>0</v>
      </c>
      <c r="O1094" s="923">
        <f>ROUND('Смета ЕР (общ) '!$I1094*'Смета ЕР (общ) '!$M1094,2)</f>
        <v>0</v>
      </c>
      <c r="P1094" s="1065"/>
      <c r="Q1094" s="1065"/>
      <c r="S1094" s="619"/>
      <c r="T1094" s="1168"/>
      <c r="U1094" s="1168">
        <v>814</v>
      </c>
      <c r="V1094" s="1168"/>
      <c r="W1094" s="1168"/>
    </row>
    <row r="1095" spans="1:23" ht="24" customHeight="1">
      <c r="A1095" s="1097" t="s">
        <v>105</v>
      </c>
      <c r="B1095" s="1097">
        <v>2</v>
      </c>
      <c r="C1095" s="1097"/>
      <c r="D1095" s="1097">
        <v>370</v>
      </c>
      <c r="E1095" s="1097" t="str">
        <f>CONCATENATE('Смета ЕР (общ) '!$A1095,".",'Смета ЕР (общ) '!$B1095,".",'Смета ЕР (общ) '!$D1095)</f>
        <v>Р9.2.370</v>
      </c>
      <c r="F1095" s="1097">
        <f t="shared" si="123"/>
        <v>1</v>
      </c>
      <c r="G1095" s="1067" t="s">
        <v>1211</v>
      </c>
      <c r="H1095" s="1095" t="s">
        <v>27</v>
      </c>
      <c r="I1095" s="837"/>
      <c r="J1095" s="735">
        <v>113.3</v>
      </c>
      <c r="K1095" s="735">
        <v>132.56</v>
      </c>
      <c r="L1095" s="735">
        <f t="shared" si="128"/>
        <v>113.3</v>
      </c>
      <c r="M1095" s="735">
        <f t="shared" si="129"/>
        <v>132.56</v>
      </c>
      <c r="N1095" s="735">
        <f>ROUND('Смета ЕР (общ) '!$I1095*'Смета ЕР (общ) '!$L1095,2)</f>
        <v>0</v>
      </c>
      <c r="O1095" s="735">
        <f>ROUND('Смета ЕР (общ) '!$I1095*'Смета ЕР (общ) '!$M1095,2)</f>
        <v>0</v>
      </c>
      <c r="P1095" s="1067" t="s">
        <v>1210</v>
      </c>
      <c r="Q1095" s="1067"/>
      <c r="S1095" s="619"/>
      <c r="T1095" s="1168"/>
      <c r="U1095" s="1168">
        <v>280</v>
      </c>
      <c r="V1095" s="1168"/>
      <c r="W1095" s="1168"/>
    </row>
    <row r="1096" spans="1:23" ht="24" customHeight="1">
      <c r="A1096" s="1097" t="s">
        <v>105</v>
      </c>
      <c r="B1096" s="1097">
        <v>2</v>
      </c>
      <c r="C1096" s="1097"/>
      <c r="D1096" s="1097">
        <v>250</v>
      </c>
      <c r="E1096" s="1097" t="str">
        <f>CONCATENATE('Смета ЕР (общ) '!$A1096,".",'Смета ЕР (общ) '!$B1096,".",'Смета ЕР (общ) '!$D1096)</f>
        <v>Р9.2.250</v>
      </c>
      <c r="F1096" s="1097">
        <f t="shared" si="123"/>
        <v>1</v>
      </c>
      <c r="G1096" s="1067" t="s">
        <v>1212</v>
      </c>
      <c r="H1096" s="1095" t="s">
        <v>27</v>
      </c>
      <c r="I1096" s="837"/>
      <c r="J1096" s="735">
        <v>135.72</v>
      </c>
      <c r="K1096" s="735">
        <v>164.05</v>
      </c>
      <c r="L1096" s="735">
        <f t="shared" si="128"/>
        <v>135.72</v>
      </c>
      <c r="M1096" s="735">
        <f t="shared" si="129"/>
        <v>164.05</v>
      </c>
      <c r="N1096" s="735">
        <f>ROUND('Смета ЕР (общ) '!$I1096*'Смета ЕР (общ) '!$L1096,2)</f>
        <v>0</v>
      </c>
      <c r="O1096" s="735">
        <f>ROUND('Смета ЕР (общ) '!$I1096*'Смета ЕР (общ) '!$M1096,2)</f>
        <v>0</v>
      </c>
      <c r="P1096" s="1067" t="s">
        <v>1210</v>
      </c>
      <c r="Q1096" s="1067"/>
      <c r="S1096" s="619"/>
      <c r="T1096" s="1168"/>
      <c r="U1096" s="1168">
        <v>36</v>
      </c>
      <c r="V1096" s="1168"/>
      <c r="W1096" s="1168"/>
    </row>
    <row r="1097" spans="1:23" ht="14.4" customHeight="1">
      <c r="A1097" s="733" t="s">
        <v>105</v>
      </c>
      <c r="B1097" s="733">
        <v>2</v>
      </c>
      <c r="C1097" s="733"/>
      <c r="D1097" s="733">
        <v>236</v>
      </c>
      <c r="E1097" s="733" t="str">
        <f>CONCATENATE('Смета ЕР (общ) '!$A1097,".",'Смета ЕР (общ) '!$B1097,".",'Смета ЕР (общ) '!$D1097)</f>
        <v>Р9.2.236</v>
      </c>
      <c r="F1097" s="1097">
        <f t="shared" si="123"/>
        <v>1</v>
      </c>
      <c r="G1097" s="1065" t="s">
        <v>332</v>
      </c>
      <c r="H1097" s="1098" t="s">
        <v>27</v>
      </c>
      <c r="I1097" s="734"/>
      <c r="J1097" s="923">
        <v>71.680000000000007</v>
      </c>
      <c r="K1097" s="923">
        <v>33.770000000000003</v>
      </c>
      <c r="L1097" s="923">
        <f t="shared" si="128"/>
        <v>71.680000000000007</v>
      </c>
      <c r="M1097" s="923">
        <f t="shared" si="129"/>
        <v>33.770000000000003</v>
      </c>
      <c r="N1097" s="923">
        <f>ROUND('Смета ЕР (общ) '!$I1097*'Смета ЕР (общ) '!$L1097,2)</f>
        <v>0</v>
      </c>
      <c r="O1097" s="923">
        <f>ROUND('Смета ЕР (общ) '!$I1097*'Смета ЕР (общ) '!$M1097,2)</f>
        <v>0</v>
      </c>
      <c r="P1097" s="1065"/>
      <c r="Q1097" s="1065"/>
      <c r="S1097" s="619"/>
      <c r="T1097" s="1168"/>
      <c r="U1097" s="1168"/>
      <c r="V1097" s="1168"/>
      <c r="W1097" s="1168"/>
    </row>
    <row r="1098" spans="1:23" ht="14.4" customHeight="1">
      <c r="A1098" s="733" t="s">
        <v>105</v>
      </c>
      <c r="B1098" s="733">
        <v>2</v>
      </c>
      <c r="C1098" s="733"/>
      <c r="D1098" s="733">
        <v>237</v>
      </c>
      <c r="E1098" s="733" t="str">
        <f>CONCATENATE('Смета ЕР (общ) '!$A1098,".",'Смета ЕР (общ) '!$B1098,".",'Смета ЕР (общ) '!$D1098)</f>
        <v>Р9.2.237</v>
      </c>
      <c r="F1098" s="1097">
        <f t="shared" si="123"/>
        <v>1</v>
      </c>
      <c r="G1098" s="1065" t="s">
        <v>409</v>
      </c>
      <c r="H1098" s="1098" t="s">
        <v>27</v>
      </c>
      <c r="I1098" s="734"/>
      <c r="J1098" s="923">
        <v>75.8</v>
      </c>
      <c r="K1098" s="923">
        <v>45.74</v>
      </c>
      <c r="L1098" s="923">
        <f t="shared" si="128"/>
        <v>75.8</v>
      </c>
      <c r="M1098" s="923">
        <f t="shared" si="129"/>
        <v>45.74</v>
      </c>
      <c r="N1098" s="923">
        <f>ROUND('Смета ЕР (общ) '!$I1098*'Смета ЕР (общ) '!$L1098,2)</f>
        <v>0</v>
      </c>
      <c r="O1098" s="923">
        <f>ROUND('Смета ЕР (общ) '!$I1098*'Смета ЕР (общ) '!$M1098,2)</f>
        <v>0</v>
      </c>
      <c r="P1098" s="1065"/>
      <c r="Q1098" s="1065"/>
      <c r="S1098" s="619"/>
      <c r="T1098" s="1168"/>
      <c r="U1098" s="1168"/>
      <c r="V1098" s="1168"/>
      <c r="W1098" s="1168"/>
    </row>
    <row r="1099" spans="1:23" ht="14.4" customHeight="1">
      <c r="A1099" s="733" t="s">
        <v>105</v>
      </c>
      <c r="B1099" s="733">
        <v>2</v>
      </c>
      <c r="C1099" s="733"/>
      <c r="D1099" s="733">
        <v>176</v>
      </c>
      <c r="E1099" s="733" t="str">
        <f>CONCATENATE('Смета ЕР (общ) '!$A1099,".",'Смета ЕР (общ) '!$B1099,".",'Смета ЕР (общ) '!$D1099)</f>
        <v>Р9.2.176</v>
      </c>
      <c r="F1099" s="1097">
        <f t="shared" si="123"/>
        <v>1</v>
      </c>
      <c r="G1099" s="1065" t="s">
        <v>1180</v>
      </c>
      <c r="H1099" s="1098" t="s">
        <v>27</v>
      </c>
      <c r="I1099" s="734"/>
      <c r="J1099" s="923">
        <v>570.72</v>
      </c>
      <c r="K1099" s="923">
        <v>1934.82</v>
      </c>
      <c r="L1099" s="923">
        <f t="shared" si="128"/>
        <v>570.72</v>
      </c>
      <c r="M1099" s="923">
        <f t="shared" si="129"/>
        <v>1934.82</v>
      </c>
      <c r="N1099" s="923">
        <f>ROUND('Смета ЕР (общ) '!$I1099*'Смета ЕР (общ) '!$L1099,2)</f>
        <v>0</v>
      </c>
      <c r="O1099" s="923">
        <f>ROUND('Смета ЕР (общ) '!$I1099*'Смета ЕР (общ) '!$M1099,2)</f>
        <v>0</v>
      </c>
      <c r="P1099" s="1065"/>
      <c r="Q1099" s="1065" t="s">
        <v>846</v>
      </c>
      <c r="S1099" s="619"/>
      <c r="T1099" s="1168"/>
      <c r="U1099" s="1168"/>
      <c r="V1099" s="1168"/>
      <c r="W1099" s="1168"/>
    </row>
    <row r="1100" spans="1:23" ht="24" customHeight="1">
      <c r="A1100" s="733" t="s">
        <v>105</v>
      </c>
      <c r="B1100" s="733">
        <v>2</v>
      </c>
      <c r="C1100" s="733"/>
      <c r="D1100" s="733">
        <v>436</v>
      </c>
      <c r="E1100" s="733" t="str">
        <f>CONCATENATE('Смета ЕР (общ) '!$A1100,".",'Смета ЕР (общ) '!$B1100,".",'Смета ЕР (общ) '!$D1100)</f>
        <v>Р9.2.436</v>
      </c>
      <c r="F1100" s="1097">
        <f t="shared" si="123"/>
        <v>1</v>
      </c>
      <c r="G1100" s="1065" t="s">
        <v>3563</v>
      </c>
      <c r="H1100" s="1098" t="s">
        <v>27</v>
      </c>
      <c r="I1100" s="734"/>
      <c r="J1100" s="923">
        <v>570.72</v>
      </c>
      <c r="K1100" s="923">
        <v>1934.82</v>
      </c>
      <c r="L1100" s="923">
        <f t="shared" si="128"/>
        <v>570.72</v>
      </c>
      <c r="M1100" s="923">
        <f t="shared" si="129"/>
        <v>1934.82</v>
      </c>
      <c r="N1100" s="923">
        <f>ROUND('Смета ЕР (общ) '!$I1100*'Смета ЕР (общ) '!$L1100,2)</f>
        <v>0</v>
      </c>
      <c r="O1100" s="923">
        <f>ROUND('Смета ЕР (общ) '!$I1100*'Смета ЕР (общ) '!$M1100,2)</f>
        <v>0</v>
      </c>
      <c r="P1100" s="1065"/>
      <c r="Q1100" s="1065"/>
      <c r="S1100" s="619"/>
      <c r="T1100" s="1168"/>
      <c r="U1100" s="1168"/>
      <c r="V1100" s="1168"/>
      <c r="W1100" s="1168"/>
    </row>
    <row r="1101" spans="1:23" ht="24" customHeight="1">
      <c r="A1101" s="733" t="s">
        <v>105</v>
      </c>
      <c r="B1101" s="733">
        <v>2</v>
      </c>
      <c r="C1101" s="733"/>
      <c r="D1101" s="733">
        <v>437</v>
      </c>
      <c r="E1101" s="733" t="str">
        <f>CONCATENATE('Смета ЕР (общ) '!$A1101,".",'Смета ЕР (общ) '!$B1101,".",'Смета ЕР (общ) '!$D1101)</f>
        <v>Р9.2.437</v>
      </c>
      <c r="F1101" s="1097">
        <f t="shared" si="123"/>
        <v>1</v>
      </c>
      <c r="G1101" s="1065" t="s">
        <v>3564</v>
      </c>
      <c r="H1101" s="1098" t="s">
        <v>27</v>
      </c>
      <c r="I1101" s="734"/>
      <c r="J1101" s="923">
        <v>570.72</v>
      </c>
      <c r="K1101" s="923">
        <v>1934.82</v>
      </c>
      <c r="L1101" s="923">
        <f t="shared" si="128"/>
        <v>570.72</v>
      </c>
      <c r="M1101" s="923">
        <f t="shared" si="129"/>
        <v>1934.82</v>
      </c>
      <c r="N1101" s="923">
        <f>ROUND('Смета ЕР (общ) '!$I1101*'Смета ЕР (общ) '!$L1101,2)</f>
        <v>0</v>
      </c>
      <c r="O1101" s="923">
        <f>ROUND('Смета ЕР (общ) '!$I1101*'Смета ЕР (общ) '!$M1101,2)</f>
        <v>0</v>
      </c>
      <c r="P1101" s="1065"/>
      <c r="Q1101" s="1065"/>
      <c r="S1101" s="619"/>
      <c r="T1101" s="1168"/>
      <c r="U1101" s="1168"/>
      <c r="V1101" s="1168"/>
      <c r="W1101" s="1168"/>
    </row>
    <row r="1102" spans="1:23" ht="36" customHeight="1">
      <c r="A1102" s="733" t="s">
        <v>105</v>
      </c>
      <c r="B1102" s="733">
        <v>2</v>
      </c>
      <c r="C1102" s="1097"/>
      <c r="D1102" s="1097">
        <v>295</v>
      </c>
      <c r="E1102" s="1097" t="str">
        <f>CONCATENATE('Смета ЕР (общ) '!$A1102,".",'Смета ЕР (общ) '!$B1102,".",'Смета ЕР (общ) '!$D1102)</f>
        <v>Р9.2.295</v>
      </c>
      <c r="F1102" s="1097">
        <f t="shared" si="123"/>
        <v>1</v>
      </c>
      <c r="G1102" s="1067" t="s">
        <v>3583</v>
      </c>
      <c r="H1102" s="1095" t="s">
        <v>27</v>
      </c>
      <c r="I1102" s="734"/>
      <c r="J1102" s="735">
        <v>946</v>
      </c>
      <c r="K1102" s="1096">
        <v>2236.88</v>
      </c>
      <c r="L1102" s="735">
        <f t="shared" si="128"/>
        <v>946</v>
      </c>
      <c r="M1102" s="735">
        <f t="shared" si="129"/>
        <v>2236.88</v>
      </c>
      <c r="N1102" s="735">
        <f>ROUND('Смета ЕР (общ) '!$I1102*'Смета ЕР (общ) '!$L1102,2)</f>
        <v>0</v>
      </c>
      <c r="O1102" s="735">
        <f>ROUND('Смета ЕР (общ) '!$I1102*'Смета ЕР (общ) '!$M1102,2)</f>
        <v>0</v>
      </c>
      <c r="P1102" s="1067" t="s">
        <v>1183</v>
      </c>
      <c r="Q1102" s="1067"/>
      <c r="R1102" s="619">
        <v>0.08</v>
      </c>
      <c r="S1102" s="619"/>
      <c r="T1102" s="1168"/>
      <c r="U1102" s="1168"/>
      <c r="V1102" s="1168"/>
      <c r="W1102" s="1168"/>
    </row>
    <row r="1103" spans="1:23" ht="36" customHeight="1">
      <c r="A1103" s="733" t="s">
        <v>105</v>
      </c>
      <c r="B1103" s="733">
        <v>2</v>
      </c>
      <c r="C1103" s="1097"/>
      <c r="D1103" s="1097">
        <v>296</v>
      </c>
      <c r="E1103" s="1097" t="str">
        <f>CONCATENATE('Смета ЕР (общ) '!$A1103,".",'Смета ЕР (общ) '!$B1103,".",'Смета ЕР (общ) '!$D1103)</f>
        <v>Р9.2.296</v>
      </c>
      <c r="F1103" s="1097">
        <f t="shared" si="123"/>
        <v>1</v>
      </c>
      <c r="G1103" s="1067" t="s">
        <v>1209</v>
      </c>
      <c r="H1103" s="1095" t="s">
        <v>27</v>
      </c>
      <c r="I1103" s="734"/>
      <c r="J1103" s="735">
        <v>946</v>
      </c>
      <c r="K1103" s="1096">
        <v>4108.72</v>
      </c>
      <c r="L1103" s="735">
        <f t="shared" si="128"/>
        <v>946</v>
      </c>
      <c r="M1103" s="735">
        <f t="shared" si="129"/>
        <v>4108.72</v>
      </c>
      <c r="N1103" s="735">
        <f>ROUND('Смета ЕР (общ) '!$I1103*'Смета ЕР (общ) '!$L1103,2)</f>
        <v>0</v>
      </c>
      <c r="O1103" s="735">
        <f>ROUND('Смета ЕР (общ) '!$I1103*'Смета ЕР (общ) '!$M1103,2)</f>
        <v>0</v>
      </c>
      <c r="P1103" s="1067" t="s">
        <v>1183</v>
      </c>
      <c r="Q1103" s="1067"/>
      <c r="R1103" s="619">
        <v>0.13</v>
      </c>
      <c r="S1103" s="619"/>
      <c r="T1103" s="1168"/>
      <c r="U1103" s="1168"/>
      <c r="V1103" s="1168"/>
      <c r="W1103" s="1168"/>
    </row>
    <row r="1104" spans="1:23" ht="36" customHeight="1">
      <c r="A1104" s="733" t="s">
        <v>105</v>
      </c>
      <c r="B1104" s="733">
        <v>2</v>
      </c>
      <c r="C1104" s="733"/>
      <c r="D1104" s="733">
        <v>374</v>
      </c>
      <c r="E1104" s="733" t="str">
        <f>CONCATENATE('Смета ЕР (общ) '!$A1104,".",'Смета ЕР (общ) '!$B1104,".",'Смета ЕР (общ) '!$D1104)</f>
        <v>Р9.2.374</v>
      </c>
      <c r="F1104" s="1097">
        <f t="shared" ref="F1104:F1167" si="130">IF(I1104&gt;0,F1103+1,F1103)</f>
        <v>1</v>
      </c>
      <c r="G1104" s="1065" t="s">
        <v>2050</v>
      </c>
      <c r="H1104" s="1098" t="s">
        <v>27</v>
      </c>
      <c r="I1104" s="734"/>
      <c r="J1104" s="923">
        <v>1057.05</v>
      </c>
      <c r="K1104" s="1096">
        <v>5703.86</v>
      </c>
      <c r="L1104" s="923">
        <f t="shared" si="128"/>
        <v>1057.05</v>
      </c>
      <c r="M1104" s="923">
        <f t="shared" si="129"/>
        <v>5703.86</v>
      </c>
      <c r="N1104" s="923">
        <f>ROUND('Смета ЕР (общ) '!$I1104*'Смета ЕР (общ) '!$L1104,2)</f>
        <v>0</v>
      </c>
      <c r="O1104" s="923">
        <f>ROUND('Смета ЕР (общ) '!$I1104*'Смета ЕР (общ) '!$M1104,2)</f>
        <v>0</v>
      </c>
      <c r="P1104" s="1065"/>
      <c r="Q1104" s="1065"/>
      <c r="R1104" s="619">
        <v>0.06</v>
      </c>
      <c r="S1104" s="619"/>
      <c r="T1104" s="1168"/>
      <c r="U1104" s="1168"/>
      <c r="V1104" s="1168"/>
      <c r="W1104" s="1168"/>
    </row>
    <row r="1105" spans="1:23" ht="36" customHeight="1">
      <c r="A1105" s="733" t="s">
        <v>105</v>
      </c>
      <c r="B1105" s="733">
        <v>2</v>
      </c>
      <c r="C1105" s="733"/>
      <c r="D1105" s="733">
        <v>441</v>
      </c>
      <c r="E1105" s="733" t="str">
        <f>CONCATENATE('Смета ЕР (общ) '!$A1105,".",'Смета ЕР (общ) '!$B1105,".",'Смета ЕР (общ) '!$D1105)</f>
        <v>Р9.2.441</v>
      </c>
      <c r="F1105" s="1097">
        <f t="shared" si="130"/>
        <v>1</v>
      </c>
      <c r="G1105" s="1065" t="s">
        <v>3568</v>
      </c>
      <c r="H1105" s="1098" t="s">
        <v>27</v>
      </c>
      <c r="I1105" s="734"/>
      <c r="J1105" s="923">
        <v>1057.05</v>
      </c>
      <c r="K1105" s="923">
        <v>3271.6</v>
      </c>
      <c r="L1105" s="923">
        <f t="shared" si="128"/>
        <v>1057.05</v>
      </c>
      <c r="M1105" s="923">
        <f t="shared" si="129"/>
        <v>3271.6</v>
      </c>
      <c r="N1105" s="923">
        <f>ROUND('Смета ЕР (общ) '!$I1105*'Смета ЕР (общ) '!$L1105,2)</f>
        <v>0</v>
      </c>
      <c r="O1105" s="923">
        <f>ROUND('Смета ЕР (общ) '!$I1105*'Смета ЕР (общ) '!$M1105,2)</f>
        <v>0</v>
      </c>
      <c r="P1105" s="1065"/>
      <c r="Q1105" s="1065"/>
      <c r="S1105" s="619"/>
      <c r="T1105" s="1168"/>
      <c r="U1105" s="1168"/>
      <c r="V1105" s="1168"/>
      <c r="W1105" s="1168"/>
    </row>
    <row r="1106" spans="1:23" ht="36" customHeight="1">
      <c r="A1106" s="733" t="s">
        <v>105</v>
      </c>
      <c r="B1106" s="733">
        <v>2</v>
      </c>
      <c r="C1106" s="733"/>
      <c r="D1106" s="733">
        <v>442</v>
      </c>
      <c r="E1106" s="733" t="str">
        <f>CONCATENATE('Смета ЕР (общ) '!$A1106,".",'Смета ЕР (общ) '!$B1106,".",'Смета ЕР (общ) '!$D1106)</f>
        <v>Р9.2.442</v>
      </c>
      <c r="F1106" s="1097">
        <f t="shared" si="130"/>
        <v>1</v>
      </c>
      <c r="G1106" s="1065" t="s">
        <v>3569</v>
      </c>
      <c r="H1106" s="1098" t="s">
        <v>27</v>
      </c>
      <c r="I1106" s="734"/>
      <c r="J1106" s="923">
        <v>1057.05</v>
      </c>
      <c r="K1106" s="923">
        <v>4670.3900000000003</v>
      </c>
      <c r="L1106" s="923">
        <f t="shared" si="128"/>
        <v>1057.05</v>
      </c>
      <c r="M1106" s="923">
        <f t="shared" si="129"/>
        <v>4670.3900000000003</v>
      </c>
      <c r="N1106" s="923">
        <f>ROUND('Смета ЕР (общ) '!$I1106*'Смета ЕР (общ) '!$L1106,2)</f>
        <v>0</v>
      </c>
      <c r="O1106" s="923">
        <f>ROUND('Смета ЕР (общ) '!$I1106*'Смета ЕР (общ) '!$M1106,2)</f>
        <v>0</v>
      </c>
      <c r="P1106" s="1065"/>
      <c r="Q1106" s="1065"/>
      <c r="S1106" s="619"/>
      <c r="T1106" s="1168"/>
      <c r="U1106" s="1168"/>
      <c r="V1106" s="1168"/>
      <c r="W1106" s="1168"/>
    </row>
    <row r="1107" spans="1:23" ht="14.4" customHeight="1">
      <c r="A1107" s="733" t="s">
        <v>105</v>
      </c>
      <c r="B1107" s="733">
        <v>2</v>
      </c>
      <c r="C1107" s="733"/>
      <c r="D1107" s="733">
        <v>375</v>
      </c>
      <c r="E1107" s="733" t="str">
        <f>CONCATENATE('Смета ЕР (общ) '!$A1107,".",'Смета ЕР (общ) '!$B1107,".",'Смета ЕР (общ) '!$D1107)</f>
        <v>Р9.2.375</v>
      </c>
      <c r="F1107" s="1097">
        <f t="shared" si="130"/>
        <v>1</v>
      </c>
      <c r="G1107" s="1065" t="s">
        <v>2317</v>
      </c>
      <c r="H1107" s="1098" t="s">
        <v>27</v>
      </c>
      <c r="I1107" s="734"/>
      <c r="J1107" s="923">
        <v>769.95</v>
      </c>
      <c r="K1107" s="923">
        <v>636.4</v>
      </c>
      <c r="L1107" s="923">
        <f t="shared" si="128"/>
        <v>769.95</v>
      </c>
      <c r="M1107" s="923">
        <f t="shared" si="129"/>
        <v>636.4</v>
      </c>
      <c r="N1107" s="923">
        <f>ROUND('Смета ЕР (общ) '!$I1107*'Смета ЕР (общ) '!$L1107,2)</f>
        <v>0</v>
      </c>
      <c r="O1107" s="923">
        <f>ROUND('Смета ЕР (общ) '!$I1107*'Смета ЕР (общ) '!$M1107,2)</f>
        <v>0</v>
      </c>
      <c r="P1107" s="1065"/>
      <c r="Q1107" s="1065"/>
      <c r="S1107" s="619"/>
      <c r="T1107" s="1168"/>
      <c r="U1107" s="1168"/>
      <c r="V1107" s="1168"/>
      <c r="W1107" s="1168"/>
    </row>
    <row r="1108" spans="1:23" ht="14.4" customHeight="1">
      <c r="A1108" s="733" t="s">
        <v>105</v>
      </c>
      <c r="B1108" s="733">
        <v>2</v>
      </c>
      <c r="C1108" s="733"/>
      <c r="D1108" s="733">
        <v>376</v>
      </c>
      <c r="E1108" s="733" t="str">
        <f>CONCATENATE('Смета ЕР (общ) '!$A1108,".",'Смета ЕР (общ) '!$B1108,".",'Смета ЕР (общ) '!$D1108)</f>
        <v>Р9.2.376</v>
      </c>
      <c r="F1108" s="1097">
        <f t="shared" si="130"/>
        <v>1</v>
      </c>
      <c r="G1108" s="1065" t="s">
        <v>2318</v>
      </c>
      <c r="H1108" s="1098" t="s">
        <v>27</v>
      </c>
      <c r="I1108" s="734"/>
      <c r="J1108" s="923">
        <v>769.95</v>
      </c>
      <c r="K1108" s="923">
        <v>851.53</v>
      </c>
      <c r="L1108" s="923">
        <f t="shared" si="128"/>
        <v>769.95</v>
      </c>
      <c r="M1108" s="923">
        <f t="shared" si="129"/>
        <v>851.53</v>
      </c>
      <c r="N1108" s="923">
        <f>ROUND('Смета ЕР (общ) '!$I1108*'Смета ЕР (общ) '!$L1108,2)</f>
        <v>0</v>
      </c>
      <c r="O1108" s="923">
        <f>ROUND('Смета ЕР (общ) '!$I1108*'Смета ЕР (общ) '!$M1108,2)</f>
        <v>0</v>
      </c>
      <c r="P1108" s="1065"/>
      <c r="Q1108" s="1065"/>
      <c r="S1108" s="619"/>
      <c r="T1108" s="1168"/>
      <c r="U1108" s="1168"/>
      <c r="V1108" s="1168"/>
      <c r="W1108" s="1168"/>
    </row>
    <row r="1109" spans="1:23" ht="14.4" customHeight="1">
      <c r="A1109" s="733" t="s">
        <v>105</v>
      </c>
      <c r="B1109" s="733">
        <v>2</v>
      </c>
      <c r="C1109" s="733"/>
      <c r="D1109" s="733">
        <v>377</v>
      </c>
      <c r="E1109" s="733" t="str">
        <f>CONCATENATE('Смета ЕР (общ) '!$A1109,".",'Смета ЕР (общ) '!$B1109,".",'Смета ЕР (общ) '!$D1109)</f>
        <v>Р9.2.377</v>
      </c>
      <c r="F1109" s="1097">
        <f t="shared" si="130"/>
        <v>1</v>
      </c>
      <c r="G1109" s="1065" t="s">
        <v>2319</v>
      </c>
      <c r="H1109" s="1098" t="s">
        <v>27</v>
      </c>
      <c r="I1109" s="734"/>
      <c r="J1109" s="923">
        <v>784.74</v>
      </c>
      <c r="K1109" s="923">
        <v>1096.44</v>
      </c>
      <c r="L1109" s="923">
        <f t="shared" si="128"/>
        <v>784.74</v>
      </c>
      <c r="M1109" s="923">
        <f t="shared" si="129"/>
        <v>1096.44</v>
      </c>
      <c r="N1109" s="923">
        <f>ROUND('Смета ЕР (общ) '!$I1109*'Смета ЕР (общ) '!$L1109,2)</f>
        <v>0</v>
      </c>
      <c r="O1109" s="923">
        <f>ROUND('Смета ЕР (общ) '!$I1109*'Смета ЕР (общ) '!$M1109,2)</f>
        <v>0</v>
      </c>
      <c r="P1109" s="1065"/>
      <c r="Q1109" s="1065"/>
      <c r="S1109" s="619"/>
      <c r="T1109" s="1168"/>
      <c r="U1109" s="1168"/>
      <c r="V1109" s="1168"/>
      <c r="W1109" s="1168"/>
    </row>
    <row r="1110" spans="1:23" ht="14.4" customHeight="1">
      <c r="A1110" s="733" t="s">
        <v>105</v>
      </c>
      <c r="B1110" s="733">
        <v>2</v>
      </c>
      <c r="C1110" s="733"/>
      <c r="D1110" s="733">
        <v>297</v>
      </c>
      <c r="E1110" s="733" t="str">
        <f>CONCATENATE('Смета ЕР (общ) '!$A1110,".",'Смета ЕР (общ) '!$B1110,".",'Смета ЕР (общ) '!$D1110)</f>
        <v>Р9.2.297</v>
      </c>
      <c r="F1110" s="1097">
        <f t="shared" si="130"/>
        <v>1</v>
      </c>
      <c r="G1110" s="1065" t="s">
        <v>2320</v>
      </c>
      <c r="H1110" s="1098" t="s">
        <v>27</v>
      </c>
      <c r="I1110" s="734"/>
      <c r="J1110" s="923">
        <v>784.74</v>
      </c>
      <c r="K1110" s="923">
        <v>1264.48</v>
      </c>
      <c r="L1110" s="923">
        <f t="shared" si="128"/>
        <v>784.74</v>
      </c>
      <c r="M1110" s="923">
        <f t="shared" si="129"/>
        <v>1264.48</v>
      </c>
      <c r="N1110" s="923">
        <f>ROUND('Смета ЕР (общ) '!$I1110*'Смета ЕР (общ) '!$L1110,2)</f>
        <v>0</v>
      </c>
      <c r="O1110" s="923">
        <f>ROUND('Смета ЕР (общ) '!$I1110*'Смета ЕР (общ) '!$M1110,2)</f>
        <v>0</v>
      </c>
      <c r="P1110" s="1065"/>
      <c r="Q1110" s="1065"/>
      <c r="S1110" s="619"/>
      <c r="T1110" s="1168"/>
      <c r="U1110" s="1168"/>
      <c r="V1110" s="1168"/>
      <c r="W1110" s="1168"/>
    </row>
    <row r="1111" spans="1:23" ht="14.4" customHeight="1">
      <c r="A1111" s="733" t="s">
        <v>105</v>
      </c>
      <c r="B1111" s="733">
        <v>2</v>
      </c>
      <c r="C1111" s="733"/>
      <c r="D1111" s="733">
        <v>378</v>
      </c>
      <c r="E1111" s="733" t="str">
        <f>CONCATENATE('Смета ЕР (общ) '!$A1111,".",'Смета ЕР (общ) '!$B1111,".",'Смета ЕР (общ) '!$D1111)</f>
        <v>Р9.2.378</v>
      </c>
      <c r="F1111" s="1097">
        <f t="shared" si="130"/>
        <v>1</v>
      </c>
      <c r="G1111" s="1065" t="s">
        <v>2321</v>
      </c>
      <c r="H1111" s="1098" t="s">
        <v>27</v>
      </c>
      <c r="I1111" s="734"/>
      <c r="J1111" s="923">
        <v>784.74</v>
      </c>
      <c r="K1111" s="923">
        <v>1490.18</v>
      </c>
      <c r="L1111" s="923">
        <f t="shared" si="128"/>
        <v>784.74</v>
      </c>
      <c r="M1111" s="923">
        <f t="shared" si="129"/>
        <v>1490.18</v>
      </c>
      <c r="N1111" s="923">
        <f>ROUND('Смета ЕР (общ) '!$I1111*'Смета ЕР (общ) '!$L1111,2)</f>
        <v>0</v>
      </c>
      <c r="O1111" s="923">
        <f>ROUND('Смета ЕР (общ) '!$I1111*'Смета ЕР (общ) '!$M1111,2)</f>
        <v>0</v>
      </c>
      <c r="P1111" s="1065"/>
      <c r="Q1111" s="1065"/>
      <c r="S1111" s="619"/>
      <c r="T1111" s="1168"/>
      <c r="U1111" s="1168"/>
      <c r="V1111" s="1168"/>
      <c r="W1111" s="1168"/>
    </row>
    <row r="1112" spans="1:23" ht="24" customHeight="1">
      <c r="A1112" s="733" t="s">
        <v>105</v>
      </c>
      <c r="B1112" s="733">
        <v>2</v>
      </c>
      <c r="C1112" s="733"/>
      <c r="D1112" s="733">
        <v>197</v>
      </c>
      <c r="E1112" s="733" t="str">
        <f>CONCATENATE('Смета ЕР (общ) '!$A1112,".",'Смета ЕР (общ) '!$B1112,".",'Смета ЕР (общ) '!$D1112)</f>
        <v>Р9.2.197</v>
      </c>
      <c r="F1112" s="1097">
        <f t="shared" si="130"/>
        <v>1</v>
      </c>
      <c r="G1112" s="1065" t="s">
        <v>1598</v>
      </c>
      <c r="H1112" s="1098" t="s">
        <v>336</v>
      </c>
      <c r="I1112" s="734"/>
      <c r="J1112" s="923">
        <v>683.82</v>
      </c>
      <c r="K1112" s="923">
        <v>887.45</v>
      </c>
      <c r="L1112" s="923">
        <f t="shared" si="128"/>
        <v>683.82</v>
      </c>
      <c r="M1112" s="923">
        <f t="shared" si="129"/>
        <v>887.45</v>
      </c>
      <c r="N1112" s="923">
        <f>ROUND('Смета ЕР (общ) '!$I1112*'Смета ЕР (общ) '!$L1112,2)</f>
        <v>0</v>
      </c>
      <c r="O1112" s="923">
        <f>ROUND('Смета ЕР (общ) '!$I1112*'Смета ЕР (общ) '!$M1112,2)</f>
        <v>0</v>
      </c>
      <c r="P1112" s="1065"/>
      <c r="Q1112" s="1065" t="s">
        <v>846</v>
      </c>
      <c r="S1112" s="619"/>
      <c r="T1112" s="1168"/>
      <c r="U1112" s="1168">
        <v>136</v>
      </c>
      <c r="V1112" s="1168"/>
      <c r="W1112" s="1168"/>
    </row>
    <row r="1113" spans="1:23" ht="24" customHeight="1">
      <c r="A1113" s="733" t="s">
        <v>105</v>
      </c>
      <c r="B1113" s="733">
        <v>2</v>
      </c>
      <c r="C1113" s="733"/>
      <c r="D1113" s="733">
        <v>379</v>
      </c>
      <c r="E1113" s="733" t="str">
        <f>CONCATENATE('Смета ЕР (общ) '!$A1113,".",'Смета ЕР (общ) '!$B1113,".",'Смета ЕР (общ) '!$D1113)</f>
        <v>Р9.2.379</v>
      </c>
      <c r="F1113" s="1097">
        <f t="shared" si="130"/>
        <v>1</v>
      </c>
      <c r="G1113" s="1065" t="s">
        <v>1914</v>
      </c>
      <c r="H1113" s="1098" t="s">
        <v>336</v>
      </c>
      <c r="I1113" s="734"/>
      <c r="J1113" s="923">
        <v>683.82</v>
      </c>
      <c r="K1113" s="923">
        <v>461.62</v>
      </c>
      <c r="L1113" s="923">
        <f t="shared" si="128"/>
        <v>683.82</v>
      </c>
      <c r="M1113" s="923">
        <f t="shared" si="129"/>
        <v>461.62</v>
      </c>
      <c r="N1113" s="923">
        <f>ROUND('Смета ЕР (общ) '!$I1113*'Смета ЕР (общ) '!$L1113,2)</f>
        <v>0</v>
      </c>
      <c r="O1113" s="923">
        <f>ROUND('Смета ЕР (общ) '!$I1113*'Смета ЕР (общ) '!$M1113,2)</f>
        <v>0</v>
      </c>
      <c r="P1113" s="1065" t="s">
        <v>1915</v>
      </c>
      <c r="Q1113" s="1065" t="s">
        <v>846</v>
      </c>
      <c r="S1113" s="619"/>
      <c r="T1113" s="1168"/>
      <c r="U1113" s="1168"/>
      <c r="V1113" s="1168"/>
      <c r="W1113" s="1168"/>
    </row>
    <row r="1114" spans="1:23" ht="24" customHeight="1">
      <c r="A1114" s="733" t="s">
        <v>105</v>
      </c>
      <c r="B1114" s="733">
        <v>2</v>
      </c>
      <c r="C1114" s="733"/>
      <c r="D1114" s="733">
        <v>380</v>
      </c>
      <c r="E1114" s="733" t="str">
        <f>CONCATENATE('Смета ЕР (общ) '!$A1114,".",'Смета ЕР (общ) '!$B1114,".",'Смета ЕР (общ) '!$D1114)</f>
        <v>Р9.2.380</v>
      </c>
      <c r="F1114" s="1097">
        <f t="shared" si="130"/>
        <v>1</v>
      </c>
      <c r="G1114" s="1065" t="s">
        <v>1996</v>
      </c>
      <c r="H1114" s="1098" t="s">
        <v>336</v>
      </c>
      <c r="I1114" s="734"/>
      <c r="J1114" s="923">
        <v>683.82</v>
      </c>
      <c r="K1114" s="735">
        <f>'Розетки ДКС'!D3</f>
        <v>375.74</v>
      </c>
      <c r="L1114" s="923">
        <f t="shared" si="128"/>
        <v>683.82</v>
      </c>
      <c r="M1114" s="1114">
        <f t="shared" si="129"/>
        <v>375.74</v>
      </c>
      <c r="N1114" s="923">
        <f>ROUND('Смета ЕР (общ) '!$I1114*'Смета ЕР (общ) '!$L1114,2)</f>
        <v>0</v>
      </c>
      <c r="O1114" s="923">
        <f>ROUND('Смета ЕР (общ) '!$I1114*'Смета ЕР (общ) '!$M1114,2)</f>
        <v>0</v>
      </c>
      <c r="P1114" s="1218" t="s">
        <v>6190</v>
      </c>
      <c r="Q1114" s="1065" t="s">
        <v>846</v>
      </c>
      <c r="R1114" s="854"/>
      <c r="S1114" s="619"/>
      <c r="T1114" s="1168"/>
      <c r="U1114" s="1168"/>
      <c r="V1114" s="1168"/>
      <c r="W1114" s="1168"/>
    </row>
    <row r="1115" spans="1:23" ht="36" customHeight="1">
      <c r="A1115" s="733" t="s">
        <v>105</v>
      </c>
      <c r="B1115" s="733">
        <v>2</v>
      </c>
      <c r="C1115" s="733"/>
      <c r="D1115" s="733">
        <v>381</v>
      </c>
      <c r="E1115" s="733" t="str">
        <f>CONCATENATE('Смета ЕР (общ) '!$A1115,".",'Смета ЕР (общ) '!$B1115,".",'Смета ЕР (общ) '!$D1115)</f>
        <v>Р9.2.381</v>
      </c>
      <c r="F1115" s="1097">
        <f t="shared" si="130"/>
        <v>1</v>
      </c>
      <c r="G1115" s="1065" t="s">
        <v>1997</v>
      </c>
      <c r="H1115" s="1098" t="s">
        <v>336</v>
      </c>
      <c r="I1115" s="734"/>
      <c r="J1115" s="923">
        <v>683.82</v>
      </c>
      <c r="K1115" s="735">
        <f>'Розетки ДКС'!D4</f>
        <v>474.98999999999995</v>
      </c>
      <c r="L1115" s="923">
        <f t="shared" si="128"/>
        <v>683.82</v>
      </c>
      <c r="M1115" s="1114">
        <f t="shared" si="129"/>
        <v>474.99</v>
      </c>
      <c r="N1115" s="923">
        <f>ROUND('Смета ЕР (общ) '!$I1115*'Смета ЕР (общ) '!$L1115,2)</f>
        <v>0</v>
      </c>
      <c r="O1115" s="923">
        <f>ROUND('Смета ЕР (общ) '!$I1115*'Смета ЕР (общ) '!$M1115,2)</f>
        <v>0</v>
      </c>
      <c r="P1115" s="1218" t="s">
        <v>6190</v>
      </c>
      <c r="Q1115" s="1065" t="s">
        <v>846</v>
      </c>
      <c r="R1115" s="854"/>
      <c r="S1115" s="619"/>
      <c r="T1115" s="1168"/>
      <c r="U1115" s="1168"/>
      <c r="V1115" s="1168"/>
      <c r="W1115" s="1168"/>
    </row>
    <row r="1116" spans="1:23" ht="24" customHeight="1">
      <c r="A1116" s="733" t="s">
        <v>105</v>
      </c>
      <c r="B1116" s="733">
        <v>2</v>
      </c>
      <c r="C1116" s="733"/>
      <c r="D1116" s="733">
        <v>382</v>
      </c>
      <c r="E1116" s="733" t="str">
        <f>CONCATENATE('Смета ЕР (общ) '!$A1116,".",'Смета ЕР (общ) '!$B1116,".",'Смета ЕР (общ) '!$D1116)</f>
        <v>Р9.2.382</v>
      </c>
      <c r="F1116" s="1097">
        <f t="shared" si="130"/>
        <v>1</v>
      </c>
      <c r="G1116" s="1065" t="s">
        <v>2051</v>
      </c>
      <c r="H1116" s="1098" t="s">
        <v>336</v>
      </c>
      <c r="I1116" s="734"/>
      <c r="J1116" s="923">
        <v>685.73</v>
      </c>
      <c r="K1116" s="923">
        <v>627.27</v>
      </c>
      <c r="L1116" s="923">
        <f t="shared" si="128"/>
        <v>685.73</v>
      </c>
      <c r="M1116" s="923">
        <f t="shared" si="129"/>
        <v>627.27</v>
      </c>
      <c r="N1116" s="923">
        <f>ROUND('Смета ЕР (общ) '!$I1116*'Смета ЕР (общ) '!$L1116,2)</f>
        <v>0</v>
      </c>
      <c r="O1116" s="923">
        <f>ROUND('Смета ЕР (общ) '!$I1116*'Смета ЕР (общ) '!$M1116,2)</f>
        <v>0</v>
      </c>
      <c r="P1116" s="1065"/>
      <c r="Q1116" s="1065" t="s">
        <v>846</v>
      </c>
      <c r="S1116" s="619"/>
      <c r="T1116" s="1168"/>
      <c r="U1116" s="1168"/>
      <c r="V1116" s="1168"/>
      <c r="W1116" s="1168"/>
    </row>
    <row r="1117" spans="1:23" ht="24" customHeight="1">
      <c r="A1117" s="733" t="s">
        <v>105</v>
      </c>
      <c r="B1117" s="733">
        <v>2</v>
      </c>
      <c r="C1117" s="733"/>
      <c r="D1117" s="733">
        <v>383</v>
      </c>
      <c r="E1117" s="733" t="str">
        <f>CONCATENATE('Смета ЕР (общ) '!$A1117,".",'Смета ЕР (общ) '!$B1117,".",'Смета ЕР (общ) '!$D1117)</f>
        <v>Р9.2.383</v>
      </c>
      <c r="F1117" s="1097">
        <f t="shared" si="130"/>
        <v>1</v>
      </c>
      <c r="G1117" s="1065" t="s">
        <v>2477</v>
      </c>
      <c r="H1117" s="1098" t="s">
        <v>336</v>
      </c>
      <c r="I1117" s="734"/>
      <c r="J1117" s="923">
        <v>685.73</v>
      </c>
      <c r="K1117" s="923">
        <v>627.27</v>
      </c>
      <c r="L1117" s="735">
        <f t="shared" si="128"/>
        <v>685.73</v>
      </c>
      <c r="M1117" s="735">
        <f t="shared" si="129"/>
        <v>627.27</v>
      </c>
      <c r="N1117" s="735">
        <f>ROUND('Смета ЕР (общ) '!$I1117*'Смета ЕР (общ) '!$L1117,2)</f>
        <v>0</v>
      </c>
      <c r="O1117" s="735">
        <f>ROUND('Смета ЕР (общ) '!$I1117*'Смета ЕР (общ) '!$M1117,2)</f>
        <v>0</v>
      </c>
      <c r="P1117" s="1065"/>
      <c r="Q1117" s="1065" t="s">
        <v>846</v>
      </c>
      <c r="S1117" s="619"/>
      <c r="T1117" s="1168"/>
      <c r="U1117" s="1168"/>
      <c r="V1117" s="1168"/>
      <c r="W1117" s="1168"/>
    </row>
    <row r="1118" spans="1:23" ht="24" customHeight="1">
      <c r="A1118" s="733" t="s">
        <v>105</v>
      </c>
      <c r="B1118" s="733">
        <v>2</v>
      </c>
      <c r="C1118" s="733"/>
      <c r="D1118" s="733">
        <v>199</v>
      </c>
      <c r="E1118" s="733" t="str">
        <f>CONCATENATE('Смета ЕР (общ) '!$A1118,".",'Смета ЕР (общ) '!$B1118,".",'Смета ЕР (общ) '!$D1118)</f>
        <v>Р9.2.199</v>
      </c>
      <c r="F1118" s="1097">
        <f t="shared" si="130"/>
        <v>1</v>
      </c>
      <c r="G1118" s="1065" t="s">
        <v>192</v>
      </c>
      <c r="H1118" s="1098" t="s">
        <v>336</v>
      </c>
      <c r="I1118" s="734"/>
      <c r="J1118" s="923">
        <v>683.82</v>
      </c>
      <c r="K1118" s="923">
        <v>750.36</v>
      </c>
      <c r="L1118" s="923">
        <f t="shared" si="128"/>
        <v>683.82</v>
      </c>
      <c r="M1118" s="923">
        <f t="shared" si="129"/>
        <v>750.36</v>
      </c>
      <c r="N1118" s="923">
        <f>ROUND('Смета ЕР (общ) '!$I1118*'Смета ЕР (общ) '!$L1118,2)</f>
        <v>0</v>
      </c>
      <c r="O1118" s="923">
        <f>ROUND('Смета ЕР (общ) '!$I1118*'Смета ЕР (общ) '!$M1118,2)</f>
        <v>0</v>
      </c>
      <c r="P1118" s="1065"/>
      <c r="Q1118" s="1065" t="s">
        <v>846</v>
      </c>
      <c r="S1118" s="619"/>
      <c r="T1118" s="1168"/>
      <c r="U1118" s="1168">
        <v>5</v>
      </c>
      <c r="V1118" s="1168"/>
      <c r="W1118" s="1168"/>
    </row>
    <row r="1119" spans="1:23" ht="24" customHeight="1">
      <c r="A1119" s="733" t="s">
        <v>105</v>
      </c>
      <c r="B1119" s="733">
        <v>2</v>
      </c>
      <c r="C1119" s="733"/>
      <c r="D1119" s="733">
        <v>200</v>
      </c>
      <c r="E1119" s="733" t="str">
        <f>CONCATENATE('Смета ЕР (общ) '!$A1119,".",'Смета ЕР (общ) '!$B1119,".",'Смета ЕР (общ) '!$D1119)</f>
        <v>Р9.2.200</v>
      </c>
      <c r="F1119" s="1097">
        <f t="shared" si="130"/>
        <v>1</v>
      </c>
      <c r="G1119" s="1065" t="s">
        <v>193</v>
      </c>
      <c r="H1119" s="1098" t="s">
        <v>336</v>
      </c>
      <c r="I1119" s="734"/>
      <c r="J1119" s="923">
        <v>706.44</v>
      </c>
      <c r="K1119" s="923">
        <v>972.84</v>
      </c>
      <c r="L1119" s="923">
        <f t="shared" si="128"/>
        <v>706.44</v>
      </c>
      <c r="M1119" s="923">
        <f t="shared" si="129"/>
        <v>972.84</v>
      </c>
      <c r="N1119" s="923">
        <f>ROUND('Смета ЕР (общ) '!$I1119*'Смета ЕР (общ) '!$L1119,2)</f>
        <v>0</v>
      </c>
      <c r="O1119" s="923">
        <f>ROUND('Смета ЕР (общ) '!$I1119*'Смета ЕР (общ) '!$M1119,2)</f>
        <v>0</v>
      </c>
      <c r="P1119" s="1065"/>
      <c r="Q1119" s="1065" t="s">
        <v>846</v>
      </c>
      <c r="S1119" s="619"/>
      <c r="T1119" s="1168"/>
      <c r="U1119" s="1168">
        <v>5</v>
      </c>
      <c r="V1119" s="1168"/>
      <c r="W1119" s="1168"/>
    </row>
    <row r="1120" spans="1:23" ht="36" customHeight="1">
      <c r="A1120" s="733" t="s">
        <v>105</v>
      </c>
      <c r="B1120" s="733">
        <v>2</v>
      </c>
      <c r="C1120" s="733"/>
      <c r="D1120" s="733">
        <v>290</v>
      </c>
      <c r="E1120" s="733" t="str">
        <f>CONCATENATE('Смета ЕР (общ) '!$A1120,".",'Смета ЕР (общ) '!$B1120,".",'Смета ЕР (общ) '!$D1120)</f>
        <v>Р9.2.290</v>
      </c>
      <c r="F1120" s="1097">
        <f t="shared" si="130"/>
        <v>1</v>
      </c>
      <c r="G1120" s="1065" t="s">
        <v>1199</v>
      </c>
      <c r="H1120" s="1098" t="s">
        <v>336</v>
      </c>
      <c r="I1120" s="734"/>
      <c r="J1120" s="923">
        <v>683.82</v>
      </c>
      <c r="K1120" s="923">
        <v>1751.86</v>
      </c>
      <c r="L1120" s="923">
        <f t="shared" si="128"/>
        <v>683.82</v>
      </c>
      <c r="M1120" s="923">
        <f t="shared" si="129"/>
        <v>1751.86</v>
      </c>
      <c r="N1120" s="923">
        <f>ROUND('Смета ЕР (общ) '!$I1120*'Смета ЕР (общ) '!$L1120,2)</f>
        <v>0</v>
      </c>
      <c r="O1120" s="923">
        <f>ROUND('Смета ЕР (общ) '!$I1120*'Смета ЕР (общ) '!$M1120,2)</f>
        <v>0</v>
      </c>
      <c r="P1120" s="1065"/>
      <c r="Q1120" s="1065"/>
      <c r="S1120" s="619"/>
      <c r="T1120" s="1168"/>
      <c r="U1120" s="1168"/>
      <c r="V1120" s="1168"/>
      <c r="W1120" s="1168"/>
    </row>
    <row r="1121" spans="1:23" ht="24" customHeight="1">
      <c r="A1121" s="733" t="s">
        <v>105</v>
      </c>
      <c r="B1121" s="733">
        <v>2</v>
      </c>
      <c r="C1121" s="733"/>
      <c r="D1121" s="733">
        <v>387</v>
      </c>
      <c r="E1121" s="733" t="str">
        <f>CONCATENATE('Смета ЕР (общ) '!$A1121,".",'Смета ЕР (общ) '!$B1121,".",'Смета ЕР (общ) '!$D1121)</f>
        <v>Р9.2.387</v>
      </c>
      <c r="F1121" s="1097">
        <f t="shared" si="130"/>
        <v>1</v>
      </c>
      <c r="G1121" s="1065" t="s">
        <v>2325</v>
      </c>
      <c r="H1121" s="1098" t="s">
        <v>336</v>
      </c>
      <c r="I1121" s="734"/>
      <c r="J1121" s="923">
        <v>679.25</v>
      </c>
      <c r="K1121" s="923">
        <v>727.68</v>
      </c>
      <c r="L1121" s="923">
        <f t="shared" si="128"/>
        <v>679.25</v>
      </c>
      <c r="M1121" s="923">
        <f t="shared" si="129"/>
        <v>727.68</v>
      </c>
      <c r="N1121" s="923">
        <f>ROUND('Смета ЕР (общ) '!$I1121*'Смета ЕР (общ) '!$L1121,2)</f>
        <v>0</v>
      </c>
      <c r="O1121" s="923">
        <f>ROUND('Смета ЕР (общ) '!$I1121*'Смета ЕР (общ) '!$M1121,2)</f>
        <v>0</v>
      </c>
      <c r="P1121" s="1065"/>
      <c r="Q1121" s="1065"/>
      <c r="S1121" s="619"/>
      <c r="T1121" s="1168"/>
      <c r="U1121" s="1168"/>
      <c r="V1121" s="1168"/>
      <c r="W1121" s="1168"/>
    </row>
    <row r="1122" spans="1:23" ht="24" customHeight="1">
      <c r="A1122" s="733" t="s">
        <v>105</v>
      </c>
      <c r="B1122" s="733">
        <v>2</v>
      </c>
      <c r="C1122" s="733"/>
      <c r="D1122" s="733">
        <v>388</v>
      </c>
      <c r="E1122" s="733" t="str">
        <f>CONCATENATE('Смета ЕР (общ) '!$A1122,".",'Смета ЕР (общ) '!$B1122,".",'Смета ЕР (общ) '!$D1122)</f>
        <v>Р9.2.388</v>
      </c>
      <c r="F1122" s="1097">
        <f t="shared" si="130"/>
        <v>1</v>
      </c>
      <c r="G1122" s="1065" t="s">
        <v>2326</v>
      </c>
      <c r="H1122" s="1098" t="s">
        <v>336</v>
      </c>
      <c r="I1122" s="734"/>
      <c r="J1122" s="923">
        <v>679.25</v>
      </c>
      <c r="K1122" s="923">
        <v>632.77</v>
      </c>
      <c r="L1122" s="923">
        <f t="shared" si="128"/>
        <v>679.25</v>
      </c>
      <c r="M1122" s="923">
        <f t="shared" si="129"/>
        <v>632.77</v>
      </c>
      <c r="N1122" s="923">
        <f>ROUND('Смета ЕР (общ) '!$I1122*'Смета ЕР (общ) '!$L1122,2)</f>
        <v>0</v>
      </c>
      <c r="O1122" s="923">
        <f>ROUND('Смета ЕР (общ) '!$I1122*'Смета ЕР (общ) '!$M1122,2)</f>
        <v>0</v>
      </c>
      <c r="P1122" s="1065"/>
      <c r="Q1122" s="1065"/>
      <c r="S1122" s="619"/>
      <c r="T1122" s="1168"/>
      <c r="U1122" s="1168"/>
      <c r="V1122" s="1168"/>
      <c r="W1122" s="1168"/>
    </row>
    <row r="1123" spans="1:23" ht="36" customHeight="1">
      <c r="A1123" s="733" t="s">
        <v>105</v>
      </c>
      <c r="B1123" s="733">
        <v>2</v>
      </c>
      <c r="C1123" s="733"/>
      <c r="D1123" s="733">
        <v>389</v>
      </c>
      <c r="E1123" s="733" t="str">
        <f>CONCATENATE('Смета ЕР (общ) '!$A1123,".",'Смета ЕР (общ) '!$B1123,".",'Смета ЕР (общ) '!$D1123)</f>
        <v>Р9.2.389</v>
      </c>
      <c r="F1123" s="1097">
        <f t="shared" si="130"/>
        <v>1</v>
      </c>
      <c r="G1123" s="1065" t="s">
        <v>2327</v>
      </c>
      <c r="H1123" s="1098" t="s">
        <v>336</v>
      </c>
      <c r="I1123" s="734"/>
      <c r="J1123" s="923">
        <v>679.25</v>
      </c>
      <c r="K1123" s="923">
        <v>691.45</v>
      </c>
      <c r="L1123" s="923">
        <f t="shared" si="128"/>
        <v>679.25</v>
      </c>
      <c r="M1123" s="923">
        <f t="shared" si="129"/>
        <v>691.45</v>
      </c>
      <c r="N1123" s="923">
        <f>ROUND('Смета ЕР (общ) '!$I1123*'Смета ЕР (общ) '!$L1123,2)</f>
        <v>0</v>
      </c>
      <c r="O1123" s="923">
        <f>ROUND('Смета ЕР (общ) '!$I1123*'Смета ЕР (общ) '!$M1123,2)</f>
        <v>0</v>
      </c>
      <c r="P1123" s="1065"/>
      <c r="Q1123" s="1065"/>
      <c r="S1123" s="619"/>
      <c r="T1123" s="1168"/>
      <c r="U1123" s="1168"/>
      <c r="V1123" s="1168"/>
      <c r="W1123" s="1168"/>
    </row>
    <row r="1124" spans="1:23" ht="24" customHeight="1">
      <c r="A1124" s="733" t="s">
        <v>105</v>
      </c>
      <c r="B1124" s="733">
        <v>2</v>
      </c>
      <c r="C1124" s="733"/>
      <c r="D1124" s="733">
        <v>390</v>
      </c>
      <c r="E1124" s="733" t="str">
        <f>CONCATENATE('Смета ЕР (общ) '!$A1124,".",'Смета ЕР (общ) '!$B1124,".",'Смета ЕР (общ) '!$D1124)</f>
        <v>Р9.2.390</v>
      </c>
      <c r="F1124" s="1097">
        <f t="shared" si="130"/>
        <v>1</v>
      </c>
      <c r="G1124" s="1065" t="s">
        <v>2328</v>
      </c>
      <c r="H1124" s="1098" t="s">
        <v>336</v>
      </c>
      <c r="I1124" s="734"/>
      <c r="J1124" s="923">
        <v>679.25</v>
      </c>
      <c r="K1124" s="923">
        <v>569.21</v>
      </c>
      <c r="L1124" s="923">
        <f t="shared" si="128"/>
        <v>679.25</v>
      </c>
      <c r="M1124" s="923">
        <f t="shared" si="129"/>
        <v>569.21</v>
      </c>
      <c r="N1124" s="923">
        <f>ROUND('Смета ЕР (общ) '!$I1124*'Смета ЕР (общ) '!$L1124,2)</f>
        <v>0</v>
      </c>
      <c r="O1124" s="923">
        <f>ROUND('Смета ЕР (общ) '!$I1124*'Смета ЕР (общ) '!$M1124,2)</f>
        <v>0</v>
      </c>
      <c r="P1124" s="1065"/>
      <c r="Q1124" s="1065" t="s">
        <v>846</v>
      </c>
      <c r="S1124" s="619"/>
      <c r="T1124" s="1168"/>
      <c r="U1124" s="1168"/>
      <c r="V1124" s="1168"/>
      <c r="W1124" s="1168"/>
    </row>
    <row r="1125" spans="1:23" ht="24" customHeight="1">
      <c r="A1125" s="733" t="s">
        <v>105</v>
      </c>
      <c r="B1125" s="733">
        <v>2</v>
      </c>
      <c r="C1125" s="733"/>
      <c r="D1125" s="733">
        <v>213</v>
      </c>
      <c r="E1125" s="733" t="str">
        <f>CONCATENATE('Смета ЕР (общ) '!$A1125,".",'Смета ЕР (общ) '!$B1125,".",'Смета ЕР (общ) '!$D1125)</f>
        <v>Р9.2.213</v>
      </c>
      <c r="F1125" s="1097">
        <f t="shared" si="130"/>
        <v>1</v>
      </c>
      <c r="G1125" s="1065" t="s">
        <v>630</v>
      </c>
      <c r="H1125" s="1098" t="s">
        <v>336</v>
      </c>
      <c r="I1125" s="734"/>
      <c r="J1125" s="923">
        <v>4950</v>
      </c>
      <c r="K1125" s="923">
        <v>27219.73</v>
      </c>
      <c r="L1125" s="923">
        <f t="shared" si="128"/>
        <v>4950</v>
      </c>
      <c r="M1125" s="923">
        <f t="shared" si="129"/>
        <v>27219.73</v>
      </c>
      <c r="N1125" s="923">
        <f>ROUND('Смета ЕР (общ) '!$I1125*'Смета ЕР (общ) '!$L1125,2)</f>
        <v>0</v>
      </c>
      <c r="O1125" s="923">
        <f>ROUND('Смета ЕР (общ) '!$I1125*'Смета ЕР (общ) '!$M1125,2)</f>
        <v>0</v>
      </c>
      <c r="P1125" s="1065"/>
      <c r="Q1125" s="1065"/>
      <c r="S1125" s="619"/>
      <c r="T1125" s="1168"/>
      <c r="U1125" s="1168"/>
      <c r="V1125" s="1168"/>
      <c r="W1125" s="1168"/>
    </row>
    <row r="1126" spans="1:23" ht="14.4" customHeight="1">
      <c r="A1126" s="733" t="s">
        <v>105</v>
      </c>
      <c r="B1126" s="733">
        <v>2</v>
      </c>
      <c r="C1126" s="733"/>
      <c r="D1126" s="733">
        <v>217</v>
      </c>
      <c r="E1126" s="733" t="str">
        <f>CONCATENATE('Смета ЕР (общ) '!$A1126,".",'Смета ЕР (общ) '!$B1126,".",'Смета ЕР (общ) '!$D1126)</f>
        <v>Р9.2.217</v>
      </c>
      <c r="F1126" s="733">
        <f t="shared" si="130"/>
        <v>1</v>
      </c>
      <c r="G1126" s="1065" t="s">
        <v>196</v>
      </c>
      <c r="H1126" s="1098" t="s">
        <v>336</v>
      </c>
      <c r="I1126" s="734"/>
      <c r="J1126" s="923">
        <v>291.27999999999997</v>
      </c>
      <c r="K1126" s="923">
        <v>252.08</v>
      </c>
      <c r="L1126" s="923">
        <f t="shared" si="128"/>
        <v>291.27999999999997</v>
      </c>
      <c r="M1126" s="923">
        <f t="shared" si="129"/>
        <v>252.08</v>
      </c>
      <c r="N1126" s="923">
        <f>ROUND('Смета ЕР (общ) '!$I1126*'Смета ЕР (общ) '!$L1126,2)</f>
        <v>0</v>
      </c>
      <c r="O1126" s="923">
        <f>ROUND('Смета ЕР (общ) '!$I1126*'Смета ЕР (общ) '!$M1126,2)</f>
        <v>0</v>
      </c>
      <c r="P1126" s="1065"/>
      <c r="Q1126" s="1065" t="s">
        <v>846</v>
      </c>
      <c r="S1126" s="619"/>
      <c r="T1126" s="1168"/>
      <c r="U1126" s="1168">
        <v>107</v>
      </c>
      <c r="V1126" s="1168"/>
      <c r="W1126" s="1168"/>
    </row>
    <row r="1127" spans="1:23" ht="14.4" customHeight="1">
      <c r="A1127" s="733" t="s">
        <v>105</v>
      </c>
      <c r="B1127" s="733">
        <v>2</v>
      </c>
      <c r="C1127" s="733"/>
      <c r="D1127" s="733">
        <v>395</v>
      </c>
      <c r="E1127" s="733" t="str">
        <f>CONCATENATE('Смета ЕР (общ) '!$A1127,".",'Смета ЕР (общ) '!$B1127,".",'Смета ЕР (общ) '!$D1127)</f>
        <v>Р9.2.395</v>
      </c>
      <c r="F1127" s="733">
        <f t="shared" si="130"/>
        <v>1</v>
      </c>
      <c r="G1127" s="1065" t="s">
        <v>2012</v>
      </c>
      <c r="H1127" s="1098" t="s">
        <v>336</v>
      </c>
      <c r="I1127" s="734"/>
      <c r="J1127" s="923">
        <v>291.27999999999997</v>
      </c>
      <c r="K1127" s="923">
        <v>824.65</v>
      </c>
      <c r="L1127" s="923">
        <f t="shared" si="128"/>
        <v>291.27999999999997</v>
      </c>
      <c r="M1127" s="923">
        <f t="shared" si="129"/>
        <v>824.65</v>
      </c>
      <c r="N1127" s="923">
        <f>ROUND('Смета ЕР (общ) '!$I1127*'Смета ЕР (общ) '!$L1127,2)</f>
        <v>0</v>
      </c>
      <c r="O1127" s="923">
        <f>ROUND('Смета ЕР (общ) '!$I1127*'Смета ЕР (общ) '!$M1127,2)</f>
        <v>0</v>
      </c>
      <c r="P1127" s="1065"/>
      <c r="Q1127" s="1065"/>
      <c r="S1127" s="619"/>
      <c r="T1127" s="1168"/>
      <c r="U1127" s="1168"/>
      <c r="V1127" s="1168"/>
      <c r="W1127" s="1168"/>
    </row>
    <row r="1128" spans="1:23" ht="14.4" customHeight="1">
      <c r="A1128" s="1151" t="s">
        <v>105</v>
      </c>
      <c r="B1128" s="1186">
        <v>2</v>
      </c>
      <c r="C1128" s="1186"/>
      <c r="D1128" s="1186">
        <v>518</v>
      </c>
      <c r="E1128" s="1186" t="str">
        <f>CONCATENATE('Смета ЕР (общ) '!$A1128,".",'Смета ЕР (общ) '!$B1128,".",'Смета ЕР (общ) '!$D1128)</f>
        <v>Р9.2.518</v>
      </c>
      <c r="F1128" s="1097">
        <f t="shared" si="130"/>
        <v>1</v>
      </c>
      <c r="G1128" s="1142" t="s">
        <v>3999</v>
      </c>
      <c r="H1128" s="1098" t="s">
        <v>336</v>
      </c>
      <c r="I1128" s="837"/>
      <c r="J1128" s="735">
        <f t="shared" ref="J1128:J1136" si="131">K1128*0.1</f>
        <v>500.56650000000002</v>
      </c>
      <c r="K1128" s="735">
        <f>Освещение!H87</f>
        <v>5005.665</v>
      </c>
      <c r="L1128" s="735">
        <f t="shared" si="128"/>
        <v>500.57</v>
      </c>
      <c r="M1128" s="1114">
        <f t="shared" si="129"/>
        <v>5005.67</v>
      </c>
      <c r="N1128" s="735">
        <f>ROUND('Смета ЕР (общ) '!$I1128*'Смета ЕР (общ) '!$L1128,2)</f>
        <v>0</v>
      </c>
      <c r="O1128" s="735">
        <f>ROUND('Смета ЕР (общ) '!$I1128*'Смета ЕР (общ) '!$M1128,2)</f>
        <v>0</v>
      </c>
      <c r="P1128" s="1214" t="s">
        <v>6215</v>
      </c>
      <c r="Q1128" s="1142"/>
      <c r="R1128" s="854"/>
      <c r="S1128" s="1169"/>
      <c r="T1128" s="1170"/>
      <c r="U1128" s="1170"/>
      <c r="V1128" s="1170"/>
      <c r="W1128" s="1170"/>
    </row>
    <row r="1129" spans="1:23" ht="14.4" customHeight="1">
      <c r="A1129" s="1151" t="s">
        <v>105</v>
      </c>
      <c r="B1129" s="1186">
        <v>2</v>
      </c>
      <c r="C1129" s="1186"/>
      <c r="D1129" s="1186">
        <v>527</v>
      </c>
      <c r="E1129" s="1186" t="str">
        <f>CONCATENATE('Смета ЕР (общ) '!$A1129,".",'Смета ЕР (общ) '!$B1129,".",'Смета ЕР (общ) '!$D1129)</f>
        <v>Р9.2.527</v>
      </c>
      <c r="F1129" s="1097">
        <f t="shared" si="130"/>
        <v>1</v>
      </c>
      <c r="G1129" s="1142" t="s">
        <v>3999</v>
      </c>
      <c r="H1129" s="1098" t="s">
        <v>336</v>
      </c>
      <c r="I1129" s="837"/>
      <c r="J1129" s="735">
        <f t="shared" si="131"/>
        <v>500.56650000000002</v>
      </c>
      <c r="K1129" s="735">
        <f>Освещение!H96</f>
        <v>5005.665</v>
      </c>
      <c r="L1129" s="735">
        <f t="shared" si="128"/>
        <v>500.57</v>
      </c>
      <c r="M1129" s="1114">
        <f t="shared" si="129"/>
        <v>5005.67</v>
      </c>
      <c r="N1129" s="735">
        <f>ROUND('Смета ЕР (общ) '!$I1129*'Смета ЕР (общ) '!$L1129,2)</f>
        <v>0</v>
      </c>
      <c r="O1129" s="735">
        <f>ROUND('Смета ЕР (общ) '!$I1129*'Смета ЕР (общ) '!$M1129,2)</f>
        <v>0</v>
      </c>
      <c r="P1129" s="1214" t="s">
        <v>6215</v>
      </c>
      <c r="Q1129" s="1142"/>
      <c r="R1129" s="854"/>
      <c r="S1129" s="1169"/>
      <c r="T1129" s="1170"/>
      <c r="U1129" s="1170"/>
      <c r="V1129" s="1170"/>
      <c r="W1129" s="1170"/>
    </row>
    <row r="1130" spans="1:23" ht="14.4" customHeight="1">
      <c r="A1130" s="1151" t="s">
        <v>105</v>
      </c>
      <c r="B1130" s="1186">
        <v>2</v>
      </c>
      <c r="C1130" s="1186"/>
      <c r="D1130" s="1186">
        <v>532</v>
      </c>
      <c r="E1130" s="1186" t="str">
        <f>CONCATENATE('Смета ЕР (общ) '!$A1130,".",'Смета ЕР (общ) '!$B1130,".",'Смета ЕР (общ) '!$D1130)</f>
        <v>Р9.2.532</v>
      </c>
      <c r="F1130" s="1097">
        <f t="shared" si="130"/>
        <v>1</v>
      </c>
      <c r="G1130" s="1142" t="s">
        <v>3999</v>
      </c>
      <c r="H1130" s="1098" t="s">
        <v>336</v>
      </c>
      <c r="I1130" s="837"/>
      <c r="J1130" s="735">
        <f t="shared" si="131"/>
        <v>500.56650000000002</v>
      </c>
      <c r="K1130" s="735">
        <f>Освещение!H101</f>
        <v>5005.665</v>
      </c>
      <c r="L1130" s="735">
        <f t="shared" si="128"/>
        <v>500.57</v>
      </c>
      <c r="M1130" s="1114">
        <f t="shared" si="129"/>
        <v>5005.67</v>
      </c>
      <c r="N1130" s="735">
        <f>ROUND('Смета ЕР (общ) '!$I1130*'Смета ЕР (общ) '!$L1130,2)</f>
        <v>0</v>
      </c>
      <c r="O1130" s="735">
        <f>ROUND('Смета ЕР (общ) '!$I1130*'Смета ЕР (общ) '!$M1130,2)</f>
        <v>0</v>
      </c>
      <c r="P1130" s="1214" t="s">
        <v>6215</v>
      </c>
      <c r="Q1130" s="1142"/>
      <c r="R1130" s="854"/>
      <c r="S1130" s="1169"/>
      <c r="T1130" s="1170"/>
      <c r="U1130" s="1170"/>
      <c r="V1130" s="1170"/>
      <c r="W1130" s="1170"/>
    </row>
    <row r="1131" spans="1:23" ht="14.4" customHeight="1">
      <c r="A1131" s="1151" t="s">
        <v>105</v>
      </c>
      <c r="B1131" s="1186">
        <v>2</v>
      </c>
      <c r="C1131" s="1186"/>
      <c r="D1131" s="1186">
        <v>533</v>
      </c>
      <c r="E1131" s="1186" t="str">
        <f>CONCATENATE('Смета ЕР (общ) '!$A1131,".",'Смета ЕР (общ) '!$B1131,".",'Смета ЕР (общ) '!$D1131)</f>
        <v>Р9.2.533</v>
      </c>
      <c r="F1131" s="1097">
        <f t="shared" si="130"/>
        <v>1</v>
      </c>
      <c r="G1131" s="1142" t="s">
        <v>4011</v>
      </c>
      <c r="H1131" s="1098" t="s">
        <v>336</v>
      </c>
      <c r="I1131" s="837"/>
      <c r="J1131" s="735">
        <f t="shared" si="131"/>
        <v>166.88700000000003</v>
      </c>
      <c r="K1131" s="735">
        <f>Освещение!H102</f>
        <v>1668.8700000000001</v>
      </c>
      <c r="L1131" s="735">
        <f t="shared" si="128"/>
        <v>166.89</v>
      </c>
      <c r="M1131" s="1114">
        <f t="shared" si="129"/>
        <v>1668.87</v>
      </c>
      <c r="N1131" s="735">
        <f>ROUND('Смета ЕР (общ) '!$I1131*'Смета ЕР (общ) '!$L1131,2)</f>
        <v>0</v>
      </c>
      <c r="O1131" s="735">
        <f>ROUND('Смета ЕР (общ) '!$I1131*'Смета ЕР (общ) '!$M1131,2)</f>
        <v>0</v>
      </c>
      <c r="P1131" s="1214" t="s">
        <v>6215</v>
      </c>
      <c r="Q1131" s="1142"/>
      <c r="R1131" s="854"/>
      <c r="S1131" s="1169"/>
      <c r="T1131" s="1170"/>
      <c r="U1131" s="1170"/>
      <c r="V1131" s="1170"/>
      <c r="W1131" s="1170"/>
    </row>
    <row r="1132" spans="1:23" ht="14.4" customHeight="1">
      <c r="A1132" s="1151" t="s">
        <v>105</v>
      </c>
      <c r="B1132" s="1186">
        <v>2</v>
      </c>
      <c r="C1132" s="1186"/>
      <c r="D1132" s="1186">
        <v>541</v>
      </c>
      <c r="E1132" s="1186" t="str">
        <f>CONCATENATE('Смета ЕР (общ) '!$A1132,".",'Смета ЕР (общ) '!$B1132,".",'Смета ЕР (общ) '!$D1132)</f>
        <v>Р9.2.541</v>
      </c>
      <c r="F1132" s="1097">
        <f t="shared" si="130"/>
        <v>1</v>
      </c>
      <c r="G1132" s="1142" t="s">
        <v>3999</v>
      </c>
      <c r="H1132" s="1098" t="s">
        <v>336</v>
      </c>
      <c r="I1132" s="837"/>
      <c r="J1132" s="735">
        <f t="shared" si="131"/>
        <v>500.56650000000002</v>
      </c>
      <c r="K1132" s="735">
        <f>Освещение!H110</f>
        <v>5005.665</v>
      </c>
      <c r="L1132" s="735">
        <f t="shared" si="128"/>
        <v>500.57</v>
      </c>
      <c r="M1132" s="1114">
        <f t="shared" si="129"/>
        <v>5005.67</v>
      </c>
      <c r="N1132" s="735">
        <f>ROUND('Смета ЕР (общ) '!$I1132*'Смета ЕР (общ) '!$L1132,2)</f>
        <v>0</v>
      </c>
      <c r="O1132" s="735">
        <f>ROUND('Смета ЕР (общ) '!$I1132*'Смета ЕР (общ) '!$M1132,2)</f>
        <v>0</v>
      </c>
      <c r="P1132" s="1214" t="s">
        <v>6215</v>
      </c>
      <c r="Q1132" s="1142"/>
      <c r="R1132" s="854"/>
      <c r="S1132" s="1169"/>
      <c r="T1132" s="1170"/>
      <c r="U1132" s="1170"/>
      <c r="V1132" s="1170"/>
      <c r="W1132" s="1170"/>
    </row>
    <row r="1133" spans="1:23" ht="14.4" customHeight="1">
      <c r="A1133" s="1151" t="s">
        <v>105</v>
      </c>
      <c r="B1133" s="1186">
        <v>2</v>
      </c>
      <c r="C1133" s="1186"/>
      <c r="D1133" s="1186">
        <v>542</v>
      </c>
      <c r="E1133" s="1186" t="str">
        <f>CONCATENATE('Смета ЕР (общ) '!$A1133,".",'Смета ЕР (общ) '!$B1133,".",'Смета ЕР (общ) '!$D1133)</f>
        <v>Р9.2.542</v>
      </c>
      <c r="F1133" s="1097">
        <f t="shared" si="130"/>
        <v>1</v>
      </c>
      <c r="G1133" s="1142" t="s">
        <v>4011</v>
      </c>
      <c r="H1133" s="1098" t="s">
        <v>336</v>
      </c>
      <c r="I1133" s="837"/>
      <c r="J1133" s="735">
        <f t="shared" si="131"/>
        <v>166.88700000000003</v>
      </c>
      <c r="K1133" s="735">
        <f>Освещение!H111</f>
        <v>1668.8700000000001</v>
      </c>
      <c r="L1133" s="735">
        <f t="shared" si="128"/>
        <v>166.89</v>
      </c>
      <c r="M1133" s="1114">
        <f t="shared" si="129"/>
        <v>1668.87</v>
      </c>
      <c r="N1133" s="735">
        <f>ROUND('Смета ЕР (общ) '!$I1133*'Смета ЕР (общ) '!$L1133,2)</f>
        <v>0</v>
      </c>
      <c r="O1133" s="735">
        <f>ROUND('Смета ЕР (общ) '!$I1133*'Смета ЕР (общ) '!$M1133,2)</f>
        <v>0</v>
      </c>
      <c r="P1133" s="1214" t="s">
        <v>6215</v>
      </c>
      <c r="Q1133" s="1142"/>
      <c r="R1133" s="854"/>
      <c r="S1133" s="1169"/>
      <c r="T1133" s="1170"/>
      <c r="U1133" s="1170"/>
      <c r="V1133" s="1170"/>
      <c r="W1133" s="1170"/>
    </row>
    <row r="1134" spans="1:23" ht="14.4" customHeight="1">
      <c r="A1134" s="1151" t="s">
        <v>105</v>
      </c>
      <c r="B1134" s="1186">
        <v>2</v>
      </c>
      <c r="C1134" s="1186"/>
      <c r="D1134" s="1186">
        <v>550</v>
      </c>
      <c r="E1134" s="1186" t="str">
        <f>CONCATENATE('Смета ЕР (общ) '!$A1134,".",'Смета ЕР (общ) '!$B1134,".",'Смета ЕР (общ) '!$D1134)</f>
        <v>Р9.2.550</v>
      </c>
      <c r="F1134" s="1097">
        <f t="shared" si="130"/>
        <v>1</v>
      </c>
      <c r="G1134" s="1142" t="s">
        <v>3999</v>
      </c>
      <c r="H1134" s="1098" t="s">
        <v>336</v>
      </c>
      <c r="I1134" s="837"/>
      <c r="J1134" s="735">
        <f t="shared" si="131"/>
        <v>500.56650000000002</v>
      </c>
      <c r="K1134" s="735">
        <f>Освещение!H119</f>
        <v>5005.665</v>
      </c>
      <c r="L1134" s="735">
        <f t="shared" si="128"/>
        <v>500.57</v>
      </c>
      <c r="M1134" s="1114">
        <f t="shared" si="129"/>
        <v>5005.67</v>
      </c>
      <c r="N1134" s="735">
        <f>ROUND('Смета ЕР (общ) '!$I1134*'Смета ЕР (общ) '!$L1134,2)</f>
        <v>0</v>
      </c>
      <c r="O1134" s="735">
        <f>ROUND('Смета ЕР (общ) '!$I1134*'Смета ЕР (общ) '!$M1134,2)</f>
        <v>0</v>
      </c>
      <c r="P1134" s="1214" t="s">
        <v>6215</v>
      </c>
      <c r="Q1134" s="1142"/>
      <c r="R1134" s="854"/>
      <c r="S1134" s="1169"/>
      <c r="T1134" s="1170"/>
      <c r="U1134" s="1170"/>
      <c r="V1134" s="1170"/>
      <c r="W1134" s="1170"/>
    </row>
    <row r="1135" spans="1:23" ht="14.4" customHeight="1">
      <c r="A1135" s="1151" t="s">
        <v>105</v>
      </c>
      <c r="B1135" s="1186">
        <v>2</v>
      </c>
      <c r="C1135" s="1186"/>
      <c r="D1135" s="1186">
        <v>551</v>
      </c>
      <c r="E1135" s="1186" t="str">
        <f>CONCATENATE('Смета ЕР (общ) '!$A1135,".",'Смета ЕР (общ) '!$B1135,".",'Смета ЕР (общ) '!$D1135)</f>
        <v>Р9.2.551</v>
      </c>
      <c r="F1135" s="1097">
        <f t="shared" si="130"/>
        <v>1</v>
      </c>
      <c r="G1135" s="1142" t="s">
        <v>4013</v>
      </c>
      <c r="H1135" s="1098" t="s">
        <v>336</v>
      </c>
      <c r="I1135" s="837"/>
      <c r="J1135" s="735">
        <f t="shared" si="131"/>
        <v>372.99150000000009</v>
      </c>
      <c r="K1135" s="735">
        <f>Освещение!H120</f>
        <v>3729.9150000000004</v>
      </c>
      <c r="L1135" s="735">
        <f t="shared" si="128"/>
        <v>372.99</v>
      </c>
      <c r="M1135" s="1114">
        <f t="shared" si="129"/>
        <v>3729.92</v>
      </c>
      <c r="N1135" s="735">
        <f>ROUND('Смета ЕР (общ) '!$I1135*'Смета ЕР (общ) '!$L1135,2)</f>
        <v>0</v>
      </c>
      <c r="O1135" s="735">
        <f>ROUND('Смета ЕР (общ) '!$I1135*'Смета ЕР (общ) '!$M1135,2)</f>
        <v>0</v>
      </c>
      <c r="P1135" s="1214" t="s">
        <v>6215</v>
      </c>
      <c r="Q1135" s="1142"/>
      <c r="R1135" s="854"/>
      <c r="S1135" s="1169"/>
      <c r="T1135" s="1170"/>
      <c r="U1135" s="1170"/>
      <c r="V1135" s="1170"/>
      <c r="W1135" s="1170"/>
    </row>
    <row r="1136" spans="1:23" ht="14.4" customHeight="1">
      <c r="A1136" s="1151" t="s">
        <v>105</v>
      </c>
      <c r="B1136" s="1186">
        <v>2</v>
      </c>
      <c r="C1136" s="1186"/>
      <c r="D1136" s="1186">
        <v>559</v>
      </c>
      <c r="E1136" s="1186" t="str">
        <f>CONCATENATE('Смета ЕР (общ) '!$A1136,".",'Смета ЕР (общ) '!$B1136,".",'Смета ЕР (общ) '!$D1136)</f>
        <v>Р9.2.559</v>
      </c>
      <c r="F1136" s="1097">
        <f t="shared" si="130"/>
        <v>1</v>
      </c>
      <c r="G1136" s="1142" t="s">
        <v>3999</v>
      </c>
      <c r="H1136" s="1098" t="s">
        <v>336</v>
      </c>
      <c r="I1136" s="837"/>
      <c r="J1136" s="735">
        <f t="shared" si="131"/>
        <v>500.56650000000002</v>
      </c>
      <c r="K1136" s="735">
        <f>Освещение!H128</f>
        <v>5005.665</v>
      </c>
      <c r="L1136" s="735">
        <f t="shared" si="128"/>
        <v>500.57</v>
      </c>
      <c r="M1136" s="1114">
        <f t="shared" si="129"/>
        <v>5005.67</v>
      </c>
      <c r="N1136" s="735">
        <f>ROUND('Смета ЕР (общ) '!$I1136*'Смета ЕР (общ) '!$L1136,2)</f>
        <v>0</v>
      </c>
      <c r="O1136" s="735">
        <f>ROUND('Смета ЕР (общ) '!$I1136*'Смета ЕР (общ) '!$M1136,2)</f>
        <v>0</v>
      </c>
      <c r="P1136" s="1214" t="s">
        <v>6215</v>
      </c>
      <c r="Q1136" s="1142"/>
      <c r="R1136" s="854"/>
      <c r="S1136" s="1169"/>
      <c r="T1136" s="1170"/>
      <c r="U1136" s="1170"/>
      <c r="V1136" s="1170"/>
      <c r="W1136" s="1170"/>
    </row>
    <row r="1137" spans="1:23" ht="14.4" customHeight="1">
      <c r="A1137" s="1151" t="s">
        <v>105</v>
      </c>
      <c r="B1137" s="1186">
        <v>2</v>
      </c>
      <c r="C1137" s="1186"/>
      <c r="D1137" s="1186">
        <v>222</v>
      </c>
      <c r="E1137" s="1186" t="str">
        <f>CONCATENATE('Смета ЕР (общ) '!$A1137,".",'Смета ЕР (общ) '!$B1137,".",'Смета ЕР (общ) '!$D1137)</f>
        <v>Р9.2.222</v>
      </c>
      <c r="F1137" s="1097">
        <f t="shared" si="130"/>
        <v>1</v>
      </c>
      <c r="G1137" s="1065" t="s">
        <v>2638</v>
      </c>
      <c r="H1137" s="1098" t="s">
        <v>27</v>
      </c>
      <c r="I1137" s="734"/>
      <c r="J1137" s="923">
        <v>200.45</v>
      </c>
      <c r="K1137" s="923">
        <v>1338.38</v>
      </c>
      <c r="L1137" s="923">
        <f t="shared" si="128"/>
        <v>200.45</v>
      </c>
      <c r="M1137" s="923">
        <f t="shared" si="129"/>
        <v>1338.38</v>
      </c>
      <c r="N1137" s="735">
        <f>ROUND('Смета ЕР (общ) '!$I1137*'Смета ЕР (общ) '!$L1137,2)</f>
        <v>0</v>
      </c>
      <c r="O1137" s="735">
        <f>ROUND('Смета ЕР (общ) '!$I1137*'Смета ЕР (общ) '!$M1137,2)</f>
        <v>0</v>
      </c>
      <c r="P1137" s="1065"/>
      <c r="Q1137" s="1065"/>
      <c r="S1137" s="619"/>
      <c r="T1137" s="1168"/>
      <c r="U1137" s="1168"/>
      <c r="V1137" s="1168"/>
      <c r="W1137" s="1168"/>
    </row>
    <row r="1138" spans="1:23" ht="14.4" customHeight="1">
      <c r="A1138" s="1151" t="s">
        <v>105</v>
      </c>
      <c r="B1138" s="1186">
        <v>2</v>
      </c>
      <c r="C1138" s="1186"/>
      <c r="D1138" s="1186">
        <v>180</v>
      </c>
      <c r="E1138" s="1186" t="str">
        <f>CONCATENATE('Смета ЕР (общ) '!$A1138,".",'Смета ЕР (общ) '!$B1138,".",'Смета ЕР (общ) '!$D1138)</f>
        <v>Р9.2.180</v>
      </c>
      <c r="F1138" s="1097">
        <f t="shared" si="130"/>
        <v>1</v>
      </c>
      <c r="G1138" s="1065" t="s">
        <v>2639</v>
      </c>
      <c r="H1138" s="1098" t="s">
        <v>27</v>
      </c>
      <c r="I1138" s="734"/>
      <c r="J1138" s="923">
        <v>150.34</v>
      </c>
      <c r="K1138" s="923">
        <v>838.1</v>
      </c>
      <c r="L1138" s="923">
        <f t="shared" si="128"/>
        <v>150.34</v>
      </c>
      <c r="M1138" s="923">
        <f t="shared" si="129"/>
        <v>838.1</v>
      </c>
      <c r="N1138" s="735">
        <f>ROUND('Смета ЕР (общ) '!$I1138*'Смета ЕР (общ) '!$L1138,2)</f>
        <v>0</v>
      </c>
      <c r="O1138" s="735">
        <f>ROUND('Смета ЕР (общ) '!$I1138*'Смета ЕР (общ) '!$M1138,2)</f>
        <v>0</v>
      </c>
      <c r="P1138" s="1065"/>
      <c r="Q1138" s="1065"/>
      <c r="S1138" s="619"/>
      <c r="T1138" s="1168"/>
      <c r="U1138" s="1168"/>
      <c r="V1138" s="1168"/>
      <c r="W1138" s="1168"/>
    </row>
    <row r="1139" spans="1:23" ht="14.4" customHeight="1">
      <c r="A1139" s="1151" t="s">
        <v>105</v>
      </c>
      <c r="B1139" s="1186">
        <v>2</v>
      </c>
      <c r="C1139" s="1186"/>
      <c r="D1139" s="1186">
        <v>181</v>
      </c>
      <c r="E1139" s="1186" t="str">
        <f>CONCATENATE('Смета ЕР (общ) '!$A1139,".",'Смета ЕР (общ) '!$B1139,".",'Смета ЕР (общ) '!$D1139)</f>
        <v>Р9.2.181</v>
      </c>
      <c r="F1139" s="1097">
        <f t="shared" si="130"/>
        <v>1</v>
      </c>
      <c r="G1139" s="1065" t="s">
        <v>367</v>
      </c>
      <c r="H1139" s="1098" t="s">
        <v>27</v>
      </c>
      <c r="I1139" s="734"/>
      <c r="J1139" s="923">
        <v>143.55000000000001</v>
      </c>
      <c r="K1139" s="923">
        <v>518.41999999999996</v>
      </c>
      <c r="L1139" s="923">
        <f t="shared" si="128"/>
        <v>143.55000000000001</v>
      </c>
      <c r="M1139" s="923">
        <f t="shared" si="129"/>
        <v>518.41999999999996</v>
      </c>
      <c r="N1139" s="735">
        <f>ROUND('Смета ЕР (общ) '!$I1139*'Смета ЕР (общ) '!$L1139,2)</f>
        <v>0</v>
      </c>
      <c r="O1139" s="735">
        <f>ROUND('Смета ЕР (общ) '!$I1139*'Смета ЕР (общ) '!$M1139,2)</f>
        <v>0</v>
      </c>
      <c r="P1139" s="1065"/>
      <c r="Q1139" s="1065"/>
      <c r="S1139" s="619"/>
      <c r="T1139" s="1168"/>
      <c r="U1139" s="1168"/>
      <c r="V1139" s="1168"/>
      <c r="W1139" s="1168"/>
    </row>
    <row r="1140" spans="1:23" ht="14.4" customHeight="1">
      <c r="A1140" s="1151" t="s">
        <v>105</v>
      </c>
      <c r="B1140" s="1186">
        <v>2</v>
      </c>
      <c r="C1140" s="1186"/>
      <c r="D1140" s="1186">
        <v>182</v>
      </c>
      <c r="E1140" s="1186" t="str">
        <f>CONCATENATE('Смета ЕР (общ) '!$A1140,".",'Смета ЕР (общ) '!$B1140,".",'Смета ЕР (общ) '!$D1140)</f>
        <v>Р9.2.182</v>
      </c>
      <c r="F1140" s="1097">
        <f t="shared" si="130"/>
        <v>1</v>
      </c>
      <c r="G1140" s="1065" t="s">
        <v>2640</v>
      </c>
      <c r="H1140" s="1098" t="s">
        <v>27</v>
      </c>
      <c r="I1140" s="734"/>
      <c r="J1140" s="923">
        <v>124.41</v>
      </c>
      <c r="K1140" s="923">
        <v>354.66</v>
      </c>
      <c r="L1140" s="923">
        <f t="shared" si="128"/>
        <v>124.41</v>
      </c>
      <c r="M1140" s="923">
        <f t="shared" si="129"/>
        <v>354.66</v>
      </c>
      <c r="N1140" s="735">
        <f>ROUND('Смета ЕР (общ) '!$I1140*'Смета ЕР (общ) '!$L1140,2)</f>
        <v>0</v>
      </c>
      <c r="O1140" s="735">
        <f>ROUND('Смета ЕР (общ) '!$I1140*'Смета ЕР (общ) '!$M1140,2)</f>
        <v>0</v>
      </c>
      <c r="P1140" s="1065"/>
      <c r="Q1140" s="1065"/>
      <c r="S1140" s="619"/>
      <c r="T1140" s="1168"/>
      <c r="U1140" s="1168"/>
      <c r="V1140" s="1168"/>
      <c r="W1140" s="1168"/>
    </row>
    <row r="1141" spans="1:23" ht="14.4" customHeight="1">
      <c r="A1141" s="1151" t="s">
        <v>105</v>
      </c>
      <c r="B1141" s="1186">
        <v>2</v>
      </c>
      <c r="C1141" s="1186"/>
      <c r="D1141" s="1186">
        <v>183</v>
      </c>
      <c r="E1141" s="1186" t="str">
        <f>CONCATENATE('Смета ЕР (общ) '!$A1141,".",'Смета ЕР (общ) '!$B1141,".",'Смета ЕР (общ) '!$D1141)</f>
        <v>Р9.2.183</v>
      </c>
      <c r="F1141" s="1097">
        <f t="shared" si="130"/>
        <v>1</v>
      </c>
      <c r="G1141" s="1065" t="s">
        <v>333</v>
      </c>
      <c r="H1141" s="1098" t="s">
        <v>27</v>
      </c>
      <c r="I1141" s="734"/>
      <c r="J1141" s="923">
        <v>129.46</v>
      </c>
      <c r="K1141" s="923">
        <v>227.69</v>
      </c>
      <c r="L1141" s="923">
        <f t="shared" si="128"/>
        <v>129.46</v>
      </c>
      <c r="M1141" s="923">
        <f t="shared" si="129"/>
        <v>227.69</v>
      </c>
      <c r="N1141" s="735">
        <f>ROUND('Смета ЕР (общ) '!$I1141*'Смета ЕР (общ) '!$L1141,2)</f>
        <v>0</v>
      </c>
      <c r="O1141" s="735">
        <f>ROUND('Смета ЕР (общ) '!$I1141*'Смета ЕР (общ) '!$M1141,2)</f>
        <v>0</v>
      </c>
      <c r="P1141" s="1065"/>
      <c r="Q1141" s="1065"/>
      <c r="S1141" s="619"/>
      <c r="T1141" s="1168"/>
      <c r="U1141" s="1168"/>
      <c r="V1141" s="1168"/>
      <c r="W1141" s="1168"/>
    </row>
    <row r="1142" spans="1:23" ht="14.4" customHeight="1">
      <c r="A1142" s="733" t="s">
        <v>105</v>
      </c>
      <c r="B1142" s="733">
        <v>2</v>
      </c>
      <c r="C1142" s="733"/>
      <c r="D1142" s="733">
        <v>184</v>
      </c>
      <c r="E1142" s="733" t="str">
        <f>CONCATENATE('Смета ЕР (общ) '!$A1142,".",'Смета ЕР (общ) '!$B1142,".",'Смета ЕР (общ) '!$D1142)</f>
        <v>Р9.2.184</v>
      </c>
      <c r="F1142" s="1097">
        <f t="shared" si="130"/>
        <v>1</v>
      </c>
      <c r="G1142" s="1065" t="s">
        <v>333</v>
      </c>
      <c r="H1142" s="1098" t="s">
        <v>27</v>
      </c>
      <c r="I1142" s="734"/>
      <c r="J1142" s="923">
        <v>129.46</v>
      </c>
      <c r="K1142" s="923">
        <v>227.69</v>
      </c>
      <c r="L1142" s="923">
        <f t="shared" si="128"/>
        <v>129.46</v>
      </c>
      <c r="M1142" s="923">
        <f t="shared" si="129"/>
        <v>227.69</v>
      </c>
      <c r="N1142" s="735">
        <f>ROUND('Смета ЕР (общ) '!$I1142*'Смета ЕР (общ) '!$L1142,2)</f>
        <v>0</v>
      </c>
      <c r="O1142" s="735">
        <f>ROUND('Смета ЕР (общ) '!$I1142*'Смета ЕР (общ) '!$M1142,2)</f>
        <v>0</v>
      </c>
      <c r="P1142" s="1065"/>
      <c r="Q1142" s="1065"/>
      <c r="S1142" s="619"/>
      <c r="T1142" s="1168"/>
      <c r="U1142" s="1168"/>
      <c r="V1142" s="1168"/>
      <c r="W1142" s="1168"/>
    </row>
    <row r="1143" spans="1:23" ht="14.4" customHeight="1">
      <c r="A1143" s="733" t="s">
        <v>105</v>
      </c>
      <c r="B1143" s="733">
        <v>2</v>
      </c>
      <c r="C1143" s="733"/>
      <c r="D1143" s="733">
        <v>185</v>
      </c>
      <c r="E1143" s="733" t="str">
        <f>CONCATENATE('Смета ЕР (общ) '!$A1143,".",'Смета ЕР (общ) '!$B1143,".",'Смета ЕР (общ) '!$D1143)</f>
        <v>Р9.2.185</v>
      </c>
      <c r="F1143" s="1097">
        <f t="shared" si="130"/>
        <v>1</v>
      </c>
      <c r="G1143" s="1065" t="s">
        <v>334</v>
      </c>
      <c r="H1143" s="1098" t="s">
        <v>27</v>
      </c>
      <c r="I1143" s="734"/>
      <c r="J1143" s="923">
        <v>110.06</v>
      </c>
      <c r="K1143" s="923">
        <v>148.43</v>
      </c>
      <c r="L1143" s="923">
        <f t="shared" si="128"/>
        <v>110.06</v>
      </c>
      <c r="M1143" s="923">
        <f t="shared" si="129"/>
        <v>148.43</v>
      </c>
      <c r="N1143" s="735">
        <f>ROUND('Смета ЕР (общ) '!$I1143*'Смета ЕР (общ) '!$L1143,2)</f>
        <v>0</v>
      </c>
      <c r="O1143" s="735">
        <f>ROUND('Смета ЕР (общ) '!$I1143*'Смета ЕР (общ) '!$M1143,2)</f>
        <v>0</v>
      </c>
      <c r="P1143" s="1065"/>
      <c r="Q1143" s="1065"/>
      <c r="S1143" s="619"/>
      <c r="T1143" s="1168"/>
      <c r="U1143" s="1168"/>
      <c r="V1143" s="1168"/>
      <c r="W1143" s="1168"/>
    </row>
    <row r="1144" spans="1:23" ht="14.4" customHeight="1">
      <c r="A1144" s="733" t="s">
        <v>105</v>
      </c>
      <c r="B1144" s="733">
        <v>2</v>
      </c>
      <c r="C1144" s="733"/>
      <c r="D1144" s="733">
        <v>186</v>
      </c>
      <c r="E1144" s="733" t="str">
        <f>CONCATENATE('Смета ЕР (общ) '!$A1144,".",'Смета ЕР (общ) '!$B1144,".",'Смета ЕР (общ) '!$D1144)</f>
        <v>Р9.2.186</v>
      </c>
      <c r="F1144" s="733">
        <f t="shared" si="130"/>
        <v>1</v>
      </c>
      <c r="G1144" s="1065" t="s">
        <v>626</v>
      </c>
      <c r="H1144" s="1098" t="s">
        <v>27</v>
      </c>
      <c r="I1144" s="734"/>
      <c r="J1144" s="923">
        <v>110.06</v>
      </c>
      <c r="K1144" s="923">
        <v>186.41</v>
      </c>
      <c r="L1144" s="923">
        <f t="shared" si="128"/>
        <v>110.06</v>
      </c>
      <c r="M1144" s="923">
        <f t="shared" si="129"/>
        <v>186.41</v>
      </c>
      <c r="N1144" s="735">
        <f>ROUND('Смета ЕР (общ) '!$I1144*'Смета ЕР (общ) '!$L1144,2)</f>
        <v>0</v>
      </c>
      <c r="O1144" s="735">
        <f>ROUND('Смета ЕР (общ) '!$I1144*'Смета ЕР (общ) '!$M1144,2)</f>
        <v>0</v>
      </c>
      <c r="P1144" s="1065"/>
      <c r="Q1144" s="1065"/>
      <c r="S1144" s="619"/>
      <c r="T1144" s="1168"/>
      <c r="U1144" s="1168"/>
      <c r="V1144" s="1168"/>
      <c r="W1144" s="1168"/>
    </row>
    <row r="1145" spans="1:23" ht="14.4" customHeight="1">
      <c r="A1145" s="733" t="s">
        <v>105</v>
      </c>
      <c r="B1145" s="733">
        <v>2</v>
      </c>
      <c r="C1145" s="733"/>
      <c r="D1145" s="733">
        <v>187</v>
      </c>
      <c r="E1145" s="733" t="str">
        <f>CONCATENATE('Смета ЕР (общ) '!$A1145,".",'Смета ЕР (общ) '!$B1145,".",'Смета ЕР (общ) '!$D1145)</f>
        <v>Р9.2.187</v>
      </c>
      <c r="F1145" s="733">
        <f t="shared" si="130"/>
        <v>1</v>
      </c>
      <c r="G1145" s="1065" t="s">
        <v>627</v>
      </c>
      <c r="H1145" s="1098" t="s">
        <v>27</v>
      </c>
      <c r="I1145" s="734"/>
      <c r="J1145" s="923">
        <v>110.06</v>
      </c>
      <c r="K1145" s="923">
        <v>122.81</v>
      </c>
      <c r="L1145" s="923">
        <f t="shared" si="128"/>
        <v>110.06</v>
      </c>
      <c r="M1145" s="923">
        <f t="shared" si="129"/>
        <v>122.81</v>
      </c>
      <c r="N1145" s="735">
        <f>ROUND('Смета ЕР (общ) '!$I1145*'Смета ЕР (общ) '!$L1145,2)</f>
        <v>0</v>
      </c>
      <c r="O1145" s="735">
        <f>ROUND('Смета ЕР (общ) '!$I1145*'Смета ЕР (общ) '!$M1145,2)</f>
        <v>0</v>
      </c>
      <c r="P1145" s="1065"/>
      <c r="Q1145" s="1065"/>
      <c r="S1145" s="619"/>
      <c r="T1145" s="1168"/>
      <c r="U1145" s="1168"/>
      <c r="V1145" s="1168"/>
      <c r="W1145" s="1168"/>
    </row>
    <row r="1146" spans="1:23" ht="14.4" customHeight="1">
      <c r="A1146" s="733" t="s">
        <v>105</v>
      </c>
      <c r="B1146" s="733">
        <v>2</v>
      </c>
      <c r="C1146" s="733"/>
      <c r="D1146" s="733">
        <v>188</v>
      </c>
      <c r="E1146" s="733" t="str">
        <f>CONCATENATE('Смета ЕР (общ) '!$A1146,".",'Смета ЕР (общ) '!$B1146,".",'Смета ЕР (общ) '!$D1146)</f>
        <v>Р9.2.188</v>
      </c>
      <c r="F1146" s="733">
        <f t="shared" si="130"/>
        <v>1</v>
      </c>
      <c r="G1146" s="1065" t="s">
        <v>289</v>
      </c>
      <c r="H1146" s="1098" t="s">
        <v>27</v>
      </c>
      <c r="I1146" s="734"/>
      <c r="J1146" s="923">
        <v>100.22</v>
      </c>
      <c r="K1146" s="923">
        <v>146.25</v>
      </c>
      <c r="L1146" s="923">
        <f t="shared" si="128"/>
        <v>100.22</v>
      </c>
      <c r="M1146" s="923">
        <f t="shared" si="129"/>
        <v>146.25</v>
      </c>
      <c r="N1146" s="735">
        <f>ROUND('Смета ЕР (общ) '!$I1146*'Смета ЕР (общ) '!$L1146,2)</f>
        <v>0</v>
      </c>
      <c r="O1146" s="735">
        <f>ROUND('Смета ЕР (общ) '!$I1146*'Смета ЕР (общ) '!$M1146,2)</f>
        <v>0</v>
      </c>
      <c r="P1146" s="1065"/>
      <c r="Q1146" s="1065"/>
      <c r="S1146" s="619"/>
      <c r="T1146" s="1168"/>
      <c r="U1146" s="1168"/>
      <c r="V1146" s="1168"/>
      <c r="W1146" s="1168"/>
    </row>
    <row r="1147" spans="1:23" ht="14.4" customHeight="1">
      <c r="A1147" s="733" t="s">
        <v>105</v>
      </c>
      <c r="B1147" s="733">
        <v>2</v>
      </c>
      <c r="C1147" s="733"/>
      <c r="D1147" s="733">
        <v>189</v>
      </c>
      <c r="E1147" s="733" t="str">
        <f>CONCATENATE('Смета ЕР (общ) '!$A1147,".",'Смета ЕР (общ) '!$B1147,".",'Смета ЕР (общ) '!$D1147)</f>
        <v>Р9.2.189</v>
      </c>
      <c r="F1147" s="733">
        <f t="shared" si="130"/>
        <v>1</v>
      </c>
      <c r="G1147" s="1065" t="s">
        <v>290</v>
      </c>
      <c r="H1147" s="1098" t="s">
        <v>27</v>
      </c>
      <c r="I1147" s="734"/>
      <c r="J1147" s="923">
        <v>100.22</v>
      </c>
      <c r="K1147" s="923">
        <v>98.52</v>
      </c>
      <c r="L1147" s="923">
        <f t="shared" si="128"/>
        <v>100.22</v>
      </c>
      <c r="M1147" s="923">
        <f t="shared" si="129"/>
        <v>98.52</v>
      </c>
      <c r="N1147" s="735">
        <f>ROUND('Смета ЕР (общ) '!$I1147*'Смета ЕР (общ) '!$L1147,2)</f>
        <v>0</v>
      </c>
      <c r="O1147" s="735">
        <f>ROUND('Смета ЕР (общ) '!$I1147*'Смета ЕР (общ) '!$M1147,2)</f>
        <v>0</v>
      </c>
      <c r="P1147" s="1065"/>
      <c r="Q1147" s="1065"/>
      <c r="S1147" s="619"/>
      <c r="T1147" s="1168"/>
      <c r="U1147" s="1168"/>
      <c r="V1147" s="1168"/>
      <c r="W1147" s="1168"/>
    </row>
    <row r="1148" spans="1:23" ht="14.4" customHeight="1">
      <c r="A1148" s="733" t="s">
        <v>105</v>
      </c>
      <c r="B1148" s="733">
        <v>2</v>
      </c>
      <c r="C1148" s="733"/>
      <c r="D1148" s="733">
        <v>190</v>
      </c>
      <c r="E1148" s="733" t="str">
        <f>CONCATENATE('Смета ЕР (общ) '!$A1148,".",'Смета ЕР (общ) '!$B1148,".",'Смета ЕР (общ) '!$D1148)</f>
        <v>Р9.2.190</v>
      </c>
      <c r="F1148" s="733">
        <f t="shared" si="130"/>
        <v>1</v>
      </c>
      <c r="G1148" s="1065" t="s">
        <v>291</v>
      </c>
      <c r="H1148" s="1098" t="s">
        <v>27</v>
      </c>
      <c r="I1148" s="734"/>
      <c r="J1148" s="923">
        <v>100.22</v>
      </c>
      <c r="K1148" s="923">
        <v>55.79</v>
      </c>
      <c r="L1148" s="923">
        <f t="shared" si="128"/>
        <v>100.22</v>
      </c>
      <c r="M1148" s="923">
        <f t="shared" si="129"/>
        <v>55.79</v>
      </c>
      <c r="N1148" s="735">
        <f>ROUND('Смета ЕР (общ) '!$I1148*'Смета ЕР (общ) '!$L1148,2)</f>
        <v>0</v>
      </c>
      <c r="O1148" s="735">
        <f>ROUND('Смета ЕР (общ) '!$I1148*'Смета ЕР (общ) '!$M1148,2)</f>
        <v>0</v>
      </c>
      <c r="P1148" s="1065"/>
      <c r="Q1148" s="1065"/>
      <c r="S1148" s="619"/>
      <c r="T1148" s="1168"/>
      <c r="U1148" s="1168"/>
      <c r="V1148" s="1168"/>
      <c r="W1148" s="1168"/>
    </row>
    <row r="1149" spans="1:23" ht="14.4" customHeight="1">
      <c r="A1149" s="733" t="s">
        <v>105</v>
      </c>
      <c r="B1149" s="733">
        <v>2</v>
      </c>
      <c r="C1149" s="733"/>
      <c r="D1149" s="733">
        <v>191</v>
      </c>
      <c r="E1149" s="733" t="str">
        <f>CONCATENATE('Смета ЕР (общ) '!$A1149,".",'Смета ЕР (общ) '!$B1149,".",'Смета ЕР (общ) '!$D1149)</f>
        <v>Р9.2.191</v>
      </c>
      <c r="F1149" s="733">
        <f t="shared" si="130"/>
        <v>1</v>
      </c>
      <c r="G1149" s="1065" t="s">
        <v>292</v>
      </c>
      <c r="H1149" s="1098" t="s">
        <v>27</v>
      </c>
      <c r="I1149" s="734"/>
      <c r="J1149" s="923">
        <v>100.22</v>
      </c>
      <c r="K1149" s="923">
        <v>110.66</v>
      </c>
      <c r="L1149" s="923">
        <f t="shared" si="128"/>
        <v>100.22</v>
      </c>
      <c r="M1149" s="923">
        <f t="shared" si="129"/>
        <v>110.66</v>
      </c>
      <c r="N1149" s="735">
        <f>ROUND('Смета ЕР (общ) '!$I1149*'Смета ЕР (общ) '!$L1149,2)</f>
        <v>0</v>
      </c>
      <c r="O1149" s="735">
        <f>ROUND('Смета ЕР (общ) '!$I1149*'Смета ЕР (общ) '!$M1149,2)</f>
        <v>0</v>
      </c>
      <c r="P1149" s="1065"/>
      <c r="Q1149" s="1065"/>
      <c r="S1149" s="619"/>
      <c r="T1149" s="1168"/>
      <c r="U1149" s="1168"/>
      <c r="V1149" s="1168"/>
      <c r="W1149" s="1168"/>
    </row>
    <row r="1150" spans="1:23" ht="14.4" customHeight="1">
      <c r="A1150" s="733" t="s">
        <v>105</v>
      </c>
      <c r="B1150" s="733">
        <v>2</v>
      </c>
      <c r="C1150" s="733"/>
      <c r="D1150" s="733">
        <v>192</v>
      </c>
      <c r="E1150" s="733" t="str">
        <f>CONCATENATE('Смета ЕР (общ) '!$A1150,".",'Смета ЕР (общ) '!$B1150,".",'Смета ЕР (общ) '!$D1150)</f>
        <v>Р9.2.192</v>
      </c>
      <c r="F1150" s="733">
        <f t="shared" si="130"/>
        <v>1</v>
      </c>
      <c r="G1150" s="1065" t="s">
        <v>293</v>
      </c>
      <c r="H1150" s="1098" t="s">
        <v>27</v>
      </c>
      <c r="I1150" s="734"/>
      <c r="J1150" s="923">
        <v>100.22</v>
      </c>
      <c r="K1150" s="923">
        <v>69.239999999999995</v>
      </c>
      <c r="L1150" s="923">
        <f t="shared" si="128"/>
        <v>100.22</v>
      </c>
      <c r="M1150" s="923">
        <f t="shared" si="129"/>
        <v>69.239999999999995</v>
      </c>
      <c r="N1150" s="735">
        <f>ROUND('Смета ЕР (общ) '!$I1150*'Смета ЕР (общ) '!$L1150,2)</f>
        <v>0</v>
      </c>
      <c r="O1150" s="735">
        <f>ROUND('Смета ЕР (общ) '!$I1150*'Смета ЕР (общ) '!$M1150,2)</f>
        <v>0</v>
      </c>
      <c r="P1150" s="1065"/>
      <c r="Q1150" s="1065"/>
      <c r="S1150" s="619"/>
      <c r="T1150" s="1168"/>
      <c r="U1150" s="1168"/>
      <c r="V1150" s="1168"/>
      <c r="W1150" s="1168"/>
    </row>
    <row r="1151" spans="1:23" ht="14.4" customHeight="1">
      <c r="A1151" s="733" t="s">
        <v>105</v>
      </c>
      <c r="B1151" s="733">
        <v>2</v>
      </c>
      <c r="C1151" s="733"/>
      <c r="D1151" s="733">
        <v>193</v>
      </c>
      <c r="E1151" s="733" t="str">
        <f>CONCATENATE('Смета ЕР (общ) '!$A1151,".",'Смета ЕР (общ) '!$B1151,".",'Смета ЕР (общ) '!$D1151)</f>
        <v>Р9.2.193</v>
      </c>
      <c r="F1151" s="733">
        <f t="shared" si="130"/>
        <v>1</v>
      </c>
      <c r="G1151" s="1065" t="s">
        <v>294</v>
      </c>
      <c r="H1151" s="1098" t="s">
        <v>27</v>
      </c>
      <c r="I1151" s="734"/>
      <c r="J1151" s="923">
        <v>100.22</v>
      </c>
      <c r="K1151" s="923">
        <v>108.32</v>
      </c>
      <c r="L1151" s="923">
        <f t="shared" si="128"/>
        <v>100.22</v>
      </c>
      <c r="M1151" s="923">
        <f t="shared" si="129"/>
        <v>108.32</v>
      </c>
      <c r="N1151" s="735">
        <f>ROUND('Смета ЕР (общ) '!$I1151*'Смета ЕР (общ) '!$L1151,2)</f>
        <v>0</v>
      </c>
      <c r="O1151" s="735">
        <f>ROUND('Смета ЕР (общ) '!$I1151*'Смета ЕР (общ) '!$M1151,2)</f>
        <v>0</v>
      </c>
      <c r="P1151" s="1065"/>
      <c r="Q1151" s="1065"/>
      <c r="S1151" s="619"/>
      <c r="T1151" s="1168"/>
      <c r="U1151" s="1168"/>
      <c r="V1151" s="1168"/>
      <c r="W1151" s="1168"/>
    </row>
    <row r="1152" spans="1:23" ht="14.4" customHeight="1">
      <c r="A1152" s="733" t="s">
        <v>105</v>
      </c>
      <c r="B1152" s="733">
        <v>2</v>
      </c>
      <c r="C1152" s="733"/>
      <c r="D1152" s="733">
        <v>194</v>
      </c>
      <c r="E1152" s="733" t="str">
        <f>CONCATENATE('Смета ЕР (общ) '!$A1152,".",'Смета ЕР (общ) '!$B1152,".",'Смета ЕР (общ) '!$D1152)</f>
        <v>Р9.2.194</v>
      </c>
      <c r="F1152" s="733">
        <f t="shared" si="130"/>
        <v>1</v>
      </c>
      <c r="G1152" s="1065" t="s">
        <v>295</v>
      </c>
      <c r="H1152" s="1098" t="s">
        <v>27</v>
      </c>
      <c r="I1152" s="734"/>
      <c r="J1152" s="923">
        <v>100.22</v>
      </c>
      <c r="K1152" s="923">
        <v>159.21</v>
      </c>
      <c r="L1152" s="923">
        <f t="shared" si="128"/>
        <v>100.22</v>
      </c>
      <c r="M1152" s="923">
        <f t="shared" si="129"/>
        <v>159.21</v>
      </c>
      <c r="N1152" s="735">
        <f>ROUND('Смета ЕР (общ) '!$I1152*'Смета ЕР (общ) '!$L1152,2)</f>
        <v>0</v>
      </c>
      <c r="O1152" s="735">
        <f>ROUND('Смета ЕР (общ) '!$I1152*'Смета ЕР (общ) '!$M1152,2)</f>
        <v>0</v>
      </c>
      <c r="P1152" s="1065"/>
      <c r="Q1152" s="1065"/>
      <c r="S1152" s="619"/>
      <c r="T1152" s="1168"/>
      <c r="U1152" s="1168"/>
      <c r="V1152" s="1168"/>
      <c r="W1152" s="1168"/>
    </row>
    <row r="1153" spans="1:23" ht="14.4" customHeight="1">
      <c r="A1153" s="733" t="s">
        <v>105</v>
      </c>
      <c r="B1153" s="733">
        <v>2</v>
      </c>
      <c r="C1153" s="733"/>
      <c r="D1153" s="733">
        <v>195</v>
      </c>
      <c r="E1153" s="733" t="str">
        <f>CONCATENATE('Смета ЕР (общ) '!$A1153,".",'Смета ЕР (общ) '!$B1153,".",'Смета ЕР (общ) '!$D1153)</f>
        <v>Р9.2.195</v>
      </c>
      <c r="F1153" s="733">
        <f t="shared" si="130"/>
        <v>1</v>
      </c>
      <c r="G1153" s="1065" t="s">
        <v>190</v>
      </c>
      <c r="H1153" s="1098" t="s">
        <v>27</v>
      </c>
      <c r="I1153" s="734"/>
      <c r="J1153" s="923">
        <v>90.48</v>
      </c>
      <c r="K1153" s="923">
        <v>98.47</v>
      </c>
      <c r="L1153" s="923">
        <f t="shared" ref="L1153:L1216" si="132">ROUND(J1153-J1153*$Q$4,2)</f>
        <v>90.48</v>
      </c>
      <c r="M1153" s="923">
        <f t="shared" ref="M1153:M1216" si="133">ROUND(K1153-K1153*$Q$4,2)</f>
        <v>98.47</v>
      </c>
      <c r="N1153" s="735">
        <f>ROUND('Смета ЕР (общ) '!$I1153*'Смета ЕР (общ) '!$L1153,2)</f>
        <v>0</v>
      </c>
      <c r="O1153" s="735">
        <f>ROUND('Смета ЕР (общ) '!$I1153*'Смета ЕР (общ) '!$M1153,2)</f>
        <v>0</v>
      </c>
      <c r="P1153" s="1065"/>
      <c r="Q1153" s="1065"/>
      <c r="S1153" s="619"/>
      <c r="T1153" s="1168"/>
      <c r="U1153" s="1168">
        <v>11</v>
      </c>
      <c r="V1153" s="1168"/>
      <c r="W1153" s="1168"/>
    </row>
    <row r="1154" spans="1:23" ht="14.4" customHeight="1">
      <c r="A1154" s="733" t="s">
        <v>105</v>
      </c>
      <c r="B1154" s="733">
        <v>2</v>
      </c>
      <c r="C1154" s="733"/>
      <c r="D1154" s="733">
        <v>196</v>
      </c>
      <c r="E1154" s="733" t="str">
        <f>CONCATENATE('Смета ЕР (общ) '!$A1154,".",'Смета ЕР (общ) '!$B1154,".",'Смета ЕР (общ) '!$D1154)</f>
        <v>Р9.2.196</v>
      </c>
      <c r="F1154" s="733">
        <f t="shared" si="130"/>
        <v>1</v>
      </c>
      <c r="G1154" s="1065" t="s">
        <v>191</v>
      </c>
      <c r="H1154" s="1098" t="s">
        <v>27</v>
      </c>
      <c r="I1154" s="734"/>
      <c r="J1154" s="923">
        <v>90.48</v>
      </c>
      <c r="K1154" s="923">
        <v>41.44</v>
      </c>
      <c r="L1154" s="923">
        <f t="shared" si="132"/>
        <v>90.48</v>
      </c>
      <c r="M1154" s="923">
        <f t="shared" si="133"/>
        <v>41.44</v>
      </c>
      <c r="N1154" s="735">
        <f>ROUND('Смета ЕР (общ) '!$I1154*'Смета ЕР (общ) '!$L1154,2)</f>
        <v>0</v>
      </c>
      <c r="O1154" s="735">
        <f>ROUND('Смета ЕР (общ) '!$I1154*'Смета ЕР (общ) '!$M1154,2)</f>
        <v>0</v>
      </c>
      <c r="P1154" s="1065"/>
      <c r="Q1154" s="1065"/>
      <c r="S1154" s="619"/>
      <c r="T1154" s="1168"/>
      <c r="U1154" s="1168">
        <v>22</v>
      </c>
      <c r="V1154" s="1168"/>
      <c r="W1154" s="1168"/>
    </row>
    <row r="1155" spans="1:23" ht="14.4" customHeight="1">
      <c r="A1155" s="733" t="s">
        <v>105</v>
      </c>
      <c r="B1155" s="733">
        <v>2</v>
      </c>
      <c r="C1155" s="733"/>
      <c r="D1155" s="733">
        <v>223</v>
      </c>
      <c r="E1155" s="733" t="str">
        <f>CONCATENATE('Смета ЕР (общ) '!$A1155,".",'Смета ЕР (общ) '!$B1155,".",'Смета ЕР (общ) '!$D1155)</f>
        <v>Р9.2.223</v>
      </c>
      <c r="F1155" s="733">
        <f t="shared" si="130"/>
        <v>1</v>
      </c>
      <c r="G1155" s="1065" t="s">
        <v>146</v>
      </c>
      <c r="H1155" s="1098" t="s">
        <v>27</v>
      </c>
      <c r="I1155" s="734"/>
      <c r="J1155" s="923">
        <v>334.95</v>
      </c>
      <c r="K1155" s="923">
        <v>3155.18</v>
      </c>
      <c r="L1155" s="923">
        <f t="shared" si="132"/>
        <v>334.95</v>
      </c>
      <c r="M1155" s="923">
        <f t="shared" si="133"/>
        <v>3155.18</v>
      </c>
      <c r="N1155" s="735">
        <f>ROUND('Смета ЕР (общ) '!$I1155*'Смета ЕР (общ) '!$L1155,2)</f>
        <v>0</v>
      </c>
      <c r="O1155" s="735">
        <f>ROUND('Смета ЕР (общ) '!$I1155*'Смета ЕР (общ) '!$M1155,2)</f>
        <v>0</v>
      </c>
      <c r="P1155" s="1065"/>
      <c r="Q1155" s="1065"/>
      <c r="S1155" s="619"/>
      <c r="T1155" s="1168"/>
      <c r="U1155" s="1168"/>
      <c r="V1155" s="1168"/>
      <c r="W1155" s="1168"/>
    </row>
    <row r="1156" spans="1:23" ht="14.4" customHeight="1">
      <c r="A1156" s="733" t="s">
        <v>105</v>
      </c>
      <c r="B1156" s="733">
        <v>2</v>
      </c>
      <c r="C1156" s="733"/>
      <c r="D1156" s="733">
        <v>224</v>
      </c>
      <c r="E1156" s="733" t="str">
        <f>CONCATENATE('Смета ЕР (общ) '!$A1156,".",'Смета ЕР (общ) '!$B1156,".",'Смета ЕР (общ) '!$D1156)</f>
        <v>Р9.2.224</v>
      </c>
      <c r="F1156" s="733">
        <f t="shared" si="130"/>
        <v>1</v>
      </c>
      <c r="G1156" s="1065" t="s">
        <v>682</v>
      </c>
      <c r="H1156" s="1098" t="s">
        <v>27</v>
      </c>
      <c r="I1156" s="734"/>
      <c r="J1156" s="923">
        <v>226.2</v>
      </c>
      <c r="K1156" s="923">
        <v>2249.58</v>
      </c>
      <c r="L1156" s="923">
        <f t="shared" si="132"/>
        <v>226.2</v>
      </c>
      <c r="M1156" s="923">
        <f t="shared" si="133"/>
        <v>2249.58</v>
      </c>
      <c r="N1156" s="735">
        <f>ROUND('Смета ЕР (общ) '!$I1156*'Смета ЕР (общ) '!$L1156,2)</f>
        <v>0</v>
      </c>
      <c r="O1156" s="735">
        <f>ROUND('Смета ЕР (общ) '!$I1156*'Смета ЕР (общ) '!$M1156,2)</f>
        <v>0</v>
      </c>
      <c r="P1156" s="1065"/>
      <c r="Q1156" s="1065"/>
      <c r="S1156" s="619"/>
      <c r="T1156" s="1168"/>
      <c r="U1156" s="1168"/>
      <c r="V1156" s="1168"/>
      <c r="W1156" s="1168"/>
    </row>
    <row r="1157" spans="1:23" ht="14.4" customHeight="1">
      <c r="A1157" s="733" t="s">
        <v>105</v>
      </c>
      <c r="B1157" s="733">
        <v>2</v>
      </c>
      <c r="C1157" s="733"/>
      <c r="D1157" s="733">
        <v>225</v>
      </c>
      <c r="E1157" s="733" t="str">
        <f>CONCATENATE('Смета ЕР (общ) '!$A1157,".",'Смета ЕР (общ) '!$B1157,".",'Смета ЕР (общ) '!$D1157)</f>
        <v>Р9.2.225</v>
      </c>
      <c r="F1157" s="733">
        <f t="shared" si="130"/>
        <v>1</v>
      </c>
      <c r="G1157" s="1065" t="s">
        <v>683</v>
      </c>
      <c r="H1157" s="1098" t="s">
        <v>27</v>
      </c>
      <c r="I1157" s="734"/>
      <c r="J1157" s="923">
        <v>209</v>
      </c>
      <c r="K1157" s="923">
        <v>1423.57</v>
      </c>
      <c r="L1157" s="923">
        <f t="shared" si="132"/>
        <v>209</v>
      </c>
      <c r="M1157" s="923">
        <f t="shared" si="133"/>
        <v>1423.57</v>
      </c>
      <c r="N1157" s="735">
        <f>ROUND('Смета ЕР (общ) '!$I1157*'Смета ЕР (общ) '!$L1157,2)</f>
        <v>0</v>
      </c>
      <c r="O1157" s="735">
        <f>ROUND('Смета ЕР (общ) '!$I1157*'Смета ЕР (общ) '!$M1157,2)</f>
        <v>0</v>
      </c>
      <c r="P1157" s="1065"/>
      <c r="Q1157" s="1065"/>
      <c r="S1157" s="619"/>
      <c r="T1157" s="1168"/>
      <c r="U1157" s="1168"/>
      <c r="V1157" s="1168"/>
      <c r="W1157" s="1168"/>
    </row>
    <row r="1158" spans="1:23" ht="14.4" customHeight="1">
      <c r="A1158" s="733" t="s">
        <v>105</v>
      </c>
      <c r="B1158" s="733">
        <v>2</v>
      </c>
      <c r="C1158" s="733"/>
      <c r="D1158" s="733">
        <v>268</v>
      </c>
      <c r="E1158" s="733" t="str">
        <f>CONCATENATE('Смета ЕР (общ) '!$A1158,".",'Смета ЕР (общ) '!$B1158,".",'Смета ЕР (общ) '!$D1158)</f>
        <v>Р9.2.268</v>
      </c>
      <c r="F1158" s="733">
        <f t="shared" si="130"/>
        <v>1</v>
      </c>
      <c r="G1158" s="1065" t="s">
        <v>1150</v>
      </c>
      <c r="H1158" s="1098" t="s">
        <v>27</v>
      </c>
      <c r="I1158" s="734"/>
      <c r="J1158" s="923">
        <v>209</v>
      </c>
      <c r="K1158" s="923">
        <v>938.52</v>
      </c>
      <c r="L1158" s="923">
        <f t="shared" si="132"/>
        <v>209</v>
      </c>
      <c r="M1158" s="923">
        <f t="shared" si="133"/>
        <v>938.52</v>
      </c>
      <c r="N1158" s="735">
        <f>ROUND('Смета ЕР (общ) '!$I1158*'Смета ЕР (общ) '!$L1158,2)</f>
        <v>0</v>
      </c>
      <c r="O1158" s="735">
        <f>ROUND('Смета ЕР (общ) '!$I1158*'Смета ЕР (общ) '!$M1158,2)</f>
        <v>0</v>
      </c>
      <c r="P1158" s="1065"/>
      <c r="Q1158" s="1065"/>
      <c r="S1158" s="619"/>
      <c r="T1158" s="1168"/>
      <c r="U1158" s="1168"/>
      <c r="V1158" s="1168"/>
      <c r="W1158" s="1168"/>
    </row>
    <row r="1159" spans="1:23" ht="14.4" customHeight="1">
      <c r="A1159" s="733" t="s">
        <v>105</v>
      </c>
      <c r="B1159" s="733">
        <v>2</v>
      </c>
      <c r="C1159" s="733"/>
      <c r="D1159" s="733">
        <v>226</v>
      </c>
      <c r="E1159" s="733" t="str">
        <f>CONCATENATE('Смета ЕР (общ) '!$A1159,".",'Смета ЕР (общ) '!$B1159,".",'Смета ЕР (общ) '!$D1159)</f>
        <v>Р9.2.226</v>
      </c>
      <c r="F1159" s="733">
        <f t="shared" si="130"/>
        <v>1</v>
      </c>
      <c r="G1159" s="1065" t="s">
        <v>147</v>
      </c>
      <c r="H1159" s="1098" t="s">
        <v>27</v>
      </c>
      <c r="I1159" s="734"/>
      <c r="J1159" s="923">
        <v>198</v>
      </c>
      <c r="K1159" s="923">
        <v>579.13</v>
      </c>
      <c r="L1159" s="923">
        <f t="shared" si="132"/>
        <v>198</v>
      </c>
      <c r="M1159" s="923">
        <f t="shared" si="133"/>
        <v>579.13</v>
      </c>
      <c r="N1159" s="735">
        <f>ROUND('Смета ЕР (общ) '!$I1159*'Смета ЕР (общ) '!$L1159,2)</f>
        <v>0</v>
      </c>
      <c r="O1159" s="735">
        <f>ROUND('Смета ЕР (общ) '!$I1159*'Смета ЕР (общ) '!$M1159,2)</f>
        <v>0</v>
      </c>
      <c r="P1159" s="1065"/>
      <c r="Q1159" s="1065"/>
      <c r="S1159" s="619"/>
      <c r="T1159" s="1168"/>
      <c r="U1159" s="1168">
        <v>6</v>
      </c>
      <c r="V1159" s="1168"/>
      <c r="W1159" s="1168"/>
    </row>
    <row r="1160" spans="1:23" ht="14.4" customHeight="1">
      <c r="A1160" s="733" t="s">
        <v>105</v>
      </c>
      <c r="B1160" s="733">
        <v>2</v>
      </c>
      <c r="C1160" s="733"/>
      <c r="D1160" s="733">
        <v>227</v>
      </c>
      <c r="E1160" s="733" t="str">
        <f>CONCATENATE('Смета ЕР (общ) '!$A1160,".",'Смета ЕР (общ) '!$B1160,".",'Смета ЕР (общ) '!$D1160)</f>
        <v>Р9.2.227</v>
      </c>
      <c r="F1160" s="733">
        <f t="shared" si="130"/>
        <v>1</v>
      </c>
      <c r="G1160" s="1065" t="s">
        <v>148</v>
      </c>
      <c r="H1160" s="1098" t="s">
        <v>27</v>
      </c>
      <c r="I1160" s="734"/>
      <c r="J1160" s="923">
        <v>132</v>
      </c>
      <c r="K1160" s="923">
        <v>412.57</v>
      </c>
      <c r="L1160" s="923">
        <f t="shared" si="132"/>
        <v>132</v>
      </c>
      <c r="M1160" s="923">
        <f t="shared" si="133"/>
        <v>412.57</v>
      </c>
      <c r="N1160" s="735">
        <f>ROUND('Смета ЕР (общ) '!$I1160*'Смета ЕР (общ) '!$L1160,2)</f>
        <v>0</v>
      </c>
      <c r="O1160" s="735">
        <f>ROUND('Смета ЕР (общ) '!$I1160*'Смета ЕР (общ) '!$M1160,2)</f>
        <v>0</v>
      </c>
      <c r="P1160" s="1065"/>
      <c r="Q1160" s="1065"/>
      <c r="S1160" s="619"/>
      <c r="T1160" s="1168"/>
      <c r="U1160" s="1168"/>
      <c r="V1160" s="1168"/>
      <c r="W1160" s="1168"/>
    </row>
    <row r="1161" spans="1:23" ht="14.4" customHeight="1">
      <c r="A1161" s="733" t="s">
        <v>105</v>
      </c>
      <c r="B1161" s="733">
        <v>2</v>
      </c>
      <c r="C1161" s="733"/>
      <c r="D1161" s="733">
        <v>228</v>
      </c>
      <c r="E1161" s="733" t="str">
        <f>CONCATENATE('Смета ЕР (общ) '!$A1161,".",'Смета ЕР (общ) '!$B1161,".",'Смета ЕР (общ) '!$D1161)</f>
        <v>Р9.2.228</v>
      </c>
      <c r="F1161" s="733">
        <f t="shared" si="130"/>
        <v>1</v>
      </c>
      <c r="G1161" s="1065" t="s">
        <v>149</v>
      </c>
      <c r="H1161" s="1098" t="s">
        <v>27</v>
      </c>
      <c r="I1161" s="734"/>
      <c r="J1161" s="923">
        <v>110.06</v>
      </c>
      <c r="K1161" s="923">
        <v>274.42</v>
      </c>
      <c r="L1161" s="923">
        <f t="shared" si="132"/>
        <v>110.06</v>
      </c>
      <c r="M1161" s="923">
        <f t="shared" si="133"/>
        <v>274.42</v>
      </c>
      <c r="N1161" s="735">
        <f>ROUND('Смета ЕР (общ) '!$I1161*'Смета ЕР (общ) '!$L1161,2)</f>
        <v>0</v>
      </c>
      <c r="O1161" s="735">
        <f>ROUND('Смета ЕР (общ) '!$I1161*'Смета ЕР (общ) '!$M1161,2)</f>
        <v>0</v>
      </c>
      <c r="P1161" s="1065"/>
      <c r="Q1161" s="1065"/>
      <c r="S1161" s="619"/>
      <c r="T1161" s="1168"/>
      <c r="U1161" s="1168">
        <v>15</v>
      </c>
      <c r="V1161" s="1168"/>
      <c r="W1161" s="1168"/>
    </row>
    <row r="1162" spans="1:23" ht="14.4" customHeight="1">
      <c r="A1162" s="733" t="s">
        <v>105</v>
      </c>
      <c r="B1162" s="733">
        <v>2</v>
      </c>
      <c r="C1162" s="733"/>
      <c r="D1162" s="733">
        <v>229</v>
      </c>
      <c r="E1162" s="733" t="str">
        <f>CONCATENATE('Смета ЕР (общ) '!$A1162,".",'Смета ЕР (общ) '!$B1162,".",'Смета ЕР (общ) '!$D1162)</f>
        <v>Р9.2.229</v>
      </c>
      <c r="F1162" s="733">
        <f t="shared" si="130"/>
        <v>1</v>
      </c>
      <c r="G1162" s="1065" t="s">
        <v>150</v>
      </c>
      <c r="H1162" s="1098" t="s">
        <v>27</v>
      </c>
      <c r="I1162" s="734"/>
      <c r="J1162" s="923">
        <v>110.06</v>
      </c>
      <c r="K1162" s="923">
        <v>191.72</v>
      </c>
      <c r="L1162" s="923">
        <f t="shared" si="132"/>
        <v>110.06</v>
      </c>
      <c r="M1162" s="923">
        <f t="shared" si="133"/>
        <v>191.72</v>
      </c>
      <c r="N1162" s="735">
        <f>ROUND('Смета ЕР (общ) '!$I1162*'Смета ЕР (общ) '!$L1162,2)</f>
        <v>0</v>
      </c>
      <c r="O1162" s="735">
        <f>ROUND('Смета ЕР (общ) '!$I1162*'Смета ЕР (общ) '!$M1162,2)</f>
        <v>0</v>
      </c>
      <c r="P1162" s="1065"/>
      <c r="Q1162" s="1065"/>
      <c r="S1162" s="619"/>
      <c r="T1162" s="1168"/>
      <c r="U1162" s="1168"/>
      <c r="V1162" s="1168"/>
      <c r="W1162" s="1168"/>
    </row>
    <row r="1163" spans="1:23" ht="14.4" customHeight="1">
      <c r="A1163" s="733" t="s">
        <v>105</v>
      </c>
      <c r="B1163" s="733">
        <v>2</v>
      </c>
      <c r="C1163" s="733"/>
      <c r="D1163" s="733">
        <v>230</v>
      </c>
      <c r="E1163" s="733" t="str">
        <f>CONCATENATE('Смета ЕР (общ) '!$A1163,".",'Смета ЕР (общ) '!$B1163,".",'Смета ЕР (общ) '!$D1163)</f>
        <v>Р9.2.230</v>
      </c>
      <c r="F1163" s="733">
        <f t="shared" si="130"/>
        <v>1</v>
      </c>
      <c r="G1163" s="1065" t="s">
        <v>151</v>
      </c>
      <c r="H1163" s="1098" t="s">
        <v>27</v>
      </c>
      <c r="I1163" s="734"/>
      <c r="J1163" s="923">
        <v>118.67</v>
      </c>
      <c r="K1163" s="923">
        <v>192.49</v>
      </c>
      <c r="L1163" s="923">
        <f t="shared" si="132"/>
        <v>118.67</v>
      </c>
      <c r="M1163" s="923">
        <f t="shared" si="133"/>
        <v>192.49</v>
      </c>
      <c r="N1163" s="735">
        <f>ROUND('Смета ЕР (общ) '!$I1163*'Смета ЕР (общ) '!$L1163,2)</f>
        <v>0</v>
      </c>
      <c r="O1163" s="735">
        <f>ROUND('Смета ЕР (общ) '!$I1163*'Смета ЕР (общ) '!$M1163,2)</f>
        <v>0</v>
      </c>
      <c r="P1163" s="1065"/>
      <c r="Q1163" s="1065"/>
      <c r="S1163" s="619"/>
      <c r="T1163" s="1168"/>
      <c r="U1163" s="1168"/>
      <c r="V1163" s="1168"/>
      <c r="W1163" s="1168"/>
    </row>
    <row r="1164" spans="1:23" ht="14.4" customHeight="1">
      <c r="A1164" s="733" t="s">
        <v>105</v>
      </c>
      <c r="B1164" s="733">
        <v>2</v>
      </c>
      <c r="C1164" s="733"/>
      <c r="D1164" s="733">
        <v>231</v>
      </c>
      <c r="E1164" s="733" t="str">
        <f>CONCATENATE('Смета ЕР (общ) '!$A1164,".",'Смета ЕР (общ) '!$B1164,".",'Смета ЕР (общ) '!$D1164)</f>
        <v>Р9.2.231</v>
      </c>
      <c r="F1164" s="733">
        <f t="shared" si="130"/>
        <v>1</v>
      </c>
      <c r="G1164" s="1065" t="s">
        <v>152</v>
      </c>
      <c r="H1164" s="1098" t="s">
        <v>27</v>
      </c>
      <c r="I1164" s="734"/>
      <c r="J1164" s="923">
        <v>100.22</v>
      </c>
      <c r="K1164" s="923">
        <v>160.36000000000001</v>
      </c>
      <c r="L1164" s="923">
        <f t="shared" si="132"/>
        <v>100.22</v>
      </c>
      <c r="M1164" s="923">
        <f t="shared" si="133"/>
        <v>160.36000000000001</v>
      </c>
      <c r="N1164" s="735">
        <f>ROUND('Смета ЕР (общ) '!$I1164*'Смета ЕР (общ) '!$L1164,2)</f>
        <v>0</v>
      </c>
      <c r="O1164" s="735">
        <f>ROUND('Смета ЕР (общ) '!$I1164*'Смета ЕР (общ) '!$M1164,2)</f>
        <v>0</v>
      </c>
      <c r="P1164" s="1065"/>
      <c r="Q1164" s="1065"/>
      <c r="S1164" s="619"/>
      <c r="T1164" s="1168"/>
      <c r="U1164" s="1168">
        <v>1177</v>
      </c>
      <c r="V1164" s="1168"/>
      <c r="W1164" s="1168"/>
    </row>
    <row r="1165" spans="1:23" ht="14.4" customHeight="1">
      <c r="A1165" s="733" t="s">
        <v>105</v>
      </c>
      <c r="B1165" s="733">
        <v>2</v>
      </c>
      <c r="C1165" s="733"/>
      <c r="D1165" s="733">
        <v>232</v>
      </c>
      <c r="E1165" s="733" t="str">
        <f>CONCATENATE('Смета ЕР (общ) '!$A1165,".",'Смета ЕР (общ) '!$B1165,".",'Смета ЕР (общ) '!$D1165)</f>
        <v>Р9.2.232</v>
      </c>
      <c r="F1165" s="733">
        <f t="shared" si="130"/>
        <v>1</v>
      </c>
      <c r="G1165" s="1065" t="s">
        <v>153</v>
      </c>
      <c r="H1165" s="1098" t="s">
        <v>27</v>
      </c>
      <c r="I1165" s="734"/>
      <c r="J1165" s="923">
        <v>100.22</v>
      </c>
      <c r="K1165" s="923">
        <v>106.64</v>
      </c>
      <c r="L1165" s="923">
        <f t="shared" si="132"/>
        <v>100.22</v>
      </c>
      <c r="M1165" s="923">
        <f t="shared" si="133"/>
        <v>106.64</v>
      </c>
      <c r="N1165" s="735">
        <f>ROUND('Смета ЕР (общ) '!$I1165*'Смета ЕР (общ) '!$L1165,2)</f>
        <v>0</v>
      </c>
      <c r="O1165" s="735">
        <f>ROUND('Смета ЕР (общ) '!$I1165*'Смета ЕР (общ) '!$M1165,2)</f>
        <v>0</v>
      </c>
      <c r="P1165" s="1065"/>
      <c r="Q1165" s="1065"/>
      <c r="S1165" s="619"/>
      <c r="T1165" s="1168"/>
      <c r="U1165" s="1168">
        <v>814</v>
      </c>
      <c r="V1165" s="1168"/>
      <c r="W1165" s="1168"/>
    </row>
    <row r="1166" spans="1:23" ht="14.4" customHeight="1">
      <c r="A1166" s="733" t="s">
        <v>105</v>
      </c>
      <c r="B1166" s="733">
        <v>2</v>
      </c>
      <c r="C1166" s="733"/>
      <c r="D1166" s="733">
        <v>419</v>
      </c>
      <c r="E1166" s="733" t="str">
        <f>CONCATENATE('Смета ЕР (общ) '!$A1166,".",'Смета ЕР (общ) '!$B1166,".",'Смета ЕР (общ) '!$D1166)</f>
        <v>Р9.2.419</v>
      </c>
      <c r="F1166" s="733">
        <f t="shared" si="130"/>
        <v>1</v>
      </c>
      <c r="G1166" s="1065" t="s">
        <v>2046</v>
      </c>
      <c r="H1166" s="1098" t="s">
        <v>27</v>
      </c>
      <c r="I1166" s="734"/>
      <c r="J1166" s="923">
        <v>138.5</v>
      </c>
      <c r="K1166" s="923">
        <v>128.51</v>
      </c>
      <c r="L1166" s="923">
        <f t="shared" si="132"/>
        <v>138.5</v>
      </c>
      <c r="M1166" s="923">
        <f t="shared" si="133"/>
        <v>128.51</v>
      </c>
      <c r="N1166" s="735">
        <f>ROUND('Смета ЕР (общ) '!$I1166*'Смета ЕР (общ) '!$L1166,2)</f>
        <v>0</v>
      </c>
      <c r="O1166" s="735">
        <f>ROUND('Смета ЕР (общ) '!$I1166*'Смета ЕР (общ) '!$M1166,2)</f>
        <v>0</v>
      </c>
      <c r="P1166" s="1065"/>
      <c r="Q1166" s="1065"/>
      <c r="S1166" s="619"/>
      <c r="T1166" s="1168"/>
      <c r="U1166" s="1168"/>
      <c r="V1166" s="1168"/>
      <c r="W1166" s="1168"/>
    </row>
    <row r="1167" spans="1:23" ht="14.4" customHeight="1">
      <c r="A1167" s="733" t="s">
        <v>105</v>
      </c>
      <c r="B1167" s="733">
        <v>2</v>
      </c>
      <c r="C1167" s="733"/>
      <c r="D1167" s="733">
        <v>233</v>
      </c>
      <c r="E1167" s="733" t="str">
        <f>CONCATENATE('Смета ЕР (общ) '!$A1167,".",'Смета ЕР (общ) '!$B1167,".",'Смета ЕР (общ) '!$D1167)</f>
        <v>Р9.2.233</v>
      </c>
      <c r="F1167" s="733">
        <f t="shared" si="130"/>
        <v>1</v>
      </c>
      <c r="G1167" s="1065" t="s">
        <v>197</v>
      </c>
      <c r="H1167" s="1098" t="s">
        <v>27</v>
      </c>
      <c r="I1167" s="734"/>
      <c r="J1167" s="923">
        <v>100.22</v>
      </c>
      <c r="K1167" s="923">
        <v>177.72</v>
      </c>
      <c r="L1167" s="923">
        <f t="shared" si="132"/>
        <v>100.22</v>
      </c>
      <c r="M1167" s="923">
        <f t="shared" si="133"/>
        <v>177.72</v>
      </c>
      <c r="N1167" s="735">
        <f>ROUND('Смета ЕР (общ) '!$I1167*'Смета ЕР (общ) '!$L1167,2)</f>
        <v>0</v>
      </c>
      <c r="O1167" s="735">
        <f>ROUND('Смета ЕР (общ) '!$I1167*'Смета ЕР (общ) '!$M1167,2)</f>
        <v>0</v>
      </c>
      <c r="P1167" s="1065"/>
      <c r="Q1167" s="1065"/>
      <c r="S1167" s="619"/>
      <c r="T1167" s="1168"/>
      <c r="U1167" s="1168"/>
      <c r="V1167" s="1168"/>
      <c r="W1167" s="1168"/>
    </row>
    <row r="1168" spans="1:23" ht="14.4" customHeight="1">
      <c r="A1168" s="733" t="s">
        <v>105</v>
      </c>
      <c r="B1168" s="733">
        <v>2</v>
      </c>
      <c r="C1168" s="733"/>
      <c r="D1168" s="733">
        <v>263</v>
      </c>
      <c r="E1168" s="733" t="str">
        <f>CONCATENATE('Смета ЕР (общ) '!$A1168,".",'Смета ЕР (общ) '!$B1168,".",'Смета ЕР (общ) '!$D1168)</f>
        <v>Р9.2.263</v>
      </c>
      <c r="F1168" s="733">
        <f t="shared" ref="F1168:F1231" si="134">IF(I1168&gt;0,F1167+1,F1167)</f>
        <v>1</v>
      </c>
      <c r="G1168" s="1065" t="s">
        <v>689</v>
      </c>
      <c r="H1168" s="1098" t="s">
        <v>27</v>
      </c>
      <c r="I1168" s="734"/>
      <c r="J1168" s="923">
        <v>100.22</v>
      </c>
      <c r="K1168" s="923">
        <v>122.91</v>
      </c>
      <c r="L1168" s="923">
        <f t="shared" si="132"/>
        <v>100.22</v>
      </c>
      <c r="M1168" s="923">
        <f t="shared" si="133"/>
        <v>122.91</v>
      </c>
      <c r="N1168" s="735">
        <f>ROUND('Смета ЕР (общ) '!$I1168*'Смета ЕР (общ) '!$L1168,2)</f>
        <v>0</v>
      </c>
      <c r="O1168" s="735">
        <f>ROUND('Смета ЕР (общ) '!$I1168*'Смета ЕР (общ) '!$M1168,2)</f>
        <v>0</v>
      </c>
      <c r="P1168" s="1065"/>
      <c r="Q1168" s="1065"/>
      <c r="S1168" s="619"/>
      <c r="T1168" s="1168"/>
      <c r="U1168" s="1168"/>
      <c r="V1168" s="1168"/>
      <c r="W1168" s="1168"/>
    </row>
    <row r="1169" spans="1:23" ht="14.4" customHeight="1">
      <c r="A1169" s="733" t="s">
        <v>105</v>
      </c>
      <c r="B1169" s="733">
        <v>2</v>
      </c>
      <c r="C1169" s="733"/>
      <c r="D1169" s="733">
        <v>420</v>
      </c>
      <c r="E1169" s="733" t="str">
        <f>CONCATENATE('Смета ЕР (общ) '!$A1169,".",'Смета ЕР (общ) '!$B1169,".",'Смета ЕР (общ) '!$D1169)</f>
        <v>Р9.2.420</v>
      </c>
      <c r="F1169" s="733">
        <f t="shared" si="134"/>
        <v>1</v>
      </c>
      <c r="G1169" s="1065" t="s">
        <v>2047</v>
      </c>
      <c r="H1169" s="1098" t="s">
        <v>27</v>
      </c>
      <c r="I1169" s="734"/>
      <c r="J1169" s="923">
        <v>138.5</v>
      </c>
      <c r="K1169" s="923">
        <v>182.08</v>
      </c>
      <c r="L1169" s="923">
        <f t="shared" si="132"/>
        <v>138.5</v>
      </c>
      <c r="M1169" s="923">
        <f t="shared" si="133"/>
        <v>182.08</v>
      </c>
      <c r="N1169" s="735">
        <f>ROUND('Смета ЕР (общ) '!$I1169*'Смета ЕР (общ) '!$L1169,2)</f>
        <v>0</v>
      </c>
      <c r="O1169" s="735">
        <f>ROUND('Смета ЕР (общ) '!$I1169*'Смета ЕР (общ) '!$M1169,2)</f>
        <v>0</v>
      </c>
      <c r="P1169" s="1065"/>
      <c r="Q1169" s="1065"/>
      <c r="S1169" s="619"/>
      <c r="T1169" s="1168"/>
      <c r="U1169" s="1168"/>
      <c r="V1169" s="1168"/>
      <c r="W1169" s="1168"/>
    </row>
    <row r="1170" spans="1:23" ht="14.4" customHeight="1">
      <c r="A1170" s="733" t="s">
        <v>105</v>
      </c>
      <c r="B1170" s="733">
        <v>2</v>
      </c>
      <c r="C1170" s="733"/>
      <c r="D1170" s="733">
        <v>421</v>
      </c>
      <c r="E1170" s="733" t="str">
        <f>CONCATENATE('Смета ЕР (общ) '!$A1170,".",'Смета ЕР (общ) '!$B1170,".",'Смета ЕР (общ) '!$D1170)</f>
        <v>Р9.2.421</v>
      </c>
      <c r="F1170" s="733">
        <f t="shared" si="134"/>
        <v>1</v>
      </c>
      <c r="G1170" s="1065" t="s">
        <v>2048</v>
      </c>
      <c r="H1170" s="1098" t="s">
        <v>27</v>
      </c>
      <c r="I1170" s="734"/>
      <c r="J1170" s="923">
        <v>145.51</v>
      </c>
      <c r="K1170" s="923">
        <v>98.8</v>
      </c>
      <c r="L1170" s="923">
        <f t="shared" si="132"/>
        <v>145.51</v>
      </c>
      <c r="M1170" s="923">
        <f t="shared" si="133"/>
        <v>98.8</v>
      </c>
      <c r="N1170" s="735">
        <f>ROUND('Смета ЕР (общ) '!$I1170*'Смета ЕР (общ) '!$L1170,2)</f>
        <v>0</v>
      </c>
      <c r="O1170" s="735">
        <f>ROUND('Смета ЕР (общ) '!$I1170*'Смета ЕР (общ) '!$M1170,2)</f>
        <v>0</v>
      </c>
      <c r="P1170" s="1065"/>
      <c r="Q1170" s="1065"/>
      <c r="S1170" s="619"/>
      <c r="T1170" s="1168"/>
      <c r="U1170" s="1168"/>
      <c r="V1170" s="1168"/>
      <c r="W1170" s="1168"/>
    </row>
    <row r="1171" spans="1:23" ht="14.4" customHeight="1">
      <c r="A1171" s="733" t="s">
        <v>105</v>
      </c>
      <c r="B1171" s="733">
        <v>2</v>
      </c>
      <c r="C1171" s="733"/>
      <c r="D1171" s="733">
        <v>422</v>
      </c>
      <c r="E1171" s="733" t="str">
        <f>CONCATENATE('Смета ЕР (общ) '!$A1171,".",'Смета ЕР (общ) '!$B1171,".",'Смета ЕР (общ) '!$D1171)</f>
        <v>Р9.2.422</v>
      </c>
      <c r="F1171" s="733">
        <f t="shared" si="134"/>
        <v>1</v>
      </c>
      <c r="G1171" s="1065" t="s">
        <v>2049</v>
      </c>
      <c r="H1171" s="1098" t="s">
        <v>27</v>
      </c>
      <c r="I1171" s="734"/>
      <c r="J1171" s="923">
        <v>145.51</v>
      </c>
      <c r="K1171" s="923">
        <v>120.04</v>
      </c>
      <c r="L1171" s="923">
        <f t="shared" si="132"/>
        <v>145.51</v>
      </c>
      <c r="M1171" s="923">
        <f t="shared" si="133"/>
        <v>120.04</v>
      </c>
      <c r="N1171" s="735">
        <f>ROUND('Смета ЕР (общ) '!$I1171*'Смета ЕР (общ) '!$L1171,2)</f>
        <v>0</v>
      </c>
      <c r="O1171" s="735">
        <f>ROUND('Смета ЕР (общ) '!$I1171*'Смета ЕР (общ) '!$M1171,2)</f>
        <v>0</v>
      </c>
      <c r="P1171" s="1065"/>
      <c r="Q1171" s="1065"/>
      <c r="S1171" s="619"/>
      <c r="T1171" s="1168"/>
      <c r="U1171" s="1168"/>
      <c r="V1171" s="1168"/>
      <c r="W1171" s="1168"/>
    </row>
    <row r="1172" spans="1:23" ht="14.4" customHeight="1">
      <c r="A1172" s="1151" t="s">
        <v>105</v>
      </c>
      <c r="B1172" s="1151">
        <v>2</v>
      </c>
      <c r="C1172" s="1151"/>
      <c r="D1172" s="1151">
        <v>423</v>
      </c>
      <c r="E1172" s="1151" t="str">
        <f>CONCATENATE('Смета ЕР (общ) '!$A1172,".",'Смета ЕР (общ) '!$B1172,".",'Смета ЕР (общ) '!$D1172)</f>
        <v>Р9.2.423</v>
      </c>
      <c r="F1172" s="1151">
        <f t="shared" si="134"/>
        <v>1</v>
      </c>
      <c r="G1172" s="1152" t="s">
        <v>2475</v>
      </c>
      <c r="H1172" s="1095" t="s">
        <v>27</v>
      </c>
      <c r="I1172" s="837"/>
      <c r="J1172" s="735">
        <v>100.22</v>
      </c>
      <c r="K1172" s="735">
        <v>58.1</v>
      </c>
      <c r="L1172" s="923">
        <f t="shared" si="132"/>
        <v>100.22</v>
      </c>
      <c r="M1172" s="923">
        <f t="shared" si="133"/>
        <v>58.1</v>
      </c>
      <c r="N1172" s="735">
        <f>ROUND('Смета ЕР (общ) '!$I1172*'Смета ЕР (общ) '!$L1172,2)</f>
        <v>0</v>
      </c>
      <c r="O1172" s="735">
        <f>ROUND('Смета ЕР (общ) '!$I1172*'Смета ЕР (общ) '!$M1172,2)</f>
        <v>0</v>
      </c>
      <c r="P1172" s="1067"/>
      <c r="Q1172" s="1152"/>
      <c r="S1172" s="619"/>
      <c r="T1172" s="1168"/>
      <c r="U1172" s="1168"/>
      <c r="V1172" s="1168"/>
      <c r="W1172" s="1168"/>
    </row>
    <row r="1173" spans="1:23" ht="14.4" customHeight="1">
      <c r="A1173" s="1151" t="s">
        <v>105</v>
      </c>
      <c r="B1173" s="1151">
        <v>2</v>
      </c>
      <c r="C1173" s="1151"/>
      <c r="D1173" s="1151">
        <v>424</v>
      </c>
      <c r="E1173" s="1151" t="str">
        <f>CONCATENATE('Смета ЕР (общ) '!$A1173,".",'Смета ЕР (общ) '!$B1173,".",'Смета ЕР (общ) '!$D1173)</f>
        <v>Р9.2.424</v>
      </c>
      <c r="F1173" s="1151">
        <f t="shared" si="134"/>
        <v>1</v>
      </c>
      <c r="G1173" s="1152" t="s">
        <v>2476</v>
      </c>
      <c r="H1173" s="1095" t="s">
        <v>27</v>
      </c>
      <c r="I1173" s="837"/>
      <c r="J1173" s="735">
        <v>100.22</v>
      </c>
      <c r="K1173" s="735">
        <v>37.53</v>
      </c>
      <c r="L1173" s="923">
        <f t="shared" si="132"/>
        <v>100.22</v>
      </c>
      <c r="M1173" s="923">
        <f t="shared" si="133"/>
        <v>37.53</v>
      </c>
      <c r="N1173" s="735">
        <f>ROUND('Смета ЕР (общ) '!$I1173*'Смета ЕР (общ) '!$L1173,2)</f>
        <v>0</v>
      </c>
      <c r="O1173" s="735">
        <f>ROUND('Смета ЕР (общ) '!$I1173*'Смета ЕР (общ) '!$M1173,2)</f>
        <v>0</v>
      </c>
      <c r="P1173" s="1067"/>
      <c r="Q1173" s="1152"/>
      <c r="S1173" s="619"/>
      <c r="T1173" s="1168"/>
      <c r="U1173" s="1168"/>
      <c r="V1173" s="1168"/>
      <c r="W1173" s="1168"/>
    </row>
    <row r="1174" spans="1:23" ht="14.4" customHeight="1">
      <c r="A1174" s="733" t="s">
        <v>105</v>
      </c>
      <c r="B1174" s="733">
        <v>2</v>
      </c>
      <c r="C1174" s="733"/>
      <c r="D1174" s="733">
        <v>234</v>
      </c>
      <c r="E1174" s="733" t="str">
        <f>CONCATENATE('Смета ЕР (общ) '!$A1174,".",'Смета ЕР (общ) '!$B1174,".",'Смета ЕР (общ) '!$D1174)</f>
        <v>Р9.2.234</v>
      </c>
      <c r="F1174" s="733">
        <f t="shared" si="134"/>
        <v>1</v>
      </c>
      <c r="G1174" s="1065" t="s">
        <v>410</v>
      </c>
      <c r="H1174" s="1098" t="s">
        <v>336</v>
      </c>
      <c r="I1174" s="734"/>
      <c r="J1174" s="923">
        <v>1045</v>
      </c>
      <c r="K1174" s="923">
        <v>250.1</v>
      </c>
      <c r="L1174" s="923">
        <f t="shared" si="132"/>
        <v>1045</v>
      </c>
      <c r="M1174" s="923">
        <f t="shared" si="133"/>
        <v>250.1</v>
      </c>
      <c r="N1174" s="735">
        <f>ROUND('Смета ЕР (общ) '!$I1174*'Смета ЕР (общ) '!$L1174,2)</f>
        <v>0</v>
      </c>
      <c r="O1174" s="735">
        <f>ROUND('Смета ЕР (общ) '!$I1174*'Смета ЕР (общ) '!$M1174,2)</f>
        <v>0</v>
      </c>
      <c r="P1174" s="1065"/>
      <c r="Q1174" s="1065"/>
      <c r="S1174" s="619"/>
      <c r="T1174" s="1168"/>
      <c r="U1174" s="1168"/>
      <c r="V1174" s="1168"/>
      <c r="W1174" s="1168"/>
    </row>
    <row r="1175" spans="1:23" ht="14.4" customHeight="1">
      <c r="A1175" s="733" t="s">
        <v>105</v>
      </c>
      <c r="B1175" s="733">
        <v>2</v>
      </c>
      <c r="C1175" s="733"/>
      <c r="D1175" s="733">
        <v>235</v>
      </c>
      <c r="E1175" s="733" t="str">
        <f>CONCATENATE('Смета ЕР (общ) '!$A1175,".",'Смета ЕР (общ) '!$B1175,".",'Смета ЕР (общ) '!$D1175)</f>
        <v>Р9.2.235</v>
      </c>
      <c r="F1175" s="733">
        <f t="shared" si="134"/>
        <v>1</v>
      </c>
      <c r="G1175" s="1065" t="s">
        <v>411</v>
      </c>
      <c r="H1175" s="1098" t="s">
        <v>336</v>
      </c>
      <c r="I1175" s="734"/>
      <c r="J1175" s="923">
        <v>1210</v>
      </c>
      <c r="K1175" s="923">
        <v>683.59</v>
      </c>
      <c r="L1175" s="923">
        <f t="shared" si="132"/>
        <v>1210</v>
      </c>
      <c r="M1175" s="923">
        <f t="shared" si="133"/>
        <v>683.59</v>
      </c>
      <c r="N1175" s="735">
        <f>ROUND('Смета ЕР (общ) '!$I1175*'Смета ЕР (общ) '!$L1175,2)</f>
        <v>0</v>
      </c>
      <c r="O1175" s="735">
        <f>ROUND('Смета ЕР (общ) '!$I1175*'Смета ЕР (общ) '!$M1175,2)</f>
        <v>0</v>
      </c>
      <c r="P1175" s="1065"/>
      <c r="Q1175" s="1065"/>
      <c r="S1175" s="619"/>
      <c r="T1175" s="1168"/>
      <c r="U1175" s="1168"/>
      <c r="V1175" s="1168"/>
      <c r="W1175" s="1168"/>
    </row>
    <row r="1176" spans="1:23" ht="14.4" customHeight="1">
      <c r="A1176" s="733" t="s">
        <v>105</v>
      </c>
      <c r="B1176" s="733">
        <v>2</v>
      </c>
      <c r="C1176" s="733"/>
      <c r="D1176" s="733">
        <v>247</v>
      </c>
      <c r="E1176" s="733" t="str">
        <f>CONCATENATE('Смета ЕР (общ) '!$A1176,".",'Смета ЕР (общ) '!$B1176,".",'Смета ЕР (общ) '!$D1176)</f>
        <v>Р9.2.247</v>
      </c>
      <c r="F1176" s="733">
        <f t="shared" si="134"/>
        <v>1</v>
      </c>
      <c r="G1176" s="1065" t="s">
        <v>704</v>
      </c>
      <c r="H1176" s="1098" t="s">
        <v>336</v>
      </c>
      <c r="I1176" s="837"/>
      <c r="J1176" s="923">
        <v>2592.6</v>
      </c>
      <c r="K1176" s="923">
        <v>10656.88</v>
      </c>
      <c r="L1176" s="923">
        <f t="shared" si="132"/>
        <v>2592.6</v>
      </c>
      <c r="M1176" s="923">
        <f t="shared" si="133"/>
        <v>10656.88</v>
      </c>
      <c r="N1176" s="735">
        <f>ROUND('Смета ЕР (общ) '!$I1176*'Смета ЕР (общ) '!$L1176,2)</f>
        <v>0</v>
      </c>
      <c r="O1176" s="735">
        <f>ROUND('Смета ЕР (общ) '!$I1176*'Смета ЕР (общ) '!$M1176,2)</f>
        <v>0</v>
      </c>
      <c r="P1176" s="1222"/>
      <c r="Q1176" s="1065" t="s">
        <v>846</v>
      </c>
      <c r="S1176" s="619"/>
      <c r="T1176" s="1168"/>
      <c r="U1176" s="1168"/>
      <c r="V1176" s="1168"/>
      <c r="W1176" s="1168"/>
    </row>
    <row r="1177" spans="1:23" ht="14.4" customHeight="1">
      <c r="A1177" s="733" t="s">
        <v>105</v>
      </c>
      <c r="B1177" s="733">
        <v>2</v>
      </c>
      <c r="C1177" s="733"/>
      <c r="D1177" s="733">
        <v>428</v>
      </c>
      <c r="E1177" s="733" t="str">
        <f>CONCATENATE('Смета ЕР (общ) '!$A1177,".",'Смета ЕР (общ) '!$B1177,".",'Смета ЕР (общ) '!$D1177)</f>
        <v>Р9.2.428</v>
      </c>
      <c r="F1177" s="733">
        <f t="shared" si="134"/>
        <v>1</v>
      </c>
      <c r="G1177" s="1065" t="s">
        <v>2329</v>
      </c>
      <c r="H1177" s="1098" t="s">
        <v>336</v>
      </c>
      <c r="I1177" s="734"/>
      <c r="J1177" s="923">
        <v>1210</v>
      </c>
      <c r="K1177" s="923">
        <v>2158.5700000000002</v>
      </c>
      <c r="L1177" s="923">
        <f t="shared" si="132"/>
        <v>1210</v>
      </c>
      <c r="M1177" s="923">
        <f t="shared" si="133"/>
        <v>2158.5700000000002</v>
      </c>
      <c r="N1177" s="735">
        <f>ROUND('Смета ЕР (общ) '!$I1177*'Смета ЕР (общ) '!$L1177,2)</f>
        <v>0</v>
      </c>
      <c r="O1177" s="735">
        <f>ROUND('Смета ЕР (общ) '!$I1177*'Смета ЕР (общ) '!$M1177,2)</f>
        <v>0</v>
      </c>
      <c r="P1177" s="1065"/>
      <c r="Q1177" s="1065"/>
      <c r="S1177" s="619"/>
      <c r="T1177" s="1168"/>
      <c r="U1177" s="1168"/>
      <c r="V1177" s="1168"/>
      <c r="W1177" s="1168"/>
    </row>
    <row r="1178" spans="1:23" ht="24" customHeight="1">
      <c r="A1178" s="733" t="s">
        <v>105</v>
      </c>
      <c r="B1178" s="733">
        <v>2</v>
      </c>
      <c r="C1178" s="733"/>
      <c r="D1178" s="733">
        <v>298</v>
      </c>
      <c r="E1178" s="733" t="str">
        <f>CONCATENATE('Смета ЕР (общ) '!$A1178,".",'Смета ЕР (общ) '!$B1178,".",'Смета ЕР (общ) '!$D1178)</f>
        <v>Р9.2.298</v>
      </c>
      <c r="F1178" s="733">
        <f t="shared" si="134"/>
        <v>1</v>
      </c>
      <c r="G1178" s="1106" t="s">
        <v>738</v>
      </c>
      <c r="H1178" s="1098" t="s">
        <v>336</v>
      </c>
      <c r="I1178" s="734"/>
      <c r="J1178" s="923">
        <v>5261.85</v>
      </c>
      <c r="K1178" s="923">
        <v>5327.15</v>
      </c>
      <c r="L1178" s="923">
        <f t="shared" si="132"/>
        <v>5261.85</v>
      </c>
      <c r="M1178" s="923">
        <f t="shared" si="133"/>
        <v>5327.15</v>
      </c>
      <c r="N1178" s="923">
        <f>ROUND('Смета ЕР (общ) '!$I1178*'Смета ЕР (общ) '!$L1178,2)</f>
        <v>0</v>
      </c>
      <c r="O1178" s="923">
        <f>ROUND('Смета ЕР (общ) '!$I1178*'Смета ЕР (общ) '!$M1178,2)</f>
        <v>0</v>
      </c>
      <c r="P1178" s="1222"/>
      <c r="Q1178" s="1106" t="s">
        <v>846</v>
      </c>
      <c r="S1178" s="619"/>
      <c r="T1178" s="1168"/>
      <c r="U1178" s="1168"/>
      <c r="V1178" s="1168"/>
      <c r="W1178" s="1168"/>
    </row>
    <row r="1179" spans="1:23" ht="34.5" customHeight="1">
      <c r="A1179" s="733" t="s">
        <v>105</v>
      </c>
      <c r="B1179" s="733">
        <v>2</v>
      </c>
      <c r="C1179" s="733"/>
      <c r="D1179" s="733">
        <v>251</v>
      </c>
      <c r="E1179" s="733" t="str">
        <f>CONCATENATE('Смета ЕР (общ) '!$A1179,".",'Смета ЕР (общ) '!$B1179,".",'Смета ЕР (общ) '!$D1179)</f>
        <v>Р9.2.251</v>
      </c>
      <c r="F1179" s="733">
        <f t="shared" si="134"/>
        <v>1</v>
      </c>
      <c r="G1179" s="1106" t="s">
        <v>739</v>
      </c>
      <c r="H1179" s="1098" t="s">
        <v>336</v>
      </c>
      <c r="I1179" s="734"/>
      <c r="J1179" s="923">
        <v>5261.85</v>
      </c>
      <c r="K1179" s="923">
        <v>11023.6</v>
      </c>
      <c r="L1179" s="923">
        <f t="shared" si="132"/>
        <v>5261.85</v>
      </c>
      <c r="M1179" s="923">
        <f t="shared" si="133"/>
        <v>11023.6</v>
      </c>
      <c r="N1179" s="923">
        <f>ROUND('Смета ЕР (общ) '!$I1179*'Смета ЕР (общ) '!$L1179,2)</f>
        <v>0</v>
      </c>
      <c r="O1179" s="923">
        <f>ROUND('Смета ЕР (общ) '!$I1179*'Смета ЕР (общ) '!$M1179,2)</f>
        <v>0</v>
      </c>
      <c r="P1179" s="1222"/>
      <c r="Q1179" s="1106" t="s">
        <v>846</v>
      </c>
      <c r="S1179" s="619"/>
      <c r="T1179" s="1168"/>
      <c r="U1179" s="1168"/>
      <c r="V1179" s="1168"/>
      <c r="W1179" s="1168"/>
    </row>
    <row r="1180" spans="1:23" ht="34.5" customHeight="1">
      <c r="A1180" s="733" t="s">
        <v>105</v>
      </c>
      <c r="B1180" s="733">
        <v>2</v>
      </c>
      <c r="C1180" s="733"/>
      <c r="D1180" s="733">
        <v>7</v>
      </c>
      <c r="E1180" s="733" t="str">
        <f>CONCATENATE('Смета ЕР (общ) '!$A1180,".",'Смета ЕР (общ) '!$B1180,".",'Смета ЕР (общ) '!$D1180)</f>
        <v>Р9.2.7</v>
      </c>
      <c r="F1180" s="733">
        <f t="shared" si="134"/>
        <v>1</v>
      </c>
      <c r="G1180" s="1065" t="s">
        <v>718</v>
      </c>
      <c r="H1180" s="1098" t="s">
        <v>336</v>
      </c>
      <c r="I1180" s="734"/>
      <c r="J1180" s="923">
        <v>5261.85</v>
      </c>
      <c r="K1180" s="923">
        <v>37228.03</v>
      </c>
      <c r="L1180" s="923">
        <f t="shared" si="132"/>
        <v>5261.85</v>
      </c>
      <c r="M1180" s="923">
        <f t="shared" si="133"/>
        <v>37228.03</v>
      </c>
      <c r="N1180" s="923">
        <f>ROUND('Смета ЕР (общ) '!$I1180*'Смета ЕР (общ) '!$L1180,2)</f>
        <v>0</v>
      </c>
      <c r="O1180" s="923">
        <f>ROUND('Смета ЕР (общ) '!$I1180*'Смета ЕР (общ) '!$M1180,2)</f>
        <v>0</v>
      </c>
      <c r="P1180" s="1222"/>
      <c r="Q1180" s="1065" t="s">
        <v>846</v>
      </c>
      <c r="S1180" s="619"/>
      <c r="T1180" s="1168"/>
      <c r="U1180" s="1168"/>
      <c r="V1180" s="1168"/>
      <c r="W1180" s="1168"/>
    </row>
    <row r="1181" spans="1:23" ht="34.5" customHeight="1">
      <c r="A1181" s="733" t="s">
        <v>105</v>
      </c>
      <c r="B1181" s="733">
        <v>2</v>
      </c>
      <c r="C1181" s="733"/>
      <c r="D1181" s="733">
        <v>6</v>
      </c>
      <c r="E1181" s="733" t="str">
        <f>CONCATENATE('Смета ЕР (общ) '!$A1181,".",'Смета ЕР (общ) '!$B1181,".",'Смета ЕР (общ) '!$D1181)</f>
        <v>Р9.2.6</v>
      </c>
      <c r="F1181" s="733">
        <f t="shared" si="134"/>
        <v>1</v>
      </c>
      <c r="G1181" s="1065" t="s">
        <v>719</v>
      </c>
      <c r="H1181" s="1098" t="s">
        <v>336</v>
      </c>
      <c r="I1181" s="734"/>
      <c r="J1181" s="923">
        <v>6084.32</v>
      </c>
      <c r="K1181" s="923">
        <v>37596.86</v>
      </c>
      <c r="L1181" s="923">
        <f t="shared" si="132"/>
        <v>6084.32</v>
      </c>
      <c r="M1181" s="923">
        <f t="shared" si="133"/>
        <v>37596.86</v>
      </c>
      <c r="N1181" s="923">
        <f>ROUND('Смета ЕР (общ) '!$I1181*'Смета ЕР (общ) '!$L1181,2)</f>
        <v>0</v>
      </c>
      <c r="O1181" s="923">
        <f>ROUND('Смета ЕР (общ) '!$I1181*'Смета ЕР (общ) '!$M1181,2)</f>
        <v>0</v>
      </c>
      <c r="P1181" s="1222"/>
      <c r="Q1181" s="1065" t="s">
        <v>846</v>
      </c>
      <c r="S1181" s="619"/>
      <c r="T1181" s="1168"/>
      <c r="U1181" s="1168"/>
      <c r="V1181" s="1168"/>
      <c r="W1181" s="1168"/>
    </row>
    <row r="1182" spans="1:23" ht="34.5" customHeight="1">
      <c r="A1182" s="733" t="s">
        <v>105</v>
      </c>
      <c r="B1182" s="733">
        <v>2</v>
      </c>
      <c r="C1182" s="733"/>
      <c r="D1182" s="733">
        <v>4</v>
      </c>
      <c r="E1182" s="733" t="str">
        <f>CONCATENATE('Смета ЕР (общ) '!$A1182,".",'Смета ЕР (общ) '!$B1182,".",'Смета ЕР (общ) '!$D1182)</f>
        <v>Р9.2.4</v>
      </c>
      <c r="F1182" s="733">
        <f t="shared" si="134"/>
        <v>1</v>
      </c>
      <c r="G1182" s="1065" t="s">
        <v>720</v>
      </c>
      <c r="H1182" s="1098" t="s">
        <v>336</v>
      </c>
      <c r="I1182" s="734"/>
      <c r="J1182" s="923">
        <v>5261.85</v>
      </c>
      <c r="K1182" s="923">
        <v>24538.27</v>
      </c>
      <c r="L1182" s="923">
        <f t="shared" si="132"/>
        <v>5261.85</v>
      </c>
      <c r="M1182" s="923">
        <f t="shared" si="133"/>
        <v>24538.27</v>
      </c>
      <c r="N1182" s="923">
        <f>ROUND('Смета ЕР (общ) '!$I1182*'Смета ЕР (общ) '!$L1182,2)</f>
        <v>0</v>
      </c>
      <c r="O1182" s="923">
        <f>ROUND('Смета ЕР (общ) '!$I1182*'Смета ЕР (общ) '!$M1182,2)</f>
        <v>0</v>
      </c>
      <c r="P1182" s="1222"/>
      <c r="Q1182" s="1065" t="s">
        <v>846</v>
      </c>
      <c r="S1182" s="619"/>
      <c r="T1182" s="1168"/>
      <c r="U1182" s="1168"/>
      <c r="V1182" s="1168"/>
      <c r="W1182" s="1168"/>
    </row>
    <row r="1183" spans="1:23" ht="34.5" customHeight="1">
      <c r="A1183" s="733" t="s">
        <v>105</v>
      </c>
      <c r="B1183" s="733">
        <v>2</v>
      </c>
      <c r="C1183" s="733"/>
      <c r="D1183" s="733">
        <v>3</v>
      </c>
      <c r="E1183" s="733" t="str">
        <f>CONCATENATE('Смета ЕР (общ) '!$A1183,".",'Смета ЕР (общ) '!$B1183,".",'Смета ЕР (общ) '!$D1183)</f>
        <v>Р9.2.3</v>
      </c>
      <c r="F1183" s="733">
        <f t="shared" si="134"/>
        <v>1</v>
      </c>
      <c r="G1183" s="1065" t="s">
        <v>721</v>
      </c>
      <c r="H1183" s="1098" t="s">
        <v>336</v>
      </c>
      <c r="I1183" s="734"/>
      <c r="J1183" s="923">
        <v>7089.07</v>
      </c>
      <c r="K1183" s="923">
        <v>26459.23</v>
      </c>
      <c r="L1183" s="923">
        <f t="shared" si="132"/>
        <v>7089.07</v>
      </c>
      <c r="M1183" s="923">
        <f t="shared" si="133"/>
        <v>26459.23</v>
      </c>
      <c r="N1183" s="923">
        <f>ROUND('Смета ЕР (общ) '!$I1183*'Смета ЕР (общ) '!$L1183,2)</f>
        <v>0</v>
      </c>
      <c r="O1183" s="923">
        <f>ROUND('Смета ЕР (общ) '!$I1183*'Смета ЕР (общ) '!$M1183,2)</f>
        <v>0</v>
      </c>
      <c r="P1183" s="1222"/>
      <c r="Q1183" s="1065" t="s">
        <v>846</v>
      </c>
      <c r="S1183" s="619"/>
      <c r="T1183" s="1168"/>
      <c r="U1183" s="1168"/>
      <c r="V1183" s="1168"/>
      <c r="W1183" s="1168"/>
    </row>
    <row r="1184" spans="1:23" ht="34.5" customHeight="1">
      <c r="A1184" s="733" t="s">
        <v>105</v>
      </c>
      <c r="B1184" s="733">
        <v>2</v>
      </c>
      <c r="C1184" s="733"/>
      <c r="D1184" s="733">
        <v>2</v>
      </c>
      <c r="E1184" s="733" t="str">
        <f>CONCATENATE('Смета ЕР (общ) '!$A1184,".",'Смета ЕР (общ) '!$B1184,".",'Смета ЕР (общ) '!$D1184)</f>
        <v>Р9.2.2</v>
      </c>
      <c r="F1184" s="733">
        <f t="shared" si="134"/>
        <v>1</v>
      </c>
      <c r="G1184" s="1065" t="s">
        <v>722</v>
      </c>
      <c r="H1184" s="1098" t="s">
        <v>336</v>
      </c>
      <c r="I1184" s="734"/>
      <c r="J1184" s="923">
        <v>8484.56</v>
      </c>
      <c r="K1184" s="923">
        <v>50549.65</v>
      </c>
      <c r="L1184" s="923">
        <f t="shared" si="132"/>
        <v>8484.56</v>
      </c>
      <c r="M1184" s="923">
        <f t="shared" si="133"/>
        <v>50549.65</v>
      </c>
      <c r="N1184" s="923">
        <f>ROUND('Смета ЕР (общ) '!$I1184*'Смета ЕР (общ) '!$L1184,2)</f>
        <v>0</v>
      </c>
      <c r="O1184" s="923">
        <f>ROUND('Смета ЕР (общ) '!$I1184*'Смета ЕР (общ) '!$M1184,2)</f>
        <v>0</v>
      </c>
      <c r="P1184" s="1222"/>
      <c r="Q1184" s="1065" t="s">
        <v>846</v>
      </c>
      <c r="S1184" s="619"/>
      <c r="T1184" s="1168"/>
      <c r="U1184" s="1168"/>
      <c r="V1184" s="1168"/>
      <c r="W1184" s="1168"/>
    </row>
    <row r="1185" spans="1:23" ht="34.5" customHeight="1">
      <c r="A1185" s="733" t="s">
        <v>105</v>
      </c>
      <c r="B1185" s="733">
        <v>2</v>
      </c>
      <c r="C1185" s="733"/>
      <c r="D1185" s="733">
        <v>1</v>
      </c>
      <c r="E1185" s="733" t="str">
        <f>CONCATENATE('Смета ЕР (общ) '!$A1185,".",'Смета ЕР (общ) '!$B1185,".",'Смета ЕР (общ) '!$D1185)</f>
        <v>Р9.2.1</v>
      </c>
      <c r="F1185" s="733">
        <f t="shared" si="134"/>
        <v>1</v>
      </c>
      <c r="G1185" s="1065" t="s">
        <v>723</v>
      </c>
      <c r="H1185" s="1098" t="s">
        <v>336</v>
      </c>
      <c r="I1185" s="734"/>
      <c r="J1185" s="923">
        <v>13843.23</v>
      </c>
      <c r="K1185" s="923">
        <v>61418.76</v>
      </c>
      <c r="L1185" s="923">
        <f t="shared" si="132"/>
        <v>13843.23</v>
      </c>
      <c r="M1185" s="923">
        <f t="shared" si="133"/>
        <v>61418.76</v>
      </c>
      <c r="N1185" s="923">
        <f>ROUND('Смета ЕР (общ) '!$I1185*'Смета ЕР (общ) '!$L1185,2)</f>
        <v>0</v>
      </c>
      <c r="O1185" s="923">
        <f>ROUND('Смета ЕР (общ) '!$I1185*'Смета ЕР (общ) '!$M1185,2)</f>
        <v>0</v>
      </c>
      <c r="P1185" s="1222"/>
      <c r="Q1185" s="1065" t="s">
        <v>846</v>
      </c>
      <c r="S1185" s="619"/>
      <c r="T1185" s="1168"/>
      <c r="U1185" s="1168"/>
      <c r="V1185" s="1168"/>
      <c r="W1185" s="1168"/>
    </row>
    <row r="1186" spans="1:23" ht="34.5" customHeight="1">
      <c r="A1186" s="1097" t="s">
        <v>105</v>
      </c>
      <c r="B1186" s="1097">
        <v>2</v>
      </c>
      <c r="C1186" s="1097"/>
      <c r="D1186" s="1097">
        <v>278</v>
      </c>
      <c r="E1186" s="1097" t="str">
        <f>CONCATENATE('Смета ЕР (общ) '!$A1186,".",'Смета ЕР (общ) '!$B1186,".",'Смета ЕР (общ) '!$D1186)</f>
        <v>Р9.2.278</v>
      </c>
      <c r="F1186" s="1097">
        <f t="shared" si="134"/>
        <v>1</v>
      </c>
      <c r="G1186" s="1067" t="s">
        <v>1232</v>
      </c>
      <c r="H1186" s="1098" t="s">
        <v>336</v>
      </c>
      <c r="I1186" s="837"/>
      <c r="J1186" s="735">
        <v>20988.12</v>
      </c>
      <c r="K1186" s="735">
        <v>31587.11</v>
      </c>
      <c r="L1186" s="735">
        <f t="shared" si="132"/>
        <v>20988.12</v>
      </c>
      <c r="M1186" s="735">
        <f t="shared" si="133"/>
        <v>31587.11</v>
      </c>
      <c r="N1186" s="735">
        <f>ROUND('Смета ЕР (общ) '!$I1186*'Смета ЕР (общ) '!$L1186,2)</f>
        <v>0</v>
      </c>
      <c r="O1186" s="735">
        <f>ROUND('Смета ЕР (общ) '!$I1186*'Смета ЕР (общ) '!$M1186,2)</f>
        <v>0</v>
      </c>
      <c r="P1186" s="1067" t="s">
        <v>1233</v>
      </c>
      <c r="Q1186" s="1067" t="s">
        <v>846</v>
      </c>
      <c r="S1186" s="619"/>
      <c r="T1186" s="1168"/>
      <c r="U1186" s="1168"/>
      <c r="V1186" s="1168"/>
      <c r="W1186" s="1168"/>
    </row>
    <row r="1187" spans="1:23" ht="34.5" customHeight="1">
      <c r="A1187" s="733" t="s">
        <v>105</v>
      </c>
      <c r="B1187" s="733">
        <v>2</v>
      </c>
      <c r="C1187" s="733"/>
      <c r="D1187" s="733">
        <v>245</v>
      </c>
      <c r="E1187" s="733" t="str">
        <f>CONCATENATE('Смета ЕР (общ) '!$A1187,".",'Смета ЕР (общ) '!$B1187,".",'Смета ЕР (общ) '!$D1187)</f>
        <v>Р9.2.245</v>
      </c>
      <c r="F1187" s="733">
        <f t="shared" si="134"/>
        <v>1</v>
      </c>
      <c r="G1187" s="1106" t="s">
        <v>342</v>
      </c>
      <c r="H1187" s="1098" t="s">
        <v>336</v>
      </c>
      <c r="I1187" s="734"/>
      <c r="J1187" s="923">
        <v>7312.35</v>
      </c>
      <c r="K1187" s="923">
        <v>10083.19</v>
      </c>
      <c r="L1187" s="923">
        <f t="shared" si="132"/>
        <v>7312.35</v>
      </c>
      <c r="M1187" s="923">
        <f t="shared" si="133"/>
        <v>10083.19</v>
      </c>
      <c r="N1187" s="923">
        <f>ROUND('Смета ЕР (общ) '!$I1187*'Смета ЕР (общ) '!$L1187,2)</f>
        <v>0</v>
      </c>
      <c r="O1187" s="923">
        <f>ROUND('Смета ЕР (общ) '!$I1187*'Смета ЕР (общ) '!$M1187,2)</f>
        <v>0</v>
      </c>
      <c r="P1187" s="1222"/>
      <c r="Q1187" s="1106"/>
      <c r="S1187" s="619"/>
      <c r="T1187" s="1168"/>
      <c r="U1187" s="1168"/>
      <c r="V1187" s="1168"/>
      <c r="W1187" s="1168"/>
    </row>
    <row r="1188" spans="1:23" ht="34.5" customHeight="1">
      <c r="A1188" s="733" t="s">
        <v>105</v>
      </c>
      <c r="B1188" s="733">
        <v>2</v>
      </c>
      <c r="C1188" s="733"/>
      <c r="D1188" s="733">
        <v>252</v>
      </c>
      <c r="E1188" s="733" t="str">
        <f>CONCATENATE('Смета ЕР (общ) '!$A1188,".",'Смета ЕР (общ) '!$B1188,".",'Смета ЕР (общ) '!$D1188)</f>
        <v>Р9.2.252</v>
      </c>
      <c r="F1188" s="733">
        <f t="shared" si="134"/>
        <v>1</v>
      </c>
      <c r="G1188" s="1106" t="s">
        <v>735</v>
      </c>
      <c r="H1188" s="1098" t="s">
        <v>336</v>
      </c>
      <c r="I1188" s="734"/>
      <c r="J1188" s="923">
        <v>18264.259999999998</v>
      </c>
      <c r="K1188" s="923">
        <v>46601.73</v>
      </c>
      <c r="L1188" s="923">
        <f t="shared" si="132"/>
        <v>18264.259999999998</v>
      </c>
      <c r="M1188" s="923">
        <f t="shared" si="133"/>
        <v>46601.73</v>
      </c>
      <c r="N1188" s="923">
        <f>ROUND('Смета ЕР (общ) '!$I1188*'Смета ЕР (общ) '!$L1188,2)</f>
        <v>0</v>
      </c>
      <c r="O1188" s="923">
        <f>ROUND('Смета ЕР (общ) '!$I1188*'Смета ЕР (общ) '!$M1188,2)</f>
        <v>0</v>
      </c>
      <c r="P1188" s="1106"/>
      <c r="Q1188" s="1106"/>
      <c r="S1188" s="619"/>
      <c r="T1188" s="1168"/>
      <c r="U1188" s="1168"/>
      <c r="V1188" s="1168"/>
      <c r="W1188" s="1168"/>
    </row>
    <row r="1189" spans="1:23" ht="34.5" customHeight="1">
      <c r="A1189" s="733" t="s">
        <v>105</v>
      </c>
      <c r="B1189" s="733">
        <v>2</v>
      </c>
      <c r="C1189" s="733"/>
      <c r="D1189" s="733">
        <v>253</v>
      </c>
      <c r="E1189" s="733" t="str">
        <f>CONCATENATE('Смета ЕР (общ) '!$A1189,".",'Смета ЕР (общ) '!$B1189,".",'Смета ЕР (общ) '!$D1189)</f>
        <v>Р9.2.253</v>
      </c>
      <c r="F1189" s="733">
        <f t="shared" si="134"/>
        <v>1</v>
      </c>
      <c r="G1189" s="1106" t="s">
        <v>736</v>
      </c>
      <c r="H1189" s="1098" t="s">
        <v>336</v>
      </c>
      <c r="I1189" s="734"/>
      <c r="J1189" s="923">
        <v>31350.799999999999</v>
      </c>
      <c r="K1189" s="923">
        <v>80929.759999999995</v>
      </c>
      <c r="L1189" s="923">
        <f t="shared" si="132"/>
        <v>31350.799999999999</v>
      </c>
      <c r="M1189" s="923">
        <f t="shared" si="133"/>
        <v>80929.759999999995</v>
      </c>
      <c r="N1189" s="923">
        <f>ROUND('Смета ЕР (общ) '!$I1189*'Смета ЕР (общ) '!$L1189,2)</f>
        <v>0</v>
      </c>
      <c r="O1189" s="923">
        <f>ROUND('Смета ЕР (общ) '!$I1189*'Смета ЕР (общ) '!$M1189,2)</f>
        <v>0</v>
      </c>
      <c r="P1189" s="1106"/>
      <c r="Q1189" s="1106"/>
      <c r="S1189" s="619"/>
      <c r="T1189" s="1168"/>
      <c r="U1189" s="1168"/>
      <c r="V1189" s="1168"/>
      <c r="W1189" s="1168"/>
    </row>
    <row r="1190" spans="1:23" ht="34.5" customHeight="1">
      <c r="A1190" s="733" t="s">
        <v>105</v>
      </c>
      <c r="B1190" s="733">
        <v>2</v>
      </c>
      <c r="C1190" s="733"/>
      <c r="D1190" s="733">
        <v>254</v>
      </c>
      <c r="E1190" s="733" t="str">
        <f>CONCATENATE('Смета ЕР (общ) '!$A1190,".",'Смета ЕР (общ) '!$B1190,".",'Смета ЕР (общ) '!$D1190)</f>
        <v>Р9.2.254</v>
      </c>
      <c r="F1190" s="733">
        <f t="shared" si="134"/>
        <v>1</v>
      </c>
      <c r="G1190" s="1106" t="s">
        <v>734</v>
      </c>
      <c r="H1190" s="1098" t="s">
        <v>336</v>
      </c>
      <c r="I1190" s="734"/>
      <c r="J1190" s="923">
        <v>47566.73</v>
      </c>
      <c r="K1190" s="923">
        <v>118677.25</v>
      </c>
      <c r="L1190" s="923">
        <f t="shared" si="132"/>
        <v>47566.73</v>
      </c>
      <c r="M1190" s="923">
        <f t="shared" si="133"/>
        <v>118677.25</v>
      </c>
      <c r="N1190" s="923">
        <f>ROUND('Смета ЕР (общ) '!$I1190*'Смета ЕР (общ) '!$L1190,2)</f>
        <v>0</v>
      </c>
      <c r="O1190" s="923">
        <f>ROUND('Смета ЕР (общ) '!$I1190*'Смета ЕР (общ) '!$M1190,2)</f>
        <v>0</v>
      </c>
      <c r="P1190" s="1106"/>
      <c r="Q1190" s="1106"/>
      <c r="S1190" s="619"/>
      <c r="T1190" s="1168"/>
      <c r="U1190" s="1168"/>
      <c r="V1190" s="1168"/>
      <c r="W1190" s="1168"/>
    </row>
    <row r="1191" spans="1:23" ht="34.5" customHeight="1">
      <c r="A1191" s="733" t="s">
        <v>105</v>
      </c>
      <c r="B1191" s="733">
        <v>2</v>
      </c>
      <c r="C1191" s="733"/>
      <c r="D1191" s="733">
        <v>255</v>
      </c>
      <c r="E1191" s="733" t="str">
        <f>CONCATENATE('Смета ЕР (общ) '!$A1191,".",'Смета ЕР (общ) '!$B1191,".",'Смета ЕР (общ) '!$D1191)</f>
        <v>Р9.2.255</v>
      </c>
      <c r="F1191" s="733">
        <f t="shared" si="134"/>
        <v>1</v>
      </c>
      <c r="G1191" s="1106" t="s">
        <v>740</v>
      </c>
      <c r="H1191" s="1098" t="s">
        <v>336</v>
      </c>
      <c r="I1191" s="734"/>
      <c r="J1191" s="923">
        <v>870</v>
      </c>
      <c r="K1191" s="923">
        <v>2943.88</v>
      </c>
      <c r="L1191" s="923">
        <f t="shared" si="132"/>
        <v>870</v>
      </c>
      <c r="M1191" s="923">
        <f t="shared" si="133"/>
        <v>2943.88</v>
      </c>
      <c r="N1191" s="923">
        <f>ROUND('Смета ЕР (общ) '!$I1191*'Смета ЕР (общ) '!$L1191,2)</f>
        <v>0</v>
      </c>
      <c r="O1191" s="923">
        <f>ROUND('Смета ЕР (общ) '!$I1191*'Смета ЕР (общ) '!$M1191,2)</f>
        <v>0</v>
      </c>
      <c r="P1191" s="1106"/>
      <c r="Q1191" s="1106" t="s">
        <v>846</v>
      </c>
      <c r="S1191" s="619"/>
      <c r="T1191" s="1168"/>
      <c r="U1191" s="1168"/>
      <c r="V1191" s="1168"/>
      <c r="W1191" s="1168"/>
    </row>
    <row r="1192" spans="1:23" ht="34.5" customHeight="1">
      <c r="A1192" s="733" t="s">
        <v>105</v>
      </c>
      <c r="B1192" s="733">
        <v>2</v>
      </c>
      <c r="C1192" s="733"/>
      <c r="D1192" s="733">
        <v>8</v>
      </c>
      <c r="E1192" s="733" t="str">
        <f>CONCATENATE('Смета ЕР (общ) '!$A1192,".",'Смета ЕР (общ) '!$B1192,".",'Смета ЕР (общ) '!$D1192)</f>
        <v>Р9.2.8</v>
      </c>
      <c r="F1192" s="733">
        <f t="shared" si="134"/>
        <v>1</v>
      </c>
      <c r="G1192" s="1106" t="s">
        <v>274</v>
      </c>
      <c r="H1192" s="1098" t="s">
        <v>336</v>
      </c>
      <c r="I1192" s="734"/>
      <c r="J1192" s="923">
        <v>916.11</v>
      </c>
      <c r="K1192" s="923">
        <v>3389.68</v>
      </c>
      <c r="L1192" s="923">
        <f t="shared" si="132"/>
        <v>916.11</v>
      </c>
      <c r="M1192" s="923">
        <f t="shared" si="133"/>
        <v>3389.68</v>
      </c>
      <c r="N1192" s="923">
        <f>ROUND('Смета ЕР (общ) '!$I1192*'Смета ЕР (общ) '!$L1192,2)</f>
        <v>0</v>
      </c>
      <c r="O1192" s="923">
        <f>ROUND('Смета ЕР (общ) '!$I1192*'Смета ЕР (общ) '!$M1192,2)</f>
        <v>0</v>
      </c>
      <c r="P1192" s="1106"/>
      <c r="Q1192" s="1106" t="s">
        <v>846</v>
      </c>
      <c r="S1192" s="619"/>
      <c r="T1192" s="1168"/>
      <c r="U1192" s="1168"/>
      <c r="V1192" s="1168"/>
      <c r="W1192" s="1168"/>
    </row>
    <row r="1193" spans="1:23" ht="34.5" customHeight="1">
      <c r="A1193" s="733" t="s">
        <v>105</v>
      </c>
      <c r="B1193" s="733">
        <v>2</v>
      </c>
      <c r="C1193" s="733"/>
      <c r="D1193" s="733">
        <v>256</v>
      </c>
      <c r="E1193" s="733" t="str">
        <f>CONCATENATE('Смета ЕР (общ) '!$A1193,".",'Смета ЕР (общ) '!$B1193,".",'Смета ЕР (общ) '!$D1193)</f>
        <v>Р9.2.256</v>
      </c>
      <c r="F1193" s="733">
        <f t="shared" si="134"/>
        <v>1</v>
      </c>
      <c r="G1193" s="1106" t="s">
        <v>741</v>
      </c>
      <c r="H1193" s="1098" t="s">
        <v>336</v>
      </c>
      <c r="I1193" s="734"/>
      <c r="J1193" s="923">
        <v>1082.6500000000001</v>
      </c>
      <c r="K1193" s="923">
        <v>1823.19</v>
      </c>
      <c r="L1193" s="923">
        <f t="shared" si="132"/>
        <v>1082.6500000000001</v>
      </c>
      <c r="M1193" s="923">
        <f t="shared" si="133"/>
        <v>1823.19</v>
      </c>
      <c r="N1193" s="923">
        <f>ROUND('Смета ЕР (общ) '!$I1193*'Смета ЕР (общ) '!$L1193,2)</f>
        <v>0</v>
      </c>
      <c r="O1193" s="923">
        <f>ROUND('Смета ЕР (общ) '!$I1193*'Смета ЕР (общ) '!$M1193,2)</f>
        <v>0</v>
      </c>
      <c r="P1193" s="1106"/>
      <c r="Q1193" s="1106" t="s">
        <v>846</v>
      </c>
      <c r="S1193" s="619"/>
      <c r="T1193" s="1168"/>
      <c r="U1193" s="1168"/>
      <c r="V1193" s="1168"/>
      <c r="W1193" s="1168"/>
    </row>
    <row r="1194" spans="1:23" ht="34.5" customHeight="1">
      <c r="A1194" s="733" t="s">
        <v>105</v>
      </c>
      <c r="B1194" s="733">
        <v>2</v>
      </c>
      <c r="C1194" s="733"/>
      <c r="D1194" s="733">
        <v>257</v>
      </c>
      <c r="E1194" s="733" t="str">
        <f>CONCATENATE('Смета ЕР (общ) '!$A1194,".",'Смета ЕР (общ) '!$B1194,".",'Смета ЕР (общ) '!$D1194)</f>
        <v>Р9.2.257</v>
      </c>
      <c r="F1194" s="733">
        <f t="shared" si="134"/>
        <v>1</v>
      </c>
      <c r="G1194" s="1106" t="s">
        <v>742</v>
      </c>
      <c r="H1194" s="1098" t="s">
        <v>336</v>
      </c>
      <c r="I1194" s="734"/>
      <c r="J1194" s="923">
        <v>1785.39</v>
      </c>
      <c r="K1194" s="923">
        <v>4420.1400000000003</v>
      </c>
      <c r="L1194" s="923">
        <f t="shared" si="132"/>
        <v>1785.39</v>
      </c>
      <c r="M1194" s="923">
        <f t="shared" si="133"/>
        <v>4420.1400000000003</v>
      </c>
      <c r="N1194" s="923">
        <f>ROUND('Смета ЕР (общ) '!$I1194*'Смета ЕР (общ) '!$L1194,2)</f>
        <v>0</v>
      </c>
      <c r="O1194" s="923">
        <f>ROUND('Смета ЕР (общ) '!$I1194*'Смета ЕР (общ) '!$M1194,2)</f>
        <v>0</v>
      </c>
      <c r="P1194" s="1106"/>
      <c r="Q1194" s="1106" t="s">
        <v>846</v>
      </c>
      <c r="S1194" s="619"/>
      <c r="T1194" s="1168"/>
      <c r="U1194" s="1168"/>
      <c r="V1194" s="1168"/>
      <c r="W1194" s="1168"/>
    </row>
    <row r="1195" spans="1:23" ht="34.5" customHeight="1">
      <c r="A1195" s="733" t="s">
        <v>105</v>
      </c>
      <c r="B1195" s="733">
        <v>2</v>
      </c>
      <c r="C1195" s="733"/>
      <c r="D1195" s="733">
        <v>9</v>
      </c>
      <c r="E1195" s="733" t="str">
        <f>CONCATENATE('Смета ЕР (общ) '!$A1195,".",'Смета ЕР (общ) '!$B1195,".",'Смета ЕР (общ) '!$D1195)</f>
        <v>Р9.2.9</v>
      </c>
      <c r="F1195" s="733">
        <f t="shared" si="134"/>
        <v>1</v>
      </c>
      <c r="G1195" s="1106" t="s">
        <v>106</v>
      </c>
      <c r="H1195" s="1098" t="s">
        <v>336</v>
      </c>
      <c r="I1195" s="734"/>
      <c r="J1195" s="923">
        <v>2171.52</v>
      </c>
      <c r="K1195" s="923">
        <v>5902.28</v>
      </c>
      <c r="L1195" s="923">
        <f t="shared" si="132"/>
        <v>2171.52</v>
      </c>
      <c r="M1195" s="923">
        <f t="shared" si="133"/>
        <v>5902.28</v>
      </c>
      <c r="N1195" s="923">
        <f>ROUND('Смета ЕР (общ) '!$I1195*'Смета ЕР (общ) '!$L1195,2)</f>
        <v>0</v>
      </c>
      <c r="O1195" s="923">
        <f>ROUND('Смета ЕР (общ) '!$I1195*'Смета ЕР (общ) '!$M1195,2)</f>
        <v>0</v>
      </c>
      <c r="P1195" s="1106"/>
      <c r="Q1195" s="1106"/>
      <c r="S1195" s="619"/>
      <c r="T1195" s="1168"/>
      <c r="U1195" s="1168"/>
      <c r="V1195" s="1168"/>
      <c r="W1195" s="1168"/>
    </row>
    <row r="1196" spans="1:23" ht="34.5" customHeight="1">
      <c r="A1196" s="733" t="s">
        <v>105</v>
      </c>
      <c r="B1196" s="733">
        <v>2</v>
      </c>
      <c r="C1196" s="733"/>
      <c r="D1196" s="733">
        <v>258</v>
      </c>
      <c r="E1196" s="733" t="str">
        <f>CONCATENATE('Смета ЕР (общ) '!$A1196,".",'Смета ЕР (общ) '!$B1196,".",'Смета ЕР (общ) '!$D1196)</f>
        <v>Р9.2.258</v>
      </c>
      <c r="F1196" s="733">
        <f t="shared" si="134"/>
        <v>1</v>
      </c>
      <c r="G1196" s="1106" t="s">
        <v>731</v>
      </c>
      <c r="H1196" s="1098" t="s">
        <v>336</v>
      </c>
      <c r="I1196" s="734"/>
      <c r="J1196" s="923">
        <v>3300</v>
      </c>
      <c r="K1196" s="923">
        <v>9991.36</v>
      </c>
      <c r="L1196" s="923">
        <f t="shared" si="132"/>
        <v>3300</v>
      </c>
      <c r="M1196" s="923">
        <f t="shared" si="133"/>
        <v>9991.36</v>
      </c>
      <c r="N1196" s="923">
        <f>ROUND('Смета ЕР (общ) '!$I1196*'Смета ЕР (общ) '!$L1196,2)</f>
        <v>0</v>
      </c>
      <c r="O1196" s="923">
        <f>ROUND('Смета ЕР (общ) '!$I1196*'Смета ЕР (общ) '!$M1196,2)</f>
        <v>0</v>
      </c>
      <c r="P1196" s="1106"/>
      <c r="Q1196" s="1106"/>
      <c r="S1196" s="619"/>
      <c r="T1196" s="1168"/>
      <c r="U1196" s="1168"/>
      <c r="V1196" s="1168"/>
      <c r="W1196" s="1168"/>
    </row>
    <row r="1197" spans="1:23" ht="34.5" customHeight="1">
      <c r="A1197" s="733" t="s">
        <v>105</v>
      </c>
      <c r="B1197" s="733">
        <v>2</v>
      </c>
      <c r="C1197" s="733"/>
      <c r="D1197" s="733">
        <v>259</v>
      </c>
      <c r="E1197" s="733" t="str">
        <f>CONCATENATE('Смета ЕР (общ) '!$A1197,".",'Смета ЕР (общ) '!$B1197,".",'Смета ЕР (общ) '!$D1197)</f>
        <v>Р9.2.259</v>
      </c>
      <c r="F1197" s="733">
        <f t="shared" si="134"/>
        <v>1</v>
      </c>
      <c r="G1197" s="1106" t="s">
        <v>730</v>
      </c>
      <c r="H1197" s="1098" t="s">
        <v>336</v>
      </c>
      <c r="I1197" s="734"/>
      <c r="J1197" s="923">
        <v>2171.52</v>
      </c>
      <c r="K1197" s="923">
        <v>9253.32</v>
      </c>
      <c r="L1197" s="923">
        <f t="shared" si="132"/>
        <v>2171.52</v>
      </c>
      <c r="M1197" s="923">
        <f t="shared" si="133"/>
        <v>9253.32</v>
      </c>
      <c r="N1197" s="923">
        <f>ROUND('Смета ЕР (общ) '!$I1197*'Смета ЕР (общ) '!$L1197,2)</f>
        <v>0</v>
      </c>
      <c r="O1197" s="923">
        <f>ROUND('Смета ЕР (общ) '!$I1197*'Смета ЕР (общ) '!$M1197,2)</f>
        <v>0</v>
      </c>
      <c r="P1197" s="1106"/>
      <c r="Q1197" s="1106"/>
      <c r="S1197" s="619"/>
      <c r="T1197" s="1168"/>
      <c r="U1197" s="1168"/>
      <c r="V1197" s="1168"/>
      <c r="W1197" s="1168"/>
    </row>
    <row r="1198" spans="1:23" ht="34.5" customHeight="1">
      <c r="A1198" s="733" t="s">
        <v>105</v>
      </c>
      <c r="B1198" s="733">
        <v>2</v>
      </c>
      <c r="C1198" s="733"/>
      <c r="D1198" s="733">
        <v>10</v>
      </c>
      <c r="E1198" s="733" t="str">
        <f>CONCATENATE('Смета ЕР (общ) '!$A1198,".",'Смета ЕР (общ) '!$B1198,".",'Смета ЕР (общ) '!$D1198)</f>
        <v>Р9.2.10</v>
      </c>
      <c r="F1198" s="733">
        <f t="shared" si="134"/>
        <v>1</v>
      </c>
      <c r="G1198" s="1065" t="s">
        <v>557</v>
      </c>
      <c r="H1198" s="1098" t="s">
        <v>336</v>
      </c>
      <c r="I1198" s="734"/>
      <c r="J1198" s="923">
        <v>1050.23</v>
      </c>
      <c r="K1198" s="923">
        <v>9537.5</v>
      </c>
      <c r="L1198" s="923">
        <f t="shared" si="132"/>
        <v>1050.23</v>
      </c>
      <c r="M1198" s="923">
        <f t="shared" si="133"/>
        <v>9537.5</v>
      </c>
      <c r="N1198" s="923">
        <f>ROUND('Смета ЕР (общ) '!$I1198*'Смета ЕР (общ) '!$L1198,2)</f>
        <v>0</v>
      </c>
      <c r="O1198" s="923">
        <f>ROUND('Смета ЕР (общ) '!$I1198*'Смета ЕР (общ) '!$M1198,2)</f>
        <v>0</v>
      </c>
      <c r="P1198" s="1065"/>
      <c r="Q1198" s="1065" t="s">
        <v>846</v>
      </c>
      <c r="S1198" s="619"/>
      <c r="T1198" s="1168"/>
      <c r="U1198" s="1168"/>
      <c r="V1198" s="1168"/>
      <c r="W1198" s="1168"/>
    </row>
    <row r="1199" spans="1:23" ht="34.5" customHeight="1">
      <c r="A1199" s="733" t="s">
        <v>105</v>
      </c>
      <c r="B1199" s="733">
        <v>2</v>
      </c>
      <c r="C1199" s="733"/>
      <c r="D1199" s="733">
        <v>11</v>
      </c>
      <c r="E1199" s="733" t="str">
        <f>CONCATENATE('Смета ЕР (общ) '!$A1199,".",'Смета ЕР (общ) '!$B1199,".",'Смета ЕР (общ) '!$D1199)</f>
        <v>Р9.2.11</v>
      </c>
      <c r="F1199" s="733">
        <f t="shared" si="134"/>
        <v>1</v>
      </c>
      <c r="G1199" s="1065" t="s">
        <v>558</v>
      </c>
      <c r="H1199" s="1098" t="s">
        <v>336</v>
      </c>
      <c r="I1199" s="734"/>
      <c r="J1199" s="923">
        <v>1522.83</v>
      </c>
      <c r="K1199" s="923">
        <v>7131.09</v>
      </c>
      <c r="L1199" s="923">
        <f t="shared" si="132"/>
        <v>1522.83</v>
      </c>
      <c r="M1199" s="923">
        <f t="shared" si="133"/>
        <v>7131.09</v>
      </c>
      <c r="N1199" s="923">
        <f>ROUND('Смета ЕР (общ) '!$I1199*'Смета ЕР (общ) '!$L1199,2)</f>
        <v>0</v>
      </c>
      <c r="O1199" s="923">
        <f>ROUND('Смета ЕР (общ) '!$I1199*'Смета ЕР (общ) '!$M1199,2)</f>
        <v>0</v>
      </c>
      <c r="P1199" s="1065"/>
      <c r="Q1199" s="1065"/>
      <c r="S1199" s="619"/>
      <c r="T1199" s="1168"/>
      <c r="U1199" s="1168"/>
      <c r="V1199" s="1168"/>
      <c r="W1199" s="1168"/>
    </row>
    <row r="1200" spans="1:23" ht="34.5" customHeight="1">
      <c r="A1200" s="733" t="s">
        <v>105</v>
      </c>
      <c r="B1200" s="733">
        <v>2</v>
      </c>
      <c r="C1200" s="733"/>
      <c r="D1200" s="733">
        <v>12</v>
      </c>
      <c r="E1200" s="733" t="str">
        <f>CONCATENATE('Смета ЕР (общ) '!$A1200,".",'Смета ЕР (общ) '!$B1200,".",'Смета ЕР (общ) '!$D1200)</f>
        <v>Р9.2.12</v>
      </c>
      <c r="F1200" s="733">
        <f t="shared" si="134"/>
        <v>1</v>
      </c>
      <c r="G1200" s="1065" t="s">
        <v>559</v>
      </c>
      <c r="H1200" s="1098" t="s">
        <v>336</v>
      </c>
      <c r="I1200" s="734"/>
      <c r="J1200" s="923">
        <v>1890.41</v>
      </c>
      <c r="K1200" s="923">
        <v>7725.56</v>
      </c>
      <c r="L1200" s="923">
        <f t="shared" si="132"/>
        <v>1890.41</v>
      </c>
      <c r="M1200" s="923">
        <f t="shared" si="133"/>
        <v>7725.56</v>
      </c>
      <c r="N1200" s="923">
        <f>ROUND('Смета ЕР (общ) '!$I1200*'Смета ЕР (общ) '!$L1200,2)</f>
        <v>0</v>
      </c>
      <c r="O1200" s="923">
        <f>ROUND('Смета ЕР (общ) '!$I1200*'Смета ЕР (общ) '!$M1200,2)</f>
        <v>0</v>
      </c>
      <c r="P1200" s="1065"/>
      <c r="Q1200" s="1065"/>
      <c r="S1200" s="619"/>
      <c r="T1200" s="1168"/>
      <c r="U1200" s="1168"/>
      <c r="V1200" s="1168"/>
      <c r="W1200" s="1168"/>
    </row>
    <row r="1201" spans="1:23" ht="34.5" customHeight="1">
      <c r="A1201" s="733" t="s">
        <v>105</v>
      </c>
      <c r="B1201" s="733">
        <v>2</v>
      </c>
      <c r="C1201" s="733"/>
      <c r="D1201" s="733">
        <v>13</v>
      </c>
      <c r="E1201" s="733" t="str">
        <f>CONCATENATE('Смета ЕР (общ) '!$A1201,".",'Смета ЕР (общ) '!$B1201,".",'Смета ЕР (общ) '!$D1201)</f>
        <v>Р9.2.13</v>
      </c>
      <c r="F1201" s="733">
        <f t="shared" si="134"/>
        <v>1</v>
      </c>
      <c r="G1201" s="1065" t="s">
        <v>560</v>
      </c>
      <c r="H1201" s="1098" t="s">
        <v>336</v>
      </c>
      <c r="I1201" s="734"/>
      <c r="J1201" s="923">
        <v>1050.23</v>
      </c>
      <c r="K1201" s="923">
        <v>9410.01</v>
      </c>
      <c r="L1201" s="923">
        <f t="shared" si="132"/>
        <v>1050.23</v>
      </c>
      <c r="M1201" s="923">
        <f t="shared" si="133"/>
        <v>9410.01</v>
      </c>
      <c r="N1201" s="923">
        <f>ROUND('Смета ЕР (общ) '!$I1201*'Смета ЕР (общ) '!$L1201,2)</f>
        <v>0</v>
      </c>
      <c r="O1201" s="923">
        <f>ROUND('Смета ЕР (общ) '!$I1201*'Смета ЕР (общ) '!$M1201,2)</f>
        <v>0</v>
      </c>
      <c r="P1201" s="1065"/>
      <c r="Q1201" s="1065" t="s">
        <v>846</v>
      </c>
      <c r="S1201" s="619"/>
      <c r="T1201" s="1168"/>
      <c r="U1201" s="1168"/>
      <c r="V1201" s="1168"/>
      <c r="W1201" s="1168"/>
    </row>
    <row r="1202" spans="1:23" ht="34.5" customHeight="1">
      <c r="A1202" s="733" t="s">
        <v>105</v>
      </c>
      <c r="B1202" s="733">
        <v>2</v>
      </c>
      <c r="C1202" s="733"/>
      <c r="D1202" s="733">
        <v>14</v>
      </c>
      <c r="E1202" s="733" t="str">
        <f>CONCATENATE('Смета ЕР (общ) '!$A1202,".",'Смета ЕР (общ) '!$B1202,".",'Смета ЕР (общ) '!$D1202)</f>
        <v>Р9.2.14</v>
      </c>
      <c r="F1202" s="733">
        <f t="shared" si="134"/>
        <v>1</v>
      </c>
      <c r="G1202" s="1065" t="s">
        <v>561</v>
      </c>
      <c r="H1202" s="1098" t="s">
        <v>336</v>
      </c>
      <c r="I1202" s="734"/>
      <c r="J1202" s="923">
        <v>1522.83</v>
      </c>
      <c r="K1202" s="923">
        <v>8632.6299999999992</v>
      </c>
      <c r="L1202" s="923">
        <f t="shared" si="132"/>
        <v>1522.83</v>
      </c>
      <c r="M1202" s="923">
        <f t="shared" si="133"/>
        <v>8632.6299999999992</v>
      </c>
      <c r="N1202" s="923">
        <f>ROUND('Смета ЕР (общ) '!$I1202*'Смета ЕР (общ) '!$L1202,2)</f>
        <v>0</v>
      </c>
      <c r="O1202" s="923">
        <f>ROUND('Смета ЕР (общ) '!$I1202*'Смета ЕР (общ) '!$M1202,2)</f>
        <v>0</v>
      </c>
      <c r="P1202" s="1065"/>
      <c r="Q1202" s="1065" t="s">
        <v>846</v>
      </c>
      <c r="S1202" s="619"/>
      <c r="T1202" s="1168"/>
      <c r="U1202" s="1168"/>
      <c r="V1202" s="1168"/>
      <c r="W1202" s="1168"/>
    </row>
    <row r="1203" spans="1:23" ht="34.5" customHeight="1">
      <c r="A1203" s="733" t="s">
        <v>105</v>
      </c>
      <c r="B1203" s="733">
        <v>2</v>
      </c>
      <c r="C1203" s="733"/>
      <c r="D1203" s="733">
        <v>15</v>
      </c>
      <c r="E1203" s="733" t="str">
        <f>CONCATENATE('Смета ЕР (общ) '!$A1203,".",'Смета ЕР (общ) '!$B1203,".",'Смета ЕР (общ) '!$D1203)</f>
        <v>Р9.2.15</v>
      </c>
      <c r="F1203" s="733">
        <f t="shared" si="134"/>
        <v>1</v>
      </c>
      <c r="G1203" s="1065" t="s">
        <v>562</v>
      </c>
      <c r="H1203" s="1098" t="s">
        <v>336</v>
      </c>
      <c r="I1203" s="734"/>
      <c r="J1203" s="923">
        <v>1522.83</v>
      </c>
      <c r="K1203" s="923">
        <v>6300.99</v>
      </c>
      <c r="L1203" s="923">
        <f t="shared" si="132"/>
        <v>1522.83</v>
      </c>
      <c r="M1203" s="923">
        <f t="shared" si="133"/>
        <v>6300.99</v>
      </c>
      <c r="N1203" s="923">
        <f>ROUND('Смета ЕР (общ) '!$I1203*'Смета ЕР (общ) '!$L1203,2)</f>
        <v>0</v>
      </c>
      <c r="O1203" s="923">
        <f>ROUND('Смета ЕР (общ) '!$I1203*'Смета ЕР (общ) '!$M1203,2)</f>
        <v>0</v>
      </c>
      <c r="P1203" s="1065"/>
      <c r="Q1203" s="1065"/>
      <c r="S1203" s="619"/>
      <c r="T1203" s="1168"/>
      <c r="U1203" s="1168"/>
      <c r="V1203" s="1168"/>
      <c r="W1203" s="1168"/>
    </row>
    <row r="1204" spans="1:23" ht="34.5" customHeight="1">
      <c r="A1204" s="733" t="s">
        <v>105</v>
      </c>
      <c r="B1204" s="733">
        <v>2</v>
      </c>
      <c r="C1204" s="733"/>
      <c r="D1204" s="733">
        <v>16</v>
      </c>
      <c r="E1204" s="733" t="str">
        <f>CONCATENATE('Смета ЕР (общ) '!$A1204,".",'Смета ЕР (общ) '!$B1204,".",'Смета ЕР (общ) '!$D1204)</f>
        <v>Р9.2.16</v>
      </c>
      <c r="F1204" s="733">
        <f t="shared" si="134"/>
        <v>1</v>
      </c>
      <c r="G1204" s="1065" t="s">
        <v>563</v>
      </c>
      <c r="H1204" s="1098" t="s">
        <v>336</v>
      </c>
      <c r="I1204" s="734"/>
      <c r="J1204" s="923">
        <v>1522.83</v>
      </c>
      <c r="K1204" s="923">
        <v>3714.21</v>
      </c>
      <c r="L1204" s="923">
        <f t="shared" si="132"/>
        <v>1522.83</v>
      </c>
      <c r="M1204" s="923">
        <f t="shared" si="133"/>
        <v>3714.21</v>
      </c>
      <c r="N1204" s="923">
        <f>ROUND('Смета ЕР (общ) '!$I1204*'Смета ЕР (общ) '!$L1204,2)</f>
        <v>0</v>
      </c>
      <c r="O1204" s="923">
        <f>ROUND('Смета ЕР (общ) '!$I1204*'Смета ЕР (общ) '!$M1204,2)</f>
        <v>0</v>
      </c>
      <c r="P1204" s="1065"/>
      <c r="Q1204" s="1065"/>
      <c r="S1204" s="619"/>
      <c r="T1204" s="1168"/>
      <c r="U1204" s="1168"/>
      <c r="V1204" s="1168"/>
      <c r="W1204" s="1168"/>
    </row>
    <row r="1205" spans="1:23" ht="34.5" customHeight="1">
      <c r="A1205" s="733" t="s">
        <v>105</v>
      </c>
      <c r="B1205" s="733">
        <v>2</v>
      </c>
      <c r="C1205" s="733"/>
      <c r="D1205" s="733">
        <v>17</v>
      </c>
      <c r="E1205" s="733" t="str">
        <f>CONCATENATE('Смета ЕР (общ) '!$A1205,".",'Смета ЕР (общ) '!$B1205,".",'Смета ЕР (общ) '!$D1205)</f>
        <v>Р9.2.17</v>
      </c>
      <c r="F1205" s="733">
        <f t="shared" si="134"/>
        <v>1</v>
      </c>
      <c r="G1205" s="1065" t="s">
        <v>564</v>
      </c>
      <c r="H1205" s="1098" t="s">
        <v>336</v>
      </c>
      <c r="I1205" s="734"/>
      <c r="J1205" s="923">
        <v>1890.41</v>
      </c>
      <c r="K1205" s="923">
        <v>6421.78</v>
      </c>
      <c r="L1205" s="923">
        <f t="shared" si="132"/>
        <v>1890.41</v>
      </c>
      <c r="M1205" s="923">
        <f t="shared" si="133"/>
        <v>6421.78</v>
      </c>
      <c r="N1205" s="923">
        <f>ROUND('Смета ЕР (общ) '!$I1205*'Смета ЕР (общ) '!$L1205,2)</f>
        <v>0</v>
      </c>
      <c r="O1205" s="923">
        <f>ROUND('Смета ЕР (общ) '!$I1205*'Смета ЕР (общ) '!$M1205,2)</f>
        <v>0</v>
      </c>
      <c r="P1205" s="1065"/>
      <c r="Q1205" s="1065" t="s">
        <v>846</v>
      </c>
      <c r="S1205" s="619"/>
      <c r="T1205" s="1168"/>
      <c r="U1205" s="1168"/>
      <c r="V1205" s="1168"/>
      <c r="W1205" s="1168"/>
    </row>
    <row r="1206" spans="1:23" ht="34.5" customHeight="1">
      <c r="A1206" s="733" t="s">
        <v>105</v>
      </c>
      <c r="B1206" s="733">
        <v>2</v>
      </c>
      <c r="C1206" s="733"/>
      <c r="D1206" s="733">
        <v>18</v>
      </c>
      <c r="E1206" s="733" t="str">
        <f>CONCATENATE('Смета ЕР (общ) '!$A1206,".",'Смета ЕР (общ) '!$B1206,".",'Смета ЕР (общ) '!$D1206)</f>
        <v>Р9.2.18</v>
      </c>
      <c r="F1206" s="733">
        <f t="shared" si="134"/>
        <v>1</v>
      </c>
      <c r="G1206" s="1065" t="s">
        <v>565</v>
      </c>
      <c r="H1206" s="1098" t="s">
        <v>336</v>
      </c>
      <c r="I1206" s="734"/>
      <c r="J1206" s="923">
        <v>1890.41</v>
      </c>
      <c r="K1206" s="923">
        <v>7450.25</v>
      </c>
      <c r="L1206" s="923">
        <f t="shared" si="132"/>
        <v>1890.41</v>
      </c>
      <c r="M1206" s="923">
        <f t="shared" si="133"/>
        <v>7450.25</v>
      </c>
      <c r="N1206" s="923">
        <f>ROUND('Смета ЕР (общ) '!$I1206*'Смета ЕР (общ) '!$L1206,2)</f>
        <v>0</v>
      </c>
      <c r="O1206" s="923">
        <f>ROUND('Смета ЕР (общ) '!$I1206*'Смета ЕР (общ) '!$M1206,2)</f>
        <v>0</v>
      </c>
      <c r="P1206" s="1065"/>
      <c r="Q1206" s="1065"/>
      <c r="S1206" s="619"/>
      <c r="T1206" s="1168"/>
      <c r="U1206" s="1168"/>
      <c r="V1206" s="1168"/>
      <c r="W1206" s="1168"/>
    </row>
    <row r="1207" spans="1:23" ht="34.5" customHeight="1">
      <c r="A1207" s="733" t="s">
        <v>105</v>
      </c>
      <c r="B1207" s="733">
        <v>2</v>
      </c>
      <c r="C1207" s="733"/>
      <c r="D1207" s="733">
        <v>19</v>
      </c>
      <c r="E1207" s="733" t="str">
        <f>CONCATENATE('Смета ЕР (общ) '!$A1207,".",'Смета ЕР (общ) '!$B1207,".",'Смета ЕР (общ) '!$D1207)</f>
        <v>Р9.2.19</v>
      </c>
      <c r="F1207" s="733">
        <f t="shared" si="134"/>
        <v>1</v>
      </c>
      <c r="G1207" s="1065" t="s">
        <v>566</v>
      </c>
      <c r="H1207" s="1098" t="s">
        <v>336</v>
      </c>
      <c r="I1207" s="734"/>
      <c r="J1207" s="923">
        <v>1890.41</v>
      </c>
      <c r="K1207" s="923">
        <v>3771.79</v>
      </c>
      <c r="L1207" s="923">
        <f t="shared" si="132"/>
        <v>1890.41</v>
      </c>
      <c r="M1207" s="923">
        <f t="shared" si="133"/>
        <v>3771.79</v>
      </c>
      <c r="N1207" s="923">
        <f>ROUND('Смета ЕР (общ) '!$I1207*'Смета ЕР (общ) '!$L1207,2)</f>
        <v>0</v>
      </c>
      <c r="O1207" s="923">
        <f>ROUND('Смета ЕР (общ) '!$I1207*'Смета ЕР (общ) '!$M1207,2)</f>
        <v>0</v>
      </c>
      <c r="P1207" s="1065"/>
      <c r="Q1207" s="1065"/>
      <c r="S1207" s="619"/>
      <c r="T1207" s="1168"/>
      <c r="U1207" s="1168"/>
      <c r="V1207" s="1168"/>
      <c r="W1207" s="1168"/>
    </row>
    <row r="1208" spans="1:23" ht="34.5" customHeight="1">
      <c r="A1208" s="733" t="s">
        <v>105</v>
      </c>
      <c r="B1208" s="733">
        <v>2</v>
      </c>
      <c r="C1208" s="733"/>
      <c r="D1208" s="733">
        <v>20</v>
      </c>
      <c r="E1208" s="733" t="str">
        <f>CONCATENATE('Смета ЕР (общ) '!$A1208,".",'Смета ЕР (общ) '!$B1208,".",'Смета ЕР (общ) '!$D1208)</f>
        <v>Р9.2.20</v>
      </c>
      <c r="F1208" s="733">
        <f t="shared" si="134"/>
        <v>1</v>
      </c>
      <c r="G1208" s="1065" t="s">
        <v>567</v>
      </c>
      <c r="H1208" s="1098" t="s">
        <v>336</v>
      </c>
      <c r="I1208" s="734"/>
      <c r="J1208" s="923">
        <v>2520.54</v>
      </c>
      <c r="K1208" s="923">
        <v>9622.7199999999993</v>
      </c>
      <c r="L1208" s="923">
        <f t="shared" si="132"/>
        <v>2520.54</v>
      </c>
      <c r="M1208" s="923">
        <f t="shared" si="133"/>
        <v>9622.7199999999993</v>
      </c>
      <c r="N1208" s="923">
        <f>ROUND('Смета ЕР (общ) '!$I1208*'Смета ЕР (общ) '!$L1208,2)</f>
        <v>0</v>
      </c>
      <c r="O1208" s="923">
        <f>ROUND('Смета ЕР (общ) '!$I1208*'Смета ЕР (общ) '!$M1208,2)</f>
        <v>0</v>
      </c>
      <c r="P1208" s="1065"/>
      <c r="Q1208" s="1065"/>
      <c r="S1208" s="619"/>
      <c r="T1208" s="1168"/>
      <c r="U1208" s="1168"/>
      <c r="V1208" s="1168"/>
      <c r="W1208" s="1168"/>
    </row>
    <row r="1209" spans="1:23" ht="34.5" customHeight="1">
      <c r="A1209" s="733" t="s">
        <v>105</v>
      </c>
      <c r="B1209" s="733">
        <v>2</v>
      </c>
      <c r="C1209" s="733"/>
      <c r="D1209" s="733">
        <v>21</v>
      </c>
      <c r="E1209" s="733" t="str">
        <f>CONCATENATE('Смета ЕР (общ) '!$A1209,".",'Смета ЕР (общ) '!$B1209,".",'Смета ЕР (общ) '!$D1209)</f>
        <v>Р9.2.21</v>
      </c>
      <c r="F1209" s="733">
        <f t="shared" si="134"/>
        <v>1</v>
      </c>
      <c r="G1209" s="1065" t="s">
        <v>568</v>
      </c>
      <c r="H1209" s="1098" t="s">
        <v>336</v>
      </c>
      <c r="I1209" s="734"/>
      <c r="J1209" s="923">
        <v>2520.54</v>
      </c>
      <c r="K1209" s="923">
        <v>10304.469999999999</v>
      </c>
      <c r="L1209" s="923">
        <f t="shared" si="132"/>
        <v>2520.54</v>
      </c>
      <c r="M1209" s="923">
        <f t="shared" si="133"/>
        <v>10304.469999999999</v>
      </c>
      <c r="N1209" s="923">
        <f>ROUND('Смета ЕР (общ) '!$I1209*'Смета ЕР (общ) '!$L1209,2)</f>
        <v>0</v>
      </c>
      <c r="O1209" s="923">
        <f>ROUND('Смета ЕР (общ) '!$I1209*'Смета ЕР (общ) '!$M1209,2)</f>
        <v>0</v>
      </c>
      <c r="P1209" s="1065"/>
      <c r="Q1209" s="1065" t="s">
        <v>846</v>
      </c>
      <c r="S1209" s="619"/>
      <c r="T1209" s="1168"/>
      <c r="U1209" s="1168"/>
      <c r="V1209" s="1168"/>
      <c r="W1209" s="1168"/>
    </row>
    <row r="1210" spans="1:23" ht="34.5" customHeight="1">
      <c r="A1210" s="733" t="s">
        <v>105</v>
      </c>
      <c r="B1210" s="733">
        <v>2</v>
      </c>
      <c r="C1210" s="733"/>
      <c r="D1210" s="733">
        <v>22</v>
      </c>
      <c r="E1210" s="733" t="str">
        <f>CONCATENATE('Смета ЕР (общ) '!$A1210,".",'Смета ЕР (общ) '!$B1210,".",'Смета ЕР (общ) '!$D1210)</f>
        <v>Р9.2.22</v>
      </c>
      <c r="F1210" s="733">
        <f t="shared" si="134"/>
        <v>1</v>
      </c>
      <c r="G1210" s="1065" t="s">
        <v>569</v>
      </c>
      <c r="H1210" s="1098" t="s">
        <v>336</v>
      </c>
      <c r="I1210" s="734"/>
      <c r="J1210" s="923">
        <v>2520.54</v>
      </c>
      <c r="K1210" s="923">
        <v>5680.38</v>
      </c>
      <c r="L1210" s="923">
        <f t="shared" si="132"/>
        <v>2520.54</v>
      </c>
      <c r="M1210" s="923">
        <f t="shared" si="133"/>
        <v>5680.38</v>
      </c>
      <c r="N1210" s="923">
        <f>ROUND('Смета ЕР (общ) '!$I1210*'Смета ЕР (общ) '!$L1210,2)</f>
        <v>0</v>
      </c>
      <c r="O1210" s="923">
        <f>ROUND('Смета ЕР (общ) '!$I1210*'Смета ЕР (общ) '!$M1210,2)</f>
        <v>0</v>
      </c>
      <c r="P1210" s="1065"/>
      <c r="Q1210" s="1065"/>
      <c r="S1210" s="619"/>
      <c r="T1210" s="1168"/>
      <c r="U1210" s="1168"/>
      <c r="V1210" s="1168"/>
      <c r="W1210" s="1168"/>
    </row>
    <row r="1211" spans="1:23" ht="34.5" customHeight="1">
      <c r="A1211" s="733" t="s">
        <v>105</v>
      </c>
      <c r="B1211" s="733">
        <v>2</v>
      </c>
      <c r="C1211" s="733"/>
      <c r="D1211" s="733">
        <v>23</v>
      </c>
      <c r="E1211" s="733" t="str">
        <f>CONCATENATE('Смета ЕР (общ) '!$A1211,".",'Смета ЕР (общ) '!$B1211,".",'Смета ЕР (общ) '!$D1211)</f>
        <v>Р9.2.23</v>
      </c>
      <c r="F1211" s="733">
        <f t="shared" si="134"/>
        <v>1</v>
      </c>
      <c r="G1211" s="1065" t="s">
        <v>570</v>
      </c>
      <c r="H1211" s="1098" t="s">
        <v>336</v>
      </c>
      <c r="I1211" s="734"/>
      <c r="J1211" s="923">
        <v>2152.96</v>
      </c>
      <c r="K1211" s="923">
        <v>10869.69</v>
      </c>
      <c r="L1211" s="923">
        <f t="shared" si="132"/>
        <v>2152.96</v>
      </c>
      <c r="M1211" s="923">
        <f t="shared" si="133"/>
        <v>10869.69</v>
      </c>
      <c r="N1211" s="923">
        <f>ROUND('Смета ЕР (общ) '!$I1211*'Смета ЕР (общ) '!$L1211,2)</f>
        <v>0</v>
      </c>
      <c r="O1211" s="923">
        <f>ROUND('Смета ЕР (общ) '!$I1211*'Смета ЕР (общ) '!$M1211,2)</f>
        <v>0</v>
      </c>
      <c r="P1211" s="1065"/>
      <c r="Q1211" s="1065" t="s">
        <v>846</v>
      </c>
      <c r="S1211" s="619"/>
      <c r="T1211" s="1168"/>
      <c r="U1211" s="1168"/>
      <c r="V1211" s="1168"/>
      <c r="W1211" s="1168"/>
    </row>
    <row r="1212" spans="1:23" ht="34.5" customHeight="1">
      <c r="A1212" s="733" t="s">
        <v>105</v>
      </c>
      <c r="B1212" s="733">
        <v>2</v>
      </c>
      <c r="C1212" s="733"/>
      <c r="D1212" s="733">
        <v>24</v>
      </c>
      <c r="E1212" s="733" t="str">
        <f>CONCATENATE('Смета ЕР (общ) '!$A1212,".",'Смета ЕР (общ) '!$B1212,".",'Смета ЕР (общ) '!$D1212)</f>
        <v>Р9.2.24</v>
      </c>
      <c r="F1212" s="733">
        <f t="shared" si="134"/>
        <v>1</v>
      </c>
      <c r="G1212" s="1065" t="s">
        <v>571</v>
      </c>
      <c r="H1212" s="1098" t="s">
        <v>336</v>
      </c>
      <c r="I1212" s="734"/>
      <c r="J1212" s="923">
        <v>1417.8</v>
      </c>
      <c r="K1212" s="923">
        <v>12058.36</v>
      </c>
      <c r="L1212" s="923">
        <f t="shared" si="132"/>
        <v>1417.8</v>
      </c>
      <c r="M1212" s="923">
        <f t="shared" si="133"/>
        <v>12058.36</v>
      </c>
      <c r="N1212" s="923">
        <f>ROUND('Смета ЕР (общ) '!$I1212*'Смета ЕР (общ) '!$L1212,2)</f>
        <v>0</v>
      </c>
      <c r="O1212" s="923">
        <f>ROUND('Смета ЕР (общ) '!$I1212*'Смета ЕР (общ) '!$M1212,2)</f>
        <v>0</v>
      </c>
      <c r="P1212" s="1065"/>
      <c r="Q1212" s="1065"/>
      <c r="S1212" s="619"/>
      <c r="T1212" s="1168"/>
      <c r="U1212" s="1168"/>
      <c r="V1212" s="1168"/>
      <c r="W1212" s="1168"/>
    </row>
    <row r="1213" spans="1:23" ht="34.5" customHeight="1">
      <c r="A1213" s="733" t="s">
        <v>105</v>
      </c>
      <c r="B1213" s="733">
        <v>2</v>
      </c>
      <c r="C1213" s="733"/>
      <c r="D1213" s="733">
        <v>25</v>
      </c>
      <c r="E1213" s="733" t="str">
        <f>CONCATENATE('Смета ЕР (общ) '!$A1213,".",'Смета ЕР (общ) '!$B1213,".",'Смета ЕР (общ) '!$D1213)</f>
        <v>Р9.2.25</v>
      </c>
      <c r="F1213" s="733">
        <f t="shared" si="134"/>
        <v>1</v>
      </c>
      <c r="G1213" s="1065" t="s">
        <v>572</v>
      </c>
      <c r="H1213" s="1098" t="s">
        <v>336</v>
      </c>
      <c r="I1213" s="734"/>
      <c r="J1213" s="923">
        <v>1417.8</v>
      </c>
      <c r="K1213" s="923">
        <v>10549.4</v>
      </c>
      <c r="L1213" s="923">
        <f t="shared" si="132"/>
        <v>1417.8</v>
      </c>
      <c r="M1213" s="923">
        <f t="shared" si="133"/>
        <v>10549.4</v>
      </c>
      <c r="N1213" s="923">
        <f>ROUND('Смета ЕР (общ) '!$I1213*'Смета ЕР (общ) '!$L1213,2)</f>
        <v>0</v>
      </c>
      <c r="O1213" s="923">
        <f>ROUND('Смета ЕР (общ) '!$I1213*'Смета ЕР (общ) '!$M1213,2)</f>
        <v>0</v>
      </c>
      <c r="P1213" s="1065"/>
      <c r="Q1213" s="1065"/>
      <c r="S1213" s="619"/>
      <c r="T1213" s="1168"/>
      <c r="U1213" s="1168"/>
      <c r="V1213" s="1168"/>
      <c r="W1213" s="1168"/>
    </row>
    <row r="1214" spans="1:23" ht="34.5" customHeight="1">
      <c r="A1214" s="733" t="s">
        <v>105</v>
      </c>
      <c r="B1214" s="733">
        <v>2</v>
      </c>
      <c r="C1214" s="733"/>
      <c r="D1214" s="733">
        <v>26</v>
      </c>
      <c r="E1214" s="733" t="str">
        <f>CONCATENATE('Смета ЕР (общ) '!$A1214,".",'Смета ЕР (общ) '!$B1214,".",'Смета ЕР (общ) '!$D1214)</f>
        <v>Р9.2.26</v>
      </c>
      <c r="F1214" s="733">
        <f t="shared" si="134"/>
        <v>1</v>
      </c>
      <c r="G1214" s="1065" t="s">
        <v>354</v>
      </c>
      <c r="H1214" s="1098" t="s">
        <v>336</v>
      </c>
      <c r="I1214" s="734"/>
      <c r="J1214" s="923">
        <v>1417.8</v>
      </c>
      <c r="K1214" s="923">
        <v>6521.48</v>
      </c>
      <c r="L1214" s="923">
        <f t="shared" si="132"/>
        <v>1417.8</v>
      </c>
      <c r="M1214" s="923">
        <f t="shared" si="133"/>
        <v>6521.48</v>
      </c>
      <c r="N1214" s="923">
        <f>ROUND('Смета ЕР (общ) '!$I1214*'Смета ЕР (общ) '!$L1214,2)</f>
        <v>0</v>
      </c>
      <c r="O1214" s="923">
        <f>ROUND('Смета ЕР (общ) '!$I1214*'Смета ЕР (общ) '!$M1214,2)</f>
        <v>0</v>
      </c>
      <c r="P1214" s="1065"/>
      <c r="Q1214" s="1065"/>
      <c r="S1214" s="619"/>
      <c r="T1214" s="1168"/>
      <c r="U1214" s="1168"/>
      <c r="V1214" s="1168"/>
      <c r="W1214" s="1168"/>
    </row>
    <row r="1215" spans="1:23" ht="34.5" customHeight="1">
      <c r="A1215" s="733" t="s">
        <v>105</v>
      </c>
      <c r="B1215" s="733">
        <v>2</v>
      </c>
      <c r="C1215" s="733"/>
      <c r="D1215" s="733">
        <v>27</v>
      </c>
      <c r="E1215" s="733" t="str">
        <f>CONCATENATE('Смета ЕР (общ) '!$A1215,".",'Смета ЕР (общ) '!$B1215,".",'Смета ЕР (общ) '!$D1215)</f>
        <v>Р9.2.27</v>
      </c>
      <c r="F1215" s="733">
        <f t="shared" si="134"/>
        <v>1</v>
      </c>
      <c r="G1215" s="1065" t="s">
        <v>355</v>
      </c>
      <c r="H1215" s="1098" t="s">
        <v>336</v>
      </c>
      <c r="I1215" s="734"/>
      <c r="J1215" s="923">
        <v>2152.96</v>
      </c>
      <c r="K1215" s="923">
        <v>10849.15</v>
      </c>
      <c r="L1215" s="923">
        <f t="shared" si="132"/>
        <v>2152.96</v>
      </c>
      <c r="M1215" s="923">
        <f t="shared" si="133"/>
        <v>10849.15</v>
      </c>
      <c r="N1215" s="923">
        <f>ROUND('Смета ЕР (общ) '!$I1215*'Смета ЕР (общ) '!$L1215,2)</f>
        <v>0</v>
      </c>
      <c r="O1215" s="923">
        <f>ROUND('Смета ЕР (общ) '!$I1215*'Смета ЕР (общ) '!$M1215,2)</f>
        <v>0</v>
      </c>
      <c r="P1215" s="1065"/>
      <c r="Q1215" s="1065" t="s">
        <v>846</v>
      </c>
      <c r="S1215" s="619"/>
      <c r="T1215" s="1168"/>
      <c r="U1215" s="1168"/>
      <c r="V1215" s="1168"/>
      <c r="W1215" s="1168"/>
    </row>
    <row r="1216" spans="1:23" ht="34.5" customHeight="1">
      <c r="A1216" s="733" t="s">
        <v>105</v>
      </c>
      <c r="B1216" s="733">
        <v>2</v>
      </c>
      <c r="C1216" s="733"/>
      <c r="D1216" s="733">
        <v>28</v>
      </c>
      <c r="E1216" s="733" t="str">
        <f>CONCATENATE('Смета ЕР (общ) '!$A1216,".",'Смета ЕР (общ) '!$B1216,".",'Смета ЕР (общ) '!$D1216)</f>
        <v>Р9.2.28</v>
      </c>
      <c r="F1216" s="733">
        <f t="shared" si="134"/>
        <v>1</v>
      </c>
      <c r="G1216" s="1065" t="s">
        <v>326</v>
      </c>
      <c r="H1216" s="1098" t="s">
        <v>336</v>
      </c>
      <c r="I1216" s="734"/>
      <c r="J1216" s="923">
        <v>2152.96</v>
      </c>
      <c r="K1216" s="923">
        <v>11002.3</v>
      </c>
      <c r="L1216" s="923">
        <f t="shared" si="132"/>
        <v>2152.96</v>
      </c>
      <c r="M1216" s="923">
        <f t="shared" si="133"/>
        <v>11002.3</v>
      </c>
      <c r="N1216" s="923">
        <f>ROUND('Смета ЕР (общ) '!$I1216*'Смета ЕР (общ) '!$L1216,2)</f>
        <v>0</v>
      </c>
      <c r="O1216" s="923">
        <f>ROUND('Смета ЕР (общ) '!$I1216*'Смета ЕР (общ) '!$M1216,2)</f>
        <v>0</v>
      </c>
      <c r="P1216" s="1065"/>
      <c r="Q1216" s="1065"/>
      <c r="S1216" s="619"/>
      <c r="T1216" s="1168"/>
      <c r="U1216" s="1168"/>
      <c r="V1216" s="1168"/>
      <c r="W1216" s="1168"/>
    </row>
    <row r="1217" spans="1:23" ht="34.5" customHeight="1">
      <c r="A1217" s="733" t="s">
        <v>105</v>
      </c>
      <c r="B1217" s="733">
        <v>2</v>
      </c>
      <c r="C1217" s="733"/>
      <c r="D1217" s="733">
        <v>29</v>
      </c>
      <c r="E1217" s="733" t="str">
        <f>CONCATENATE('Смета ЕР (общ) '!$A1217,".",'Смета ЕР (общ) '!$B1217,".",'Смета ЕР (общ) '!$D1217)</f>
        <v>Р9.2.29</v>
      </c>
      <c r="F1217" s="733">
        <f t="shared" si="134"/>
        <v>1</v>
      </c>
      <c r="G1217" s="1065" t="s">
        <v>573</v>
      </c>
      <c r="H1217" s="1098" t="s">
        <v>336</v>
      </c>
      <c r="I1217" s="734"/>
      <c r="J1217" s="923">
        <v>2152.96</v>
      </c>
      <c r="K1217" s="923">
        <v>6963.68</v>
      </c>
      <c r="L1217" s="923">
        <f t="shared" ref="L1217:L1280" si="135">ROUND(J1217-J1217*$Q$4,2)</f>
        <v>2152.96</v>
      </c>
      <c r="M1217" s="923">
        <f t="shared" ref="M1217:M1280" si="136">ROUND(K1217-K1217*$Q$4,2)</f>
        <v>6963.68</v>
      </c>
      <c r="N1217" s="923">
        <f>ROUND('Смета ЕР (общ) '!$I1217*'Смета ЕР (общ) '!$L1217,2)</f>
        <v>0</v>
      </c>
      <c r="O1217" s="923">
        <f>ROUND('Смета ЕР (общ) '!$I1217*'Смета ЕР (общ) '!$M1217,2)</f>
        <v>0</v>
      </c>
      <c r="P1217" s="1065"/>
      <c r="Q1217" s="1065"/>
      <c r="S1217" s="619"/>
      <c r="T1217" s="1168"/>
      <c r="U1217" s="1168"/>
      <c r="V1217" s="1168"/>
      <c r="W1217" s="1168"/>
    </row>
    <row r="1218" spans="1:23" ht="34.5" customHeight="1">
      <c r="A1218" s="733" t="s">
        <v>105</v>
      </c>
      <c r="B1218" s="733">
        <v>2</v>
      </c>
      <c r="C1218" s="733"/>
      <c r="D1218" s="733">
        <v>30</v>
      </c>
      <c r="E1218" s="733" t="str">
        <f>CONCATENATE('Смета ЕР (общ) '!$A1218,".",'Смета ЕР (общ) '!$B1218,".",'Смета ЕР (общ) '!$D1218)</f>
        <v>Р9.2.30</v>
      </c>
      <c r="F1218" s="733">
        <f t="shared" si="134"/>
        <v>1</v>
      </c>
      <c r="G1218" s="1065" t="s">
        <v>574</v>
      </c>
      <c r="H1218" s="1098" t="s">
        <v>336</v>
      </c>
      <c r="I1218" s="734"/>
      <c r="J1218" s="923">
        <v>2363.0100000000002</v>
      </c>
      <c r="K1218" s="923">
        <v>11400.22</v>
      </c>
      <c r="L1218" s="923">
        <f t="shared" si="135"/>
        <v>2363.0100000000002</v>
      </c>
      <c r="M1218" s="923">
        <f t="shared" si="136"/>
        <v>11400.22</v>
      </c>
      <c r="N1218" s="923">
        <f>ROUND('Смета ЕР (общ) '!$I1218*'Смета ЕР (общ) '!$L1218,2)</f>
        <v>0</v>
      </c>
      <c r="O1218" s="923">
        <f>ROUND('Смета ЕР (общ) '!$I1218*'Смета ЕР (общ) '!$M1218,2)</f>
        <v>0</v>
      </c>
      <c r="P1218" s="1065"/>
      <c r="Q1218" s="1065" t="s">
        <v>846</v>
      </c>
      <c r="S1218" s="619"/>
      <c r="T1218" s="1168"/>
      <c r="U1218" s="1168"/>
      <c r="V1218" s="1168"/>
      <c r="W1218" s="1168"/>
    </row>
    <row r="1219" spans="1:23" ht="34.5" customHeight="1">
      <c r="A1219" s="733" t="s">
        <v>105</v>
      </c>
      <c r="B1219" s="733">
        <v>2</v>
      </c>
      <c r="C1219" s="733"/>
      <c r="D1219" s="733">
        <v>31</v>
      </c>
      <c r="E1219" s="733" t="str">
        <f>CONCATENATE('Смета ЕР (общ) '!$A1219,".",'Смета ЕР (общ) '!$B1219,".",'Смета ЕР (общ) '!$D1219)</f>
        <v>Р9.2.31</v>
      </c>
      <c r="F1219" s="733">
        <f t="shared" si="134"/>
        <v>1</v>
      </c>
      <c r="G1219" s="1065" t="s">
        <v>356</v>
      </c>
      <c r="H1219" s="1098" t="s">
        <v>336</v>
      </c>
      <c r="I1219" s="734"/>
      <c r="J1219" s="923">
        <v>2363.0100000000002</v>
      </c>
      <c r="K1219" s="923">
        <v>10918.15</v>
      </c>
      <c r="L1219" s="923">
        <f t="shared" si="135"/>
        <v>2363.0100000000002</v>
      </c>
      <c r="M1219" s="923">
        <f t="shared" si="136"/>
        <v>10918.15</v>
      </c>
      <c r="N1219" s="923">
        <f>ROUND('Смета ЕР (общ) '!$I1219*'Смета ЕР (общ) '!$L1219,2)</f>
        <v>0</v>
      </c>
      <c r="O1219" s="923">
        <f>ROUND('Смета ЕР (общ) '!$I1219*'Смета ЕР (общ) '!$M1219,2)</f>
        <v>0</v>
      </c>
      <c r="P1219" s="1065"/>
      <c r="Q1219" s="1065" t="s">
        <v>846</v>
      </c>
      <c r="S1219" s="619"/>
      <c r="T1219" s="1168"/>
      <c r="U1219" s="1168"/>
      <c r="V1219" s="1168"/>
      <c r="W1219" s="1168"/>
    </row>
    <row r="1220" spans="1:23" ht="34.5" customHeight="1">
      <c r="A1220" s="733" t="s">
        <v>105</v>
      </c>
      <c r="B1220" s="733">
        <v>2</v>
      </c>
      <c r="C1220" s="733"/>
      <c r="D1220" s="733">
        <v>32</v>
      </c>
      <c r="E1220" s="733" t="str">
        <f>CONCATENATE('Смета ЕР (общ) '!$A1220,".",'Смета ЕР (общ) '!$B1220,".",'Смета ЕР (общ) '!$D1220)</f>
        <v>Р9.2.32</v>
      </c>
      <c r="F1220" s="733">
        <f t="shared" si="134"/>
        <v>1</v>
      </c>
      <c r="G1220" s="1065" t="s">
        <v>357</v>
      </c>
      <c r="H1220" s="1098" t="s">
        <v>336</v>
      </c>
      <c r="I1220" s="734"/>
      <c r="J1220" s="923">
        <v>2363.0100000000002</v>
      </c>
      <c r="K1220" s="923">
        <v>11907.02</v>
      </c>
      <c r="L1220" s="923">
        <f t="shared" si="135"/>
        <v>2363.0100000000002</v>
      </c>
      <c r="M1220" s="923">
        <f t="shared" si="136"/>
        <v>11907.02</v>
      </c>
      <c r="N1220" s="923">
        <f>ROUND('Смета ЕР (общ) '!$I1220*'Смета ЕР (общ) '!$L1220,2)</f>
        <v>0</v>
      </c>
      <c r="O1220" s="923">
        <f>ROUND('Смета ЕР (общ) '!$I1220*'Смета ЕР (общ) '!$M1220,2)</f>
        <v>0</v>
      </c>
      <c r="P1220" s="1065"/>
      <c r="Q1220" s="1065"/>
      <c r="S1220" s="619"/>
      <c r="T1220" s="1168"/>
      <c r="U1220" s="1168"/>
      <c r="V1220" s="1168"/>
      <c r="W1220" s="1168"/>
    </row>
    <row r="1221" spans="1:23" ht="34.5" customHeight="1">
      <c r="A1221" s="733" t="s">
        <v>105</v>
      </c>
      <c r="B1221" s="733">
        <v>2</v>
      </c>
      <c r="C1221" s="733"/>
      <c r="D1221" s="733">
        <v>33</v>
      </c>
      <c r="E1221" s="733" t="str">
        <f>CONCATENATE('Смета ЕР (общ) '!$A1221,".",'Смета ЕР (общ) '!$B1221,".",'Смета ЕР (общ) '!$D1221)</f>
        <v>Р9.2.33</v>
      </c>
      <c r="F1221" s="733">
        <f t="shared" si="134"/>
        <v>1</v>
      </c>
      <c r="G1221" s="1065" t="s">
        <v>575</v>
      </c>
      <c r="H1221" s="1098" t="s">
        <v>336</v>
      </c>
      <c r="I1221" s="734"/>
      <c r="J1221" s="923">
        <v>2363.0100000000002</v>
      </c>
      <c r="K1221" s="923">
        <v>7571.79</v>
      </c>
      <c r="L1221" s="923">
        <f t="shared" si="135"/>
        <v>2363.0100000000002</v>
      </c>
      <c r="M1221" s="923">
        <f t="shared" si="136"/>
        <v>7571.79</v>
      </c>
      <c r="N1221" s="923">
        <f>ROUND('Смета ЕР (общ) '!$I1221*'Смета ЕР (общ) '!$L1221,2)</f>
        <v>0</v>
      </c>
      <c r="O1221" s="923">
        <f>ROUND('Смета ЕР (общ) '!$I1221*'Смета ЕР (общ) '!$M1221,2)</f>
        <v>0</v>
      </c>
      <c r="P1221" s="1065"/>
      <c r="Q1221" s="1065"/>
      <c r="S1221" s="619"/>
      <c r="T1221" s="1168"/>
      <c r="U1221" s="1168"/>
      <c r="V1221" s="1168"/>
      <c r="W1221" s="1168"/>
    </row>
    <row r="1222" spans="1:23" ht="34.5" customHeight="1">
      <c r="A1222" s="733" t="s">
        <v>105</v>
      </c>
      <c r="B1222" s="733">
        <v>2</v>
      </c>
      <c r="C1222" s="733"/>
      <c r="D1222" s="733">
        <v>34</v>
      </c>
      <c r="E1222" s="733" t="str">
        <f>CONCATENATE('Смета ЕР (общ) '!$A1222,".",'Смета ЕР (общ) '!$B1222,".",'Смета ЕР (общ) '!$D1222)</f>
        <v>Р9.2.34</v>
      </c>
      <c r="F1222" s="733">
        <f t="shared" si="134"/>
        <v>1</v>
      </c>
      <c r="G1222" s="1065" t="s">
        <v>338</v>
      </c>
      <c r="H1222" s="1098" t="s">
        <v>336</v>
      </c>
      <c r="I1222" s="734"/>
      <c r="J1222" s="923">
        <v>3833.32</v>
      </c>
      <c r="K1222" s="923">
        <v>15416.39</v>
      </c>
      <c r="L1222" s="923">
        <f t="shared" si="135"/>
        <v>3833.32</v>
      </c>
      <c r="M1222" s="923">
        <f t="shared" si="136"/>
        <v>15416.39</v>
      </c>
      <c r="N1222" s="923">
        <f>ROUND('Смета ЕР (общ) '!$I1222*'Смета ЕР (общ) '!$L1222,2)</f>
        <v>0</v>
      </c>
      <c r="O1222" s="923">
        <f>ROUND('Смета ЕР (общ) '!$I1222*'Смета ЕР (общ) '!$M1222,2)</f>
        <v>0</v>
      </c>
      <c r="P1222" s="1065"/>
      <c r="Q1222" s="1065" t="s">
        <v>846</v>
      </c>
      <c r="S1222" s="619"/>
      <c r="T1222" s="1168"/>
      <c r="U1222" s="1168"/>
      <c r="V1222" s="1168"/>
      <c r="W1222" s="1168"/>
    </row>
    <row r="1223" spans="1:23" ht="34.5" customHeight="1">
      <c r="A1223" s="733" t="s">
        <v>105</v>
      </c>
      <c r="B1223" s="733">
        <v>2</v>
      </c>
      <c r="C1223" s="733"/>
      <c r="D1223" s="733">
        <v>35</v>
      </c>
      <c r="E1223" s="733" t="str">
        <f>CONCATENATE('Смета ЕР (общ) '!$A1223,".",'Смета ЕР (общ) '!$B1223,".",'Смета ЕР (общ) '!$D1223)</f>
        <v>Р9.2.35</v>
      </c>
      <c r="F1223" s="733">
        <f t="shared" si="134"/>
        <v>1</v>
      </c>
      <c r="G1223" s="1065" t="s">
        <v>576</v>
      </c>
      <c r="H1223" s="1098" t="s">
        <v>336</v>
      </c>
      <c r="I1223" s="734"/>
      <c r="J1223" s="923">
        <v>10659.78</v>
      </c>
      <c r="K1223" s="923">
        <v>53947.65</v>
      </c>
      <c r="L1223" s="923">
        <f t="shared" si="135"/>
        <v>10659.78</v>
      </c>
      <c r="M1223" s="923">
        <f t="shared" si="136"/>
        <v>53947.65</v>
      </c>
      <c r="N1223" s="923">
        <f>ROUND('Смета ЕР (общ) '!$I1223*'Смета ЕР (общ) '!$L1223,2)</f>
        <v>0</v>
      </c>
      <c r="O1223" s="923">
        <f>ROUND('Смета ЕР (общ) '!$I1223*'Смета ЕР (общ) '!$M1223,2)</f>
        <v>0</v>
      </c>
      <c r="P1223" s="1065"/>
      <c r="Q1223" s="1065" t="s">
        <v>846</v>
      </c>
      <c r="S1223" s="619"/>
      <c r="T1223" s="1168"/>
      <c r="U1223" s="1168"/>
      <c r="V1223" s="1168"/>
      <c r="W1223" s="1168"/>
    </row>
    <row r="1224" spans="1:23" ht="34.5" customHeight="1">
      <c r="A1224" s="733" t="s">
        <v>105</v>
      </c>
      <c r="B1224" s="733">
        <v>2</v>
      </c>
      <c r="C1224" s="733"/>
      <c r="D1224" s="733">
        <v>36</v>
      </c>
      <c r="E1224" s="733" t="str">
        <f>CONCATENATE('Смета ЕР (общ) '!$A1224,".",'Смета ЕР (общ) '!$B1224,".",'Смета ЕР (общ) '!$D1224)</f>
        <v>Р9.2.36</v>
      </c>
      <c r="F1224" s="733">
        <f t="shared" si="134"/>
        <v>1</v>
      </c>
      <c r="G1224" s="1065" t="s">
        <v>577</v>
      </c>
      <c r="H1224" s="1098" t="s">
        <v>336</v>
      </c>
      <c r="I1224" s="734"/>
      <c r="J1224" s="923">
        <v>16908.63</v>
      </c>
      <c r="K1224" s="923">
        <v>81618.22</v>
      </c>
      <c r="L1224" s="923">
        <f t="shared" si="135"/>
        <v>16908.63</v>
      </c>
      <c r="M1224" s="923">
        <f t="shared" si="136"/>
        <v>81618.22</v>
      </c>
      <c r="N1224" s="923">
        <f>ROUND('Смета ЕР (общ) '!$I1224*'Смета ЕР (общ) '!$L1224,2)</f>
        <v>0</v>
      </c>
      <c r="O1224" s="923">
        <f>ROUND('Смета ЕР (общ) '!$I1224*'Смета ЕР (общ) '!$M1224,2)</f>
        <v>0</v>
      </c>
      <c r="P1224" s="1065"/>
      <c r="Q1224" s="1065" t="s">
        <v>846</v>
      </c>
      <c r="S1224" s="619"/>
      <c r="T1224" s="1168"/>
      <c r="U1224" s="1168"/>
      <c r="V1224" s="1168"/>
      <c r="W1224" s="1168"/>
    </row>
    <row r="1225" spans="1:23" ht="34.5" customHeight="1">
      <c r="A1225" s="733" t="s">
        <v>105</v>
      </c>
      <c r="B1225" s="733">
        <v>2</v>
      </c>
      <c r="C1225" s="733"/>
      <c r="D1225" s="733">
        <v>37</v>
      </c>
      <c r="E1225" s="733" t="str">
        <f>CONCATENATE('Смета ЕР (общ) '!$A1225,".",'Смета ЕР (общ) '!$B1225,".",'Смета ЕР (общ) '!$D1225)</f>
        <v>Р9.2.37</v>
      </c>
      <c r="F1225" s="733">
        <f t="shared" si="134"/>
        <v>1</v>
      </c>
      <c r="G1225" s="1065" t="s">
        <v>327</v>
      </c>
      <c r="H1225" s="1098" t="s">
        <v>336</v>
      </c>
      <c r="I1225" s="734"/>
      <c r="J1225" s="923">
        <v>287.10000000000002</v>
      </c>
      <c r="K1225" s="923">
        <v>1210.04</v>
      </c>
      <c r="L1225" s="923">
        <f t="shared" si="135"/>
        <v>287.10000000000002</v>
      </c>
      <c r="M1225" s="923">
        <f t="shared" si="136"/>
        <v>1210.04</v>
      </c>
      <c r="N1225" s="923">
        <f>ROUND('Смета ЕР (общ) '!$I1225*'Смета ЕР (общ) '!$L1225,2)</f>
        <v>0</v>
      </c>
      <c r="O1225" s="923">
        <f>ROUND('Смета ЕР (общ) '!$I1225*'Смета ЕР (общ) '!$M1225,2)</f>
        <v>0</v>
      </c>
      <c r="P1225" s="1065"/>
      <c r="Q1225" s="1065"/>
      <c r="S1225" s="619"/>
      <c r="T1225" s="1168"/>
      <c r="U1225" s="1168"/>
      <c r="V1225" s="1168"/>
      <c r="W1225" s="1168"/>
    </row>
    <row r="1226" spans="1:23" ht="34.5" customHeight="1">
      <c r="A1226" s="733" t="s">
        <v>105</v>
      </c>
      <c r="B1226" s="733">
        <v>2</v>
      </c>
      <c r="C1226" s="733"/>
      <c r="D1226" s="733">
        <v>38</v>
      </c>
      <c r="E1226" s="733" t="str">
        <f>CONCATENATE('Смета ЕР (общ) '!$A1226,".",'Смета ЕР (общ) '!$B1226,".",'Смета ЕР (общ) '!$D1226)</f>
        <v>Р9.2.38</v>
      </c>
      <c r="F1226" s="733">
        <f t="shared" si="134"/>
        <v>1</v>
      </c>
      <c r="G1226" s="1065" t="s">
        <v>328</v>
      </c>
      <c r="H1226" s="1098" t="s">
        <v>336</v>
      </c>
      <c r="I1226" s="734"/>
      <c r="J1226" s="923">
        <v>287.10000000000002</v>
      </c>
      <c r="K1226" s="923">
        <v>908.37</v>
      </c>
      <c r="L1226" s="923">
        <f t="shared" si="135"/>
        <v>287.10000000000002</v>
      </c>
      <c r="M1226" s="923">
        <f t="shared" si="136"/>
        <v>908.37</v>
      </c>
      <c r="N1226" s="923">
        <f>ROUND('Смета ЕР (общ) '!$I1226*'Смета ЕР (общ) '!$L1226,2)</f>
        <v>0</v>
      </c>
      <c r="O1226" s="923">
        <f>ROUND('Смета ЕР (общ) '!$I1226*'Смета ЕР (общ) '!$M1226,2)</f>
        <v>0</v>
      </c>
      <c r="P1226" s="1065"/>
      <c r="Q1226" s="1065"/>
      <c r="S1226" s="619"/>
      <c r="T1226" s="1168"/>
      <c r="U1226" s="1168"/>
      <c r="V1226" s="1168"/>
      <c r="W1226" s="1168"/>
    </row>
    <row r="1227" spans="1:23" ht="34.5" customHeight="1">
      <c r="A1227" s="733" t="s">
        <v>105</v>
      </c>
      <c r="B1227" s="733">
        <v>2</v>
      </c>
      <c r="C1227" s="733"/>
      <c r="D1227" s="733">
        <v>39</v>
      </c>
      <c r="E1227" s="733" t="str">
        <f>CONCATENATE('Смета ЕР (общ) '!$A1227,".",'Смета ЕР (общ) '!$B1227,".",'Смета ЕР (общ) '!$D1227)</f>
        <v>Р9.2.39</v>
      </c>
      <c r="F1227" s="733">
        <f t="shared" si="134"/>
        <v>1</v>
      </c>
      <c r="G1227" s="1065" t="s">
        <v>358</v>
      </c>
      <c r="H1227" s="1098" t="s">
        <v>336</v>
      </c>
      <c r="I1227" s="734"/>
      <c r="J1227" s="923">
        <v>287.10000000000002</v>
      </c>
      <c r="K1227" s="923">
        <v>875.78</v>
      </c>
      <c r="L1227" s="923">
        <f t="shared" si="135"/>
        <v>287.10000000000002</v>
      </c>
      <c r="M1227" s="923">
        <f t="shared" si="136"/>
        <v>875.78</v>
      </c>
      <c r="N1227" s="923">
        <f>ROUND('Смета ЕР (общ) '!$I1227*'Смета ЕР (общ) '!$L1227,2)</f>
        <v>0</v>
      </c>
      <c r="O1227" s="923">
        <f>ROUND('Смета ЕР (общ) '!$I1227*'Смета ЕР (общ) '!$M1227,2)</f>
        <v>0</v>
      </c>
      <c r="P1227" s="1065"/>
      <c r="Q1227" s="1065"/>
      <c r="S1227" s="619"/>
      <c r="T1227" s="1168"/>
      <c r="U1227" s="1168"/>
      <c r="V1227" s="1168"/>
      <c r="W1227" s="1168"/>
    </row>
    <row r="1228" spans="1:23" ht="34.5" customHeight="1">
      <c r="A1228" s="733" t="s">
        <v>105</v>
      </c>
      <c r="B1228" s="733">
        <v>2</v>
      </c>
      <c r="C1228" s="733"/>
      <c r="D1228" s="733">
        <v>40</v>
      </c>
      <c r="E1228" s="733" t="str">
        <f>CONCATENATE('Смета ЕР (общ) '!$A1228,".",'Смета ЕР (общ) '!$B1228,".",'Смета ЕР (общ) '!$D1228)</f>
        <v>Р9.2.40</v>
      </c>
      <c r="F1228" s="733">
        <f t="shared" si="134"/>
        <v>1</v>
      </c>
      <c r="G1228" s="1065" t="s">
        <v>359</v>
      </c>
      <c r="H1228" s="1098" t="s">
        <v>336</v>
      </c>
      <c r="I1228" s="734"/>
      <c r="J1228" s="923">
        <v>287.10000000000002</v>
      </c>
      <c r="K1228" s="923">
        <v>856.97</v>
      </c>
      <c r="L1228" s="923">
        <f t="shared" si="135"/>
        <v>287.10000000000002</v>
      </c>
      <c r="M1228" s="923">
        <f t="shared" si="136"/>
        <v>856.97</v>
      </c>
      <c r="N1228" s="923">
        <f>ROUND('Смета ЕР (общ) '!$I1228*'Смета ЕР (общ) '!$L1228,2)</f>
        <v>0</v>
      </c>
      <c r="O1228" s="923">
        <f>ROUND('Смета ЕР (общ) '!$I1228*'Смета ЕР (общ) '!$M1228,2)</f>
        <v>0</v>
      </c>
      <c r="P1228" s="1065"/>
      <c r="Q1228" s="1065"/>
      <c r="S1228" s="619"/>
      <c r="T1228" s="1168"/>
      <c r="U1228" s="1168"/>
      <c r="V1228" s="1168"/>
      <c r="W1228" s="1168"/>
    </row>
    <row r="1229" spans="1:23" ht="34.5" customHeight="1">
      <c r="A1229" s="733" t="s">
        <v>105</v>
      </c>
      <c r="B1229" s="733">
        <v>2</v>
      </c>
      <c r="C1229" s="733"/>
      <c r="D1229" s="733">
        <v>41</v>
      </c>
      <c r="E1229" s="733" t="str">
        <f>CONCATENATE('Смета ЕР (общ) '!$A1229,".",'Смета ЕР (общ) '!$B1229,".",'Смета ЕР (общ) '!$D1229)</f>
        <v>Р9.2.41</v>
      </c>
      <c r="F1229" s="733">
        <f t="shared" si="134"/>
        <v>1</v>
      </c>
      <c r="G1229" s="1065" t="s">
        <v>360</v>
      </c>
      <c r="H1229" s="1098" t="s">
        <v>336</v>
      </c>
      <c r="I1229" s="734"/>
      <c r="J1229" s="923">
        <v>438.48</v>
      </c>
      <c r="K1229" s="923">
        <v>11571.17</v>
      </c>
      <c r="L1229" s="923">
        <f t="shared" si="135"/>
        <v>438.48</v>
      </c>
      <c r="M1229" s="923">
        <f t="shared" si="136"/>
        <v>11571.17</v>
      </c>
      <c r="N1229" s="923">
        <f>ROUND('Смета ЕР (общ) '!$I1229*'Смета ЕР (общ) '!$L1229,2)</f>
        <v>0</v>
      </c>
      <c r="O1229" s="923">
        <f>ROUND('Смета ЕР (общ) '!$I1229*'Смета ЕР (общ) '!$M1229,2)</f>
        <v>0</v>
      </c>
      <c r="P1229" s="1065"/>
      <c r="Q1229" s="1065"/>
      <c r="S1229" s="619"/>
      <c r="T1229" s="1168"/>
      <c r="U1229" s="1168"/>
      <c r="V1229" s="1168"/>
      <c r="W1229" s="1168"/>
    </row>
    <row r="1230" spans="1:23" ht="34.5" customHeight="1">
      <c r="A1230" s="733" t="s">
        <v>105</v>
      </c>
      <c r="B1230" s="733">
        <v>2</v>
      </c>
      <c r="C1230" s="733"/>
      <c r="D1230" s="733">
        <v>42</v>
      </c>
      <c r="E1230" s="733" t="str">
        <f>CONCATENATE('Смета ЕР (общ) '!$A1230,".",'Смета ЕР (общ) '!$B1230,".",'Смета ЕР (общ) '!$D1230)</f>
        <v>Р9.2.42</v>
      </c>
      <c r="F1230" s="733">
        <f t="shared" si="134"/>
        <v>1</v>
      </c>
      <c r="G1230" s="1065" t="s">
        <v>578</v>
      </c>
      <c r="H1230" s="1098" t="s">
        <v>336</v>
      </c>
      <c r="I1230" s="734"/>
      <c r="J1230" s="923">
        <v>438.48</v>
      </c>
      <c r="K1230" s="923">
        <v>11305.12</v>
      </c>
      <c r="L1230" s="923">
        <f t="shared" si="135"/>
        <v>438.48</v>
      </c>
      <c r="M1230" s="923">
        <f t="shared" si="136"/>
        <v>11305.12</v>
      </c>
      <c r="N1230" s="923">
        <f>ROUND('Смета ЕР (общ) '!$I1230*'Смета ЕР (общ) '!$L1230,2)</f>
        <v>0</v>
      </c>
      <c r="O1230" s="923">
        <f>ROUND('Смета ЕР (общ) '!$I1230*'Смета ЕР (общ) '!$M1230,2)</f>
        <v>0</v>
      </c>
      <c r="P1230" s="1065"/>
      <c r="Q1230" s="1065"/>
      <c r="S1230" s="619"/>
      <c r="T1230" s="1168"/>
      <c r="U1230" s="1168"/>
      <c r="V1230" s="1168"/>
      <c r="W1230" s="1168"/>
    </row>
    <row r="1231" spans="1:23" ht="34.5" customHeight="1">
      <c r="A1231" s="733" t="s">
        <v>105</v>
      </c>
      <c r="B1231" s="733">
        <v>2</v>
      </c>
      <c r="C1231" s="733"/>
      <c r="D1231" s="733">
        <v>43</v>
      </c>
      <c r="E1231" s="733" t="str">
        <f>CONCATENATE('Смета ЕР (общ) '!$A1231,".",'Смета ЕР (общ) '!$B1231,".",'Смета ЕР (общ) '!$D1231)</f>
        <v>Р9.2.43</v>
      </c>
      <c r="F1231" s="733">
        <f t="shared" si="134"/>
        <v>1</v>
      </c>
      <c r="G1231" s="1065" t="s">
        <v>107</v>
      </c>
      <c r="H1231" s="1098" t="s">
        <v>336</v>
      </c>
      <c r="I1231" s="734"/>
      <c r="J1231" s="923">
        <v>287.10000000000002</v>
      </c>
      <c r="K1231" s="923">
        <v>979.41</v>
      </c>
      <c r="L1231" s="923">
        <f t="shared" si="135"/>
        <v>287.10000000000002</v>
      </c>
      <c r="M1231" s="923">
        <f t="shared" si="136"/>
        <v>979.41</v>
      </c>
      <c r="N1231" s="923">
        <f>ROUND('Смета ЕР (общ) '!$I1231*'Смета ЕР (общ) '!$L1231,2)</f>
        <v>0</v>
      </c>
      <c r="O1231" s="923">
        <f>ROUND('Смета ЕР (общ) '!$I1231*'Смета ЕР (общ) '!$M1231,2)</f>
        <v>0</v>
      </c>
      <c r="P1231" s="1065"/>
      <c r="Q1231" s="1065"/>
      <c r="S1231" s="619"/>
      <c r="T1231" s="1168"/>
      <c r="U1231" s="1168"/>
      <c r="V1231" s="1168"/>
      <c r="W1231" s="1168"/>
    </row>
    <row r="1232" spans="1:23" ht="34.5" customHeight="1">
      <c r="A1232" s="733" t="s">
        <v>105</v>
      </c>
      <c r="B1232" s="733">
        <v>2</v>
      </c>
      <c r="C1232" s="733"/>
      <c r="D1232" s="733">
        <v>44</v>
      </c>
      <c r="E1232" s="733" t="str">
        <f>CONCATENATE('Смета ЕР (общ) '!$A1232,".",'Смета ЕР (общ) '!$B1232,".",'Смета ЕР (общ) '!$D1232)</f>
        <v>Р9.2.44</v>
      </c>
      <c r="F1232" s="733">
        <f t="shared" ref="F1232:F1295" si="137">IF(I1232&gt;0,F1231+1,F1231)</f>
        <v>1</v>
      </c>
      <c r="G1232" s="1065" t="s">
        <v>108</v>
      </c>
      <c r="H1232" s="1098" t="s">
        <v>336</v>
      </c>
      <c r="I1232" s="734"/>
      <c r="J1232" s="923">
        <v>287.10000000000002</v>
      </c>
      <c r="K1232" s="923">
        <v>747.46</v>
      </c>
      <c r="L1232" s="923">
        <f t="shared" si="135"/>
        <v>287.10000000000002</v>
      </c>
      <c r="M1232" s="923">
        <f t="shared" si="136"/>
        <v>747.46</v>
      </c>
      <c r="N1232" s="923">
        <f>ROUND('Смета ЕР (общ) '!$I1232*'Смета ЕР (общ) '!$L1232,2)</f>
        <v>0</v>
      </c>
      <c r="O1232" s="923">
        <f>ROUND('Смета ЕР (общ) '!$I1232*'Смета ЕР (общ) '!$M1232,2)</f>
        <v>0</v>
      </c>
      <c r="P1232" s="1065"/>
      <c r="Q1232" s="1065"/>
      <c r="S1232" s="619"/>
      <c r="T1232" s="1168"/>
      <c r="U1232" s="1168"/>
      <c r="V1232" s="1168"/>
      <c r="W1232" s="1168"/>
    </row>
    <row r="1233" spans="1:23" ht="34.5" customHeight="1">
      <c r="A1233" s="733" t="s">
        <v>105</v>
      </c>
      <c r="B1233" s="733">
        <v>2</v>
      </c>
      <c r="C1233" s="733"/>
      <c r="D1233" s="733">
        <v>45</v>
      </c>
      <c r="E1233" s="733" t="str">
        <f>CONCATENATE('Смета ЕР (общ) '!$A1233,".",'Смета ЕР (общ) '!$B1233,".",'Смета ЕР (общ) '!$D1233)</f>
        <v>Р9.2.45</v>
      </c>
      <c r="F1233" s="733">
        <f t="shared" si="137"/>
        <v>1</v>
      </c>
      <c r="G1233" s="1065" t="s">
        <v>109</v>
      </c>
      <c r="H1233" s="1098" t="s">
        <v>336</v>
      </c>
      <c r="I1233" s="734"/>
      <c r="J1233" s="923">
        <v>287.10000000000002</v>
      </c>
      <c r="K1233" s="923">
        <v>683.23</v>
      </c>
      <c r="L1233" s="923">
        <f t="shared" si="135"/>
        <v>287.10000000000002</v>
      </c>
      <c r="M1233" s="923">
        <f t="shared" si="136"/>
        <v>683.23</v>
      </c>
      <c r="N1233" s="923">
        <f>ROUND('Смета ЕР (общ) '!$I1233*'Смета ЕР (общ) '!$L1233,2)</f>
        <v>0</v>
      </c>
      <c r="O1233" s="923">
        <f>ROUND('Смета ЕР (общ) '!$I1233*'Смета ЕР (общ) '!$M1233,2)</f>
        <v>0</v>
      </c>
      <c r="P1233" s="1065"/>
      <c r="Q1233" s="1065"/>
      <c r="S1233" s="619"/>
      <c r="T1233" s="1168"/>
      <c r="U1233" s="1168"/>
      <c r="V1233" s="1168"/>
      <c r="W1233" s="1168"/>
    </row>
    <row r="1234" spans="1:23" ht="34.5" customHeight="1">
      <c r="A1234" s="733" t="s">
        <v>105</v>
      </c>
      <c r="B1234" s="733">
        <v>2</v>
      </c>
      <c r="C1234" s="733"/>
      <c r="D1234" s="733">
        <v>46</v>
      </c>
      <c r="E1234" s="733" t="str">
        <f>CONCATENATE('Смета ЕР (общ) '!$A1234,".",'Смета ЕР (общ) '!$B1234,".",'Смета ЕР (общ) '!$D1234)</f>
        <v>Р9.2.46</v>
      </c>
      <c r="F1234" s="733">
        <f t="shared" si="137"/>
        <v>1</v>
      </c>
      <c r="G1234" s="1065" t="s">
        <v>275</v>
      </c>
      <c r="H1234" s="1098" t="s">
        <v>336</v>
      </c>
      <c r="I1234" s="734"/>
      <c r="J1234" s="923">
        <v>287.10000000000002</v>
      </c>
      <c r="K1234" s="923">
        <v>898.45</v>
      </c>
      <c r="L1234" s="923">
        <f t="shared" si="135"/>
        <v>287.10000000000002</v>
      </c>
      <c r="M1234" s="923">
        <f t="shared" si="136"/>
        <v>898.45</v>
      </c>
      <c r="N1234" s="923">
        <f>ROUND('Смета ЕР (общ) '!$I1234*'Смета ЕР (общ) '!$L1234,2)</f>
        <v>0</v>
      </c>
      <c r="O1234" s="923">
        <f>ROUND('Смета ЕР (общ) '!$I1234*'Смета ЕР (общ) '!$M1234,2)</f>
        <v>0</v>
      </c>
      <c r="P1234" s="1065"/>
      <c r="Q1234" s="1065"/>
      <c r="S1234" s="619"/>
      <c r="T1234" s="1168"/>
      <c r="U1234" s="1168"/>
      <c r="V1234" s="1168"/>
      <c r="W1234" s="1168"/>
    </row>
    <row r="1235" spans="1:23" ht="34.5" customHeight="1">
      <c r="A1235" s="733" t="s">
        <v>105</v>
      </c>
      <c r="B1235" s="733">
        <v>2</v>
      </c>
      <c r="C1235" s="733"/>
      <c r="D1235" s="733">
        <v>47</v>
      </c>
      <c r="E1235" s="733" t="str">
        <f>CONCATENATE('Смета ЕР (общ) '!$A1235,".",'Смета ЕР (общ) '!$B1235,".",'Смета ЕР (общ) '!$D1235)</f>
        <v>Р9.2.47</v>
      </c>
      <c r="F1235" s="733">
        <f t="shared" si="137"/>
        <v>1</v>
      </c>
      <c r="G1235" s="1065" t="s">
        <v>110</v>
      </c>
      <c r="H1235" s="1098" t="s">
        <v>336</v>
      </c>
      <c r="I1235" s="734"/>
      <c r="J1235" s="923">
        <v>287.10000000000002</v>
      </c>
      <c r="K1235" s="923">
        <v>831.58</v>
      </c>
      <c r="L1235" s="923">
        <f t="shared" si="135"/>
        <v>287.10000000000002</v>
      </c>
      <c r="M1235" s="923">
        <f t="shared" si="136"/>
        <v>831.58</v>
      </c>
      <c r="N1235" s="923">
        <f>ROUND('Смета ЕР (общ) '!$I1235*'Смета ЕР (общ) '!$L1235,2)</f>
        <v>0</v>
      </c>
      <c r="O1235" s="923">
        <f>ROUND('Смета ЕР (общ) '!$I1235*'Смета ЕР (общ) '!$M1235,2)</f>
        <v>0</v>
      </c>
      <c r="P1235" s="1065"/>
      <c r="Q1235" s="1065"/>
      <c r="S1235" s="619"/>
      <c r="T1235" s="1168"/>
      <c r="U1235" s="1168"/>
      <c r="V1235" s="1168"/>
      <c r="W1235" s="1168"/>
    </row>
    <row r="1236" spans="1:23" ht="34.5" customHeight="1">
      <c r="A1236" s="733" t="s">
        <v>105</v>
      </c>
      <c r="B1236" s="733">
        <v>2</v>
      </c>
      <c r="C1236" s="733"/>
      <c r="D1236" s="733">
        <v>48</v>
      </c>
      <c r="E1236" s="733" t="str">
        <f>CONCATENATE('Смета ЕР (общ) '!$A1236,".",'Смета ЕР (общ) '!$B1236,".",'Смета ЕР (общ) '!$D1236)</f>
        <v>Р9.2.48</v>
      </c>
      <c r="F1236" s="733">
        <f t="shared" si="137"/>
        <v>1</v>
      </c>
      <c r="G1236" s="1065" t="s">
        <v>276</v>
      </c>
      <c r="H1236" s="1098" t="s">
        <v>336</v>
      </c>
      <c r="I1236" s="734"/>
      <c r="J1236" s="923">
        <v>438.48</v>
      </c>
      <c r="K1236" s="923">
        <v>978.23</v>
      </c>
      <c r="L1236" s="923">
        <f t="shared" si="135"/>
        <v>438.48</v>
      </c>
      <c r="M1236" s="923">
        <f t="shared" si="136"/>
        <v>978.23</v>
      </c>
      <c r="N1236" s="923">
        <f>ROUND('Смета ЕР (общ) '!$I1236*'Смета ЕР (общ) '!$L1236,2)</f>
        <v>0</v>
      </c>
      <c r="O1236" s="923">
        <f>ROUND('Смета ЕР (общ) '!$I1236*'Смета ЕР (общ) '!$M1236,2)</f>
        <v>0</v>
      </c>
      <c r="P1236" s="1065"/>
      <c r="Q1236" s="1065"/>
      <c r="S1236" s="619"/>
      <c r="T1236" s="1168"/>
      <c r="U1236" s="1168"/>
      <c r="V1236" s="1168"/>
      <c r="W1236" s="1168"/>
    </row>
    <row r="1237" spans="1:23" ht="34.5" customHeight="1">
      <c r="A1237" s="733" t="s">
        <v>105</v>
      </c>
      <c r="B1237" s="733">
        <v>2</v>
      </c>
      <c r="C1237" s="733"/>
      <c r="D1237" s="733">
        <v>49</v>
      </c>
      <c r="E1237" s="733" t="str">
        <f>CONCATENATE('Смета ЕР (общ) '!$A1237,".",'Смета ЕР (общ) '!$B1237,".",'Смета ЕР (общ) '!$D1237)</f>
        <v>Р9.2.49</v>
      </c>
      <c r="F1237" s="733">
        <f t="shared" si="137"/>
        <v>1</v>
      </c>
      <c r="G1237" s="1065" t="s">
        <v>277</v>
      </c>
      <c r="H1237" s="1098" t="s">
        <v>336</v>
      </c>
      <c r="I1237" s="734"/>
      <c r="J1237" s="923">
        <v>438.48</v>
      </c>
      <c r="K1237" s="923">
        <v>1061.5</v>
      </c>
      <c r="L1237" s="923">
        <f t="shared" si="135"/>
        <v>438.48</v>
      </c>
      <c r="M1237" s="923">
        <f t="shared" si="136"/>
        <v>1061.5</v>
      </c>
      <c r="N1237" s="923">
        <f>ROUND('Смета ЕР (общ) '!$I1237*'Смета ЕР (общ) '!$L1237,2)</f>
        <v>0</v>
      </c>
      <c r="O1237" s="923">
        <f>ROUND('Смета ЕР (общ) '!$I1237*'Смета ЕР (общ) '!$M1237,2)</f>
        <v>0</v>
      </c>
      <c r="P1237" s="1065"/>
      <c r="Q1237" s="1065"/>
      <c r="S1237" s="619"/>
      <c r="T1237" s="1168"/>
      <c r="U1237" s="1168"/>
      <c r="V1237" s="1168"/>
      <c r="W1237" s="1168"/>
    </row>
    <row r="1238" spans="1:23" ht="34.5" customHeight="1">
      <c r="A1238" s="733" t="s">
        <v>105</v>
      </c>
      <c r="B1238" s="733">
        <v>2</v>
      </c>
      <c r="C1238" s="733"/>
      <c r="D1238" s="733">
        <v>50</v>
      </c>
      <c r="E1238" s="733" t="str">
        <f>CONCATENATE('Смета ЕР (общ) '!$A1238,".",'Смета ЕР (общ) '!$B1238,".",'Смета ЕР (общ) '!$D1238)</f>
        <v>Р9.2.50</v>
      </c>
      <c r="F1238" s="733">
        <f t="shared" si="137"/>
        <v>1</v>
      </c>
      <c r="G1238" s="1065" t="s">
        <v>278</v>
      </c>
      <c r="H1238" s="1098" t="s">
        <v>336</v>
      </c>
      <c r="I1238" s="734"/>
      <c r="J1238" s="923">
        <v>449.79</v>
      </c>
      <c r="K1238" s="923">
        <v>2304.69</v>
      </c>
      <c r="L1238" s="923">
        <f t="shared" si="135"/>
        <v>449.79</v>
      </c>
      <c r="M1238" s="923">
        <f t="shared" si="136"/>
        <v>2304.69</v>
      </c>
      <c r="N1238" s="923">
        <f>ROUND('Смета ЕР (общ) '!$I1238*'Смета ЕР (общ) '!$L1238,2)</f>
        <v>0</v>
      </c>
      <c r="O1238" s="923">
        <f>ROUND('Смета ЕР (общ) '!$I1238*'Смета ЕР (общ) '!$M1238,2)</f>
        <v>0</v>
      </c>
      <c r="P1238" s="1065"/>
      <c r="Q1238" s="1065"/>
      <c r="S1238" s="619"/>
      <c r="T1238" s="1168"/>
      <c r="U1238" s="1168"/>
      <c r="V1238" s="1168"/>
      <c r="W1238" s="1168"/>
    </row>
    <row r="1239" spans="1:23" ht="34.5" customHeight="1">
      <c r="A1239" s="733" t="s">
        <v>105</v>
      </c>
      <c r="B1239" s="733">
        <v>2</v>
      </c>
      <c r="C1239" s="733"/>
      <c r="D1239" s="733">
        <v>51</v>
      </c>
      <c r="E1239" s="733" t="str">
        <f>CONCATENATE('Смета ЕР (общ) '!$A1239,".",'Смета ЕР (общ) '!$B1239,".",'Смета ЕР (общ) '!$D1239)</f>
        <v>Р9.2.51</v>
      </c>
      <c r="F1239" s="733">
        <f t="shared" si="137"/>
        <v>1</v>
      </c>
      <c r="G1239" s="1065" t="s">
        <v>406</v>
      </c>
      <c r="H1239" s="1098" t="s">
        <v>336</v>
      </c>
      <c r="I1239" s="734"/>
      <c r="J1239" s="923">
        <v>287.10000000000002</v>
      </c>
      <c r="K1239" s="923">
        <v>539.54</v>
      </c>
      <c r="L1239" s="923">
        <f t="shared" si="135"/>
        <v>287.10000000000002</v>
      </c>
      <c r="M1239" s="923">
        <f t="shared" si="136"/>
        <v>539.54</v>
      </c>
      <c r="N1239" s="923">
        <f>ROUND('Смета ЕР (общ) '!$I1239*'Смета ЕР (общ) '!$L1239,2)</f>
        <v>0</v>
      </c>
      <c r="O1239" s="923">
        <f>ROUND('Смета ЕР (общ) '!$I1239*'Смета ЕР (общ) '!$M1239,2)</f>
        <v>0</v>
      </c>
      <c r="P1239" s="1065"/>
      <c r="Q1239" s="1065"/>
      <c r="S1239" s="619"/>
      <c r="T1239" s="1168"/>
      <c r="U1239" s="1168"/>
      <c r="V1239" s="1168"/>
      <c r="W1239" s="1168"/>
    </row>
    <row r="1240" spans="1:23" ht="34.5" customHeight="1">
      <c r="A1240" s="733" t="s">
        <v>105</v>
      </c>
      <c r="B1240" s="733">
        <v>2</v>
      </c>
      <c r="C1240" s="733"/>
      <c r="D1240" s="733">
        <v>52</v>
      </c>
      <c r="E1240" s="733" t="str">
        <f>CONCATENATE('Смета ЕР (общ) '!$A1240,".",'Смета ЕР (общ) '!$B1240,".",'Смета ЕР (общ) '!$D1240)</f>
        <v>Р9.2.52</v>
      </c>
      <c r="F1240" s="733">
        <f t="shared" si="137"/>
        <v>1</v>
      </c>
      <c r="G1240" s="1065" t="s">
        <v>407</v>
      </c>
      <c r="H1240" s="1098" t="s">
        <v>336</v>
      </c>
      <c r="I1240" s="734"/>
      <c r="J1240" s="923">
        <v>287.10000000000002</v>
      </c>
      <c r="K1240" s="923">
        <v>430.11</v>
      </c>
      <c r="L1240" s="923">
        <f t="shared" si="135"/>
        <v>287.10000000000002</v>
      </c>
      <c r="M1240" s="923">
        <f t="shared" si="136"/>
        <v>430.11</v>
      </c>
      <c r="N1240" s="923">
        <f>ROUND('Смета ЕР (общ) '!$I1240*'Смета ЕР (общ) '!$L1240,2)</f>
        <v>0</v>
      </c>
      <c r="O1240" s="923">
        <f>ROUND('Смета ЕР (общ) '!$I1240*'Смета ЕР (общ) '!$M1240,2)</f>
        <v>0</v>
      </c>
      <c r="P1240" s="1065"/>
      <c r="Q1240" s="1065"/>
      <c r="S1240" s="619"/>
      <c r="T1240" s="1168"/>
      <c r="U1240" s="1168"/>
      <c r="V1240" s="1168"/>
      <c r="W1240" s="1168"/>
    </row>
    <row r="1241" spans="1:23" ht="34.5" customHeight="1">
      <c r="A1241" s="733" t="s">
        <v>105</v>
      </c>
      <c r="B1241" s="733">
        <v>2</v>
      </c>
      <c r="C1241" s="733"/>
      <c r="D1241" s="733">
        <v>53</v>
      </c>
      <c r="E1241" s="733" t="str">
        <f>CONCATENATE('Смета ЕР (общ) '!$A1241,".",'Смета ЕР (общ) '!$B1241,".",'Смета ЕР (общ) '!$D1241)</f>
        <v>Р9.2.53</v>
      </c>
      <c r="F1241" s="733">
        <f t="shared" si="137"/>
        <v>1</v>
      </c>
      <c r="G1241" s="1065" t="s">
        <v>329</v>
      </c>
      <c r="H1241" s="1098" t="s">
        <v>336</v>
      </c>
      <c r="I1241" s="734"/>
      <c r="J1241" s="923">
        <v>287.10000000000002</v>
      </c>
      <c r="K1241" s="923">
        <v>417.2</v>
      </c>
      <c r="L1241" s="923">
        <f t="shared" si="135"/>
        <v>287.10000000000002</v>
      </c>
      <c r="M1241" s="923">
        <f t="shared" si="136"/>
        <v>417.2</v>
      </c>
      <c r="N1241" s="923">
        <f>ROUND('Смета ЕР (общ) '!$I1241*'Смета ЕР (общ) '!$L1241,2)</f>
        <v>0</v>
      </c>
      <c r="O1241" s="923">
        <f>ROUND('Смета ЕР (общ) '!$I1241*'Смета ЕР (общ) '!$M1241,2)</f>
        <v>0</v>
      </c>
      <c r="P1241" s="1065"/>
      <c r="Q1241" s="1065"/>
      <c r="S1241" s="619"/>
      <c r="T1241" s="1168"/>
      <c r="U1241" s="1168"/>
      <c r="V1241" s="1168"/>
      <c r="W1241" s="1168"/>
    </row>
    <row r="1242" spans="1:23" ht="34.5" customHeight="1">
      <c r="A1242" s="733" t="s">
        <v>105</v>
      </c>
      <c r="B1242" s="733">
        <v>2</v>
      </c>
      <c r="C1242" s="733"/>
      <c r="D1242" s="733">
        <v>54</v>
      </c>
      <c r="E1242" s="733" t="str">
        <f>CONCATENATE('Смета ЕР (общ) '!$A1242,".",'Смета ЕР (общ) '!$B1242,".",'Смета ЕР (общ) '!$D1242)</f>
        <v>Р9.2.54</v>
      </c>
      <c r="F1242" s="733">
        <f t="shared" si="137"/>
        <v>1</v>
      </c>
      <c r="G1242" s="1065" t="s">
        <v>330</v>
      </c>
      <c r="H1242" s="1098" t="s">
        <v>336</v>
      </c>
      <c r="I1242" s="734"/>
      <c r="J1242" s="923">
        <v>287.10000000000002</v>
      </c>
      <c r="K1242" s="923">
        <v>434.49</v>
      </c>
      <c r="L1242" s="923">
        <f t="shared" si="135"/>
        <v>287.10000000000002</v>
      </c>
      <c r="M1242" s="923">
        <f t="shared" si="136"/>
        <v>434.49</v>
      </c>
      <c r="N1242" s="923">
        <f>ROUND('Смета ЕР (общ) '!$I1242*'Смета ЕР (общ) '!$L1242,2)</f>
        <v>0</v>
      </c>
      <c r="O1242" s="923">
        <f>ROUND('Смета ЕР (общ) '!$I1242*'Смета ЕР (общ) '!$M1242,2)</f>
        <v>0</v>
      </c>
      <c r="P1242" s="1065"/>
      <c r="Q1242" s="1065"/>
      <c r="S1242" s="619"/>
      <c r="T1242" s="1168"/>
      <c r="U1242" s="1168"/>
      <c r="V1242" s="1168"/>
      <c r="W1242" s="1168"/>
    </row>
    <row r="1243" spans="1:23" ht="34.5" customHeight="1">
      <c r="A1243" s="733" t="s">
        <v>105</v>
      </c>
      <c r="B1243" s="733">
        <v>2</v>
      </c>
      <c r="C1243" s="733"/>
      <c r="D1243" s="733">
        <v>55</v>
      </c>
      <c r="E1243" s="733" t="str">
        <f>CONCATENATE('Смета ЕР (общ) '!$A1243,".",'Смета ЕР (общ) '!$B1243,".",'Смета ЕР (общ) '!$D1243)</f>
        <v>Р9.2.55</v>
      </c>
      <c r="F1243" s="733">
        <f t="shared" si="137"/>
        <v>1</v>
      </c>
      <c r="G1243" s="1065" t="s">
        <v>392</v>
      </c>
      <c r="H1243" s="1098" t="s">
        <v>336</v>
      </c>
      <c r="I1243" s="734"/>
      <c r="J1243" s="923">
        <v>287.10000000000002</v>
      </c>
      <c r="K1243" s="923">
        <v>411.83</v>
      </c>
      <c r="L1243" s="923">
        <f t="shared" si="135"/>
        <v>287.10000000000002</v>
      </c>
      <c r="M1243" s="923">
        <f t="shared" si="136"/>
        <v>411.83</v>
      </c>
      <c r="N1243" s="923">
        <f>ROUND('Смета ЕР (общ) '!$I1243*'Смета ЕР (общ) '!$L1243,2)</f>
        <v>0</v>
      </c>
      <c r="O1243" s="923">
        <f>ROUND('Смета ЕР (общ) '!$I1243*'Смета ЕР (общ) '!$M1243,2)</f>
        <v>0</v>
      </c>
      <c r="P1243" s="1065"/>
      <c r="Q1243" s="1065"/>
      <c r="S1243" s="619"/>
      <c r="T1243" s="1168"/>
      <c r="U1243" s="1168"/>
      <c r="V1243" s="1168"/>
      <c r="W1243" s="1168"/>
    </row>
    <row r="1244" spans="1:23" ht="34.5" customHeight="1">
      <c r="A1244" s="733" t="s">
        <v>105</v>
      </c>
      <c r="B1244" s="733">
        <v>2</v>
      </c>
      <c r="C1244" s="733"/>
      <c r="D1244" s="733">
        <v>56</v>
      </c>
      <c r="E1244" s="733" t="str">
        <f>CONCATENATE('Смета ЕР (общ) '!$A1244,".",'Смета ЕР (общ) '!$B1244,".",'Смета ЕР (общ) '!$D1244)</f>
        <v>Р9.2.56</v>
      </c>
      <c r="F1244" s="733">
        <f t="shared" si="137"/>
        <v>1</v>
      </c>
      <c r="G1244" s="1065" t="s">
        <v>408</v>
      </c>
      <c r="H1244" s="1098" t="s">
        <v>336</v>
      </c>
      <c r="I1244" s="734"/>
      <c r="J1244" s="923">
        <v>438.48</v>
      </c>
      <c r="K1244" s="923">
        <v>500.47</v>
      </c>
      <c r="L1244" s="923">
        <f t="shared" si="135"/>
        <v>438.48</v>
      </c>
      <c r="M1244" s="923">
        <f t="shared" si="136"/>
        <v>500.47</v>
      </c>
      <c r="N1244" s="923">
        <f>ROUND('Смета ЕР (общ) '!$I1244*'Смета ЕР (общ) '!$L1244,2)</f>
        <v>0</v>
      </c>
      <c r="O1244" s="923">
        <f>ROUND('Смета ЕР (общ) '!$I1244*'Смета ЕР (общ) '!$M1244,2)</f>
        <v>0</v>
      </c>
      <c r="P1244" s="1065"/>
      <c r="Q1244" s="1065"/>
      <c r="S1244" s="619"/>
      <c r="T1244" s="1168"/>
      <c r="U1244" s="1168"/>
      <c r="V1244" s="1168"/>
      <c r="W1244" s="1168"/>
    </row>
    <row r="1245" spans="1:23" ht="34.5" customHeight="1">
      <c r="A1245" s="733" t="s">
        <v>105</v>
      </c>
      <c r="B1245" s="733">
        <v>2</v>
      </c>
      <c r="C1245" s="733"/>
      <c r="D1245" s="733">
        <v>57</v>
      </c>
      <c r="E1245" s="733" t="str">
        <f>CONCATENATE('Смета ЕР (общ) '!$A1245,".",'Смета ЕР (общ) '!$B1245,".",'Смета ЕР (общ) '!$D1245)</f>
        <v>Р9.2.57</v>
      </c>
      <c r="F1245" s="733">
        <f t="shared" si="137"/>
        <v>1</v>
      </c>
      <c r="G1245" s="1065" t="s">
        <v>579</v>
      </c>
      <c r="H1245" s="1098" t="s">
        <v>336</v>
      </c>
      <c r="I1245" s="734"/>
      <c r="J1245" s="923">
        <v>438.48</v>
      </c>
      <c r="K1245" s="923">
        <v>496.56</v>
      </c>
      <c r="L1245" s="923">
        <f t="shared" si="135"/>
        <v>438.48</v>
      </c>
      <c r="M1245" s="923">
        <f t="shared" si="136"/>
        <v>496.56</v>
      </c>
      <c r="N1245" s="923">
        <f>ROUND('Смета ЕР (общ) '!$I1245*'Смета ЕР (общ) '!$L1245,2)</f>
        <v>0</v>
      </c>
      <c r="O1245" s="923">
        <f>ROUND('Смета ЕР (общ) '!$I1245*'Смета ЕР (общ) '!$M1245,2)</f>
        <v>0</v>
      </c>
      <c r="P1245" s="1065"/>
      <c r="Q1245" s="1065"/>
      <c r="S1245" s="619"/>
      <c r="T1245" s="1168"/>
      <c r="U1245" s="1168"/>
      <c r="V1245" s="1168"/>
      <c r="W1245" s="1168"/>
    </row>
    <row r="1246" spans="1:23" ht="34.5" customHeight="1">
      <c r="A1246" s="733" t="s">
        <v>105</v>
      </c>
      <c r="B1246" s="733">
        <v>2</v>
      </c>
      <c r="C1246" s="733"/>
      <c r="D1246" s="733">
        <v>58</v>
      </c>
      <c r="E1246" s="733" t="str">
        <f>CONCATENATE('Смета ЕР (общ) '!$A1246,".",'Смета ЕР (общ) '!$B1246,".",'Смета ЕР (общ) '!$D1246)</f>
        <v>Р9.2.58</v>
      </c>
      <c r="F1246" s="733">
        <f t="shared" si="137"/>
        <v>1</v>
      </c>
      <c r="G1246" s="1065" t="s">
        <v>580</v>
      </c>
      <c r="H1246" s="1098" t="s">
        <v>336</v>
      </c>
      <c r="I1246" s="734"/>
      <c r="J1246" s="923">
        <v>449.79</v>
      </c>
      <c r="K1246" s="923">
        <v>825.14</v>
      </c>
      <c r="L1246" s="923">
        <f t="shared" si="135"/>
        <v>449.79</v>
      </c>
      <c r="M1246" s="923">
        <f t="shared" si="136"/>
        <v>825.14</v>
      </c>
      <c r="N1246" s="923">
        <f>ROUND('Смета ЕР (общ) '!$I1246*'Смета ЕР (общ) '!$L1246,2)</f>
        <v>0</v>
      </c>
      <c r="O1246" s="923">
        <f>ROUND('Смета ЕР (общ) '!$I1246*'Смета ЕР (общ) '!$M1246,2)</f>
        <v>0</v>
      </c>
      <c r="P1246" s="1065"/>
      <c r="Q1246" s="1065"/>
      <c r="S1246" s="619"/>
      <c r="T1246" s="1168"/>
      <c r="U1246" s="1168"/>
      <c r="V1246" s="1168"/>
      <c r="W1246" s="1168"/>
    </row>
    <row r="1247" spans="1:23" ht="34.5" customHeight="1">
      <c r="A1247" s="733" t="s">
        <v>105</v>
      </c>
      <c r="B1247" s="733">
        <v>2</v>
      </c>
      <c r="C1247" s="733"/>
      <c r="D1247" s="733">
        <v>59</v>
      </c>
      <c r="E1247" s="733" t="str">
        <f>CONCATENATE('Смета ЕР (общ) '!$A1247,".",'Смета ЕР (общ) '!$B1247,".",'Смета ЕР (общ) '!$D1247)</f>
        <v>Р9.2.59</v>
      </c>
      <c r="F1247" s="733">
        <f t="shared" si="137"/>
        <v>1</v>
      </c>
      <c r="G1247" s="1065" t="s">
        <v>111</v>
      </c>
      <c r="H1247" s="1098" t="s">
        <v>336</v>
      </c>
      <c r="I1247" s="734"/>
      <c r="J1247" s="923">
        <v>577.62</v>
      </c>
      <c r="K1247" s="923">
        <v>2419.61</v>
      </c>
      <c r="L1247" s="923">
        <f t="shared" si="135"/>
        <v>577.62</v>
      </c>
      <c r="M1247" s="923">
        <f t="shared" si="136"/>
        <v>2419.61</v>
      </c>
      <c r="N1247" s="923">
        <f>ROUND('Смета ЕР (общ) '!$I1247*'Смета ЕР (общ) '!$L1247,2)</f>
        <v>0</v>
      </c>
      <c r="O1247" s="923">
        <f>ROUND('Смета ЕР (общ) '!$I1247*'Смета ЕР (общ) '!$M1247,2)</f>
        <v>0</v>
      </c>
      <c r="P1247" s="1065"/>
      <c r="Q1247" s="1065"/>
      <c r="S1247" s="619"/>
      <c r="T1247" s="1168"/>
      <c r="U1247" s="1168"/>
      <c r="V1247" s="1168"/>
      <c r="W1247" s="1168"/>
    </row>
    <row r="1248" spans="1:23" ht="34.5" customHeight="1">
      <c r="A1248" s="733" t="s">
        <v>105</v>
      </c>
      <c r="B1248" s="733">
        <v>2</v>
      </c>
      <c r="C1248" s="733"/>
      <c r="D1248" s="733">
        <v>60</v>
      </c>
      <c r="E1248" s="733" t="str">
        <f>CONCATENATE('Смета ЕР (общ) '!$A1248,".",'Смета ЕР (общ) '!$B1248,".",'Смета ЕР (общ) '!$D1248)</f>
        <v>Р9.2.60</v>
      </c>
      <c r="F1248" s="733">
        <f t="shared" si="137"/>
        <v>1</v>
      </c>
      <c r="G1248" s="1065" t="s">
        <v>581</v>
      </c>
      <c r="H1248" s="1098" t="s">
        <v>336</v>
      </c>
      <c r="I1248" s="734"/>
      <c r="J1248" s="923">
        <v>577.62</v>
      </c>
      <c r="K1248" s="923">
        <v>2286.33</v>
      </c>
      <c r="L1248" s="923">
        <f t="shared" si="135"/>
        <v>577.62</v>
      </c>
      <c r="M1248" s="923">
        <f t="shared" si="136"/>
        <v>2286.33</v>
      </c>
      <c r="N1248" s="923">
        <f>ROUND('Смета ЕР (общ) '!$I1248*'Смета ЕР (общ) '!$L1248,2)</f>
        <v>0</v>
      </c>
      <c r="O1248" s="923">
        <f>ROUND('Смета ЕР (общ) '!$I1248*'Смета ЕР (общ) '!$M1248,2)</f>
        <v>0</v>
      </c>
      <c r="P1248" s="1065"/>
      <c r="Q1248" s="1065"/>
      <c r="S1248" s="619"/>
      <c r="T1248" s="1168"/>
      <c r="U1248" s="1168"/>
      <c r="V1248" s="1168"/>
      <c r="W1248" s="1168"/>
    </row>
    <row r="1249" spans="1:23" ht="34.5" customHeight="1">
      <c r="A1249" s="733" t="s">
        <v>105</v>
      </c>
      <c r="B1249" s="733">
        <v>2</v>
      </c>
      <c r="C1249" s="733"/>
      <c r="D1249" s="733">
        <v>61</v>
      </c>
      <c r="E1249" s="733" t="str">
        <f>CONCATENATE('Смета ЕР (общ) '!$A1249,".",'Смета ЕР (общ) '!$B1249,".",'Смета ЕР (общ) '!$D1249)</f>
        <v>Р9.2.61</v>
      </c>
      <c r="F1249" s="733">
        <f t="shared" si="137"/>
        <v>1</v>
      </c>
      <c r="G1249" s="1065" t="s">
        <v>582</v>
      </c>
      <c r="H1249" s="1098" t="s">
        <v>336</v>
      </c>
      <c r="I1249" s="734"/>
      <c r="J1249" s="923">
        <v>577.62</v>
      </c>
      <c r="K1249" s="923">
        <v>2157.0700000000002</v>
      </c>
      <c r="L1249" s="923">
        <f t="shared" si="135"/>
        <v>577.62</v>
      </c>
      <c r="M1249" s="923">
        <f t="shared" si="136"/>
        <v>2157.0700000000002</v>
      </c>
      <c r="N1249" s="923">
        <f>ROUND('Смета ЕР (общ) '!$I1249*'Смета ЕР (общ) '!$L1249,2)</f>
        <v>0</v>
      </c>
      <c r="O1249" s="923">
        <f>ROUND('Смета ЕР (общ) '!$I1249*'Смета ЕР (общ) '!$M1249,2)</f>
        <v>0</v>
      </c>
      <c r="P1249" s="1065"/>
      <c r="Q1249" s="1065"/>
      <c r="S1249" s="619"/>
      <c r="T1249" s="1168"/>
      <c r="U1249" s="1168"/>
      <c r="V1249" s="1168"/>
      <c r="W1249" s="1168"/>
    </row>
    <row r="1250" spans="1:23" ht="34.5" customHeight="1">
      <c r="A1250" s="733" t="s">
        <v>105</v>
      </c>
      <c r="B1250" s="733">
        <v>2</v>
      </c>
      <c r="C1250" s="733"/>
      <c r="D1250" s="733">
        <v>62</v>
      </c>
      <c r="E1250" s="733" t="str">
        <f>CONCATENATE('Смета ЕР (общ) '!$A1250,".",'Смета ЕР (общ) '!$B1250,".",'Смета ЕР (общ) '!$D1250)</f>
        <v>Р9.2.62</v>
      </c>
      <c r="F1250" s="733">
        <f t="shared" si="137"/>
        <v>1</v>
      </c>
      <c r="G1250" s="1065" t="s">
        <v>583</v>
      </c>
      <c r="H1250" s="1098" t="s">
        <v>336</v>
      </c>
      <c r="I1250" s="734"/>
      <c r="J1250" s="923">
        <v>577.62</v>
      </c>
      <c r="K1250" s="923">
        <v>2736.59</v>
      </c>
      <c r="L1250" s="923">
        <f t="shared" si="135"/>
        <v>577.62</v>
      </c>
      <c r="M1250" s="923">
        <f t="shared" si="136"/>
        <v>2736.59</v>
      </c>
      <c r="N1250" s="923">
        <f>ROUND('Смета ЕР (общ) '!$I1250*'Смета ЕР (общ) '!$L1250,2)</f>
        <v>0</v>
      </c>
      <c r="O1250" s="923">
        <f>ROUND('Смета ЕР (общ) '!$I1250*'Смета ЕР (общ) '!$M1250,2)</f>
        <v>0</v>
      </c>
      <c r="P1250" s="1065"/>
      <c r="Q1250" s="1065"/>
      <c r="S1250" s="619"/>
      <c r="T1250" s="1168"/>
      <c r="U1250" s="1168"/>
      <c r="V1250" s="1168"/>
      <c r="W1250" s="1168"/>
    </row>
    <row r="1251" spans="1:23" ht="34.5" customHeight="1">
      <c r="A1251" s="733" t="s">
        <v>105</v>
      </c>
      <c r="B1251" s="733">
        <v>2</v>
      </c>
      <c r="C1251" s="733"/>
      <c r="D1251" s="733">
        <v>63</v>
      </c>
      <c r="E1251" s="733" t="str">
        <f>CONCATENATE('Смета ЕР (общ) '!$A1251,".",'Смета ЕР (общ) '!$B1251,".",'Смета ЕР (общ) '!$D1251)</f>
        <v>Р9.2.63</v>
      </c>
      <c r="F1251" s="733">
        <f t="shared" si="137"/>
        <v>1</v>
      </c>
      <c r="G1251" s="1065" t="s">
        <v>584</v>
      </c>
      <c r="H1251" s="1098" t="s">
        <v>336</v>
      </c>
      <c r="I1251" s="734"/>
      <c r="J1251" s="923">
        <v>577.62</v>
      </c>
      <c r="K1251" s="923">
        <v>2763.87</v>
      </c>
      <c r="L1251" s="923">
        <f t="shared" si="135"/>
        <v>577.62</v>
      </c>
      <c r="M1251" s="923">
        <f t="shared" si="136"/>
        <v>2763.87</v>
      </c>
      <c r="N1251" s="923">
        <f>ROUND('Смета ЕР (общ) '!$I1251*'Смета ЕР (общ) '!$L1251,2)</f>
        <v>0</v>
      </c>
      <c r="O1251" s="923">
        <f>ROUND('Смета ЕР (общ) '!$I1251*'Смета ЕР (общ) '!$M1251,2)</f>
        <v>0</v>
      </c>
      <c r="P1251" s="1065"/>
      <c r="Q1251" s="1065"/>
      <c r="S1251" s="619"/>
      <c r="T1251" s="1168"/>
      <c r="U1251" s="1168"/>
      <c r="V1251" s="1168"/>
      <c r="W1251" s="1168"/>
    </row>
    <row r="1252" spans="1:23" ht="34.5" customHeight="1">
      <c r="A1252" s="733" t="s">
        <v>105</v>
      </c>
      <c r="B1252" s="733">
        <v>2</v>
      </c>
      <c r="C1252" s="733"/>
      <c r="D1252" s="733">
        <v>64</v>
      </c>
      <c r="E1252" s="733" t="str">
        <f>CONCATENATE('Смета ЕР (общ) '!$A1252,".",'Смета ЕР (общ) '!$B1252,".",'Смета ЕР (общ) '!$D1252)</f>
        <v>Р9.2.64</v>
      </c>
      <c r="F1252" s="733">
        <f t="shared" si="137"/>
        <v>1</v>
      </c>
      <c r="G1252" s="1065" t="s">
        <v>585</v>
      </c>
      <c r="H1252" s="1098" t="s">
        <v>336</v>
      </c>
      <c r="I1252" s="734"/>
      <c r="J1252" s="923">
        <v>636.41</v>
      </c>
      <c r="K1252" s="923">
        <v>2930.88</v>
      </c>
      <c r="L1252" s="923">
        <f t="shared" si="135"/>
        <v>636.41</v>
      </c>
      <c r="M1252" s="923">
        <f t="shared" si="136"/>
        <v>2930.88</v>
      </c>
      <c r="N1252" s="923">
        <f>ROUND('Смета ЕР (общ) '!$I1252*'Смета ЕР (общ) '!$L1252,2)</f>
        <v>0</v>
      </c>
      <c r="O1252" s="923">
        <f>ROUND('Смета ЕР (общ) '!$I1252*'Смета ЕР (общ) '!$M1252,2)</f>
        <v>0</v>
      </c>
      <c r="P1252" s="1065"/>
      <c r="Q1252" s="1065"/>
      <c r="S1252" s="619"/>
      <c r="T1252" s="1168"/>
      <c r="U1252" s="1168"/>
      <c r="V1252" s="1168"/>
      <c r="W1252" s="1168"/>
    </row>
    <row r="1253" spans="1:23" ht="34.5" customHeight="1">
      <c r="A1253" s="733" t="s">
        <v>105</v>
      </c>
      <c r="B1253" s="733">
        <v>2</v>
      </c>
      <c r="C1253" s="733"/>
      <c r="D1253" s="733">
        <v>65</v>
      </c>
      <c r="E1253" s="733" t="str">
        <f>CONCATENATE('Смета ЕР (общ) '!$A1253,".",'Смета ЕР (общ) '!$B1253,".",'Смета ЕР (общ) '!$D1253)</f>
        <v>Р9.2.65</v>
      </c>
      <c r="F1253" s="733">
        <f t="shared" si="137"/>
        <v>1</v>
      </c>
      <c r="G1253" s="1065" t="s">
        <v>586</v>
      </c>
      <c r="H1253" s="1098" t="s">
        <v>336</v>
      </c>
      <c r="I1253" s="734"/>
      <c r="J1253" s="923">
        <v>636.41</v>
      </c>
      <c r="K1253" s="923">
        <v>2876.49</v>
      </c>
      <c r="L1253" s="923">
        <f t="shared" si="135"/>
        <v>636.41</v>
      </c>
      <c r="M1253" s="923">
        <f t="shared" si="136"/>
        <v>2876.49</v>
      </c>
      <c r="N1253" s="923">
        <f>ROUND('Смета ЕР (общ) '!$I1253*'Смета ЕР (общ) '!$L1253,2)</f>
        <v>0</v>
      </c>
      <c r="O1253" s="923">
        <f>ROUND('Смета ЕР (общ) '!$I1253*'Смета ЕР (общ) '!$M1253,2)</f>
        <v>0</v>
      </c>
      <c r="P1253" s="1065"/>
      <c r="Q1253" s="1065"/>
      <c r="S1253" s="619"/>
      <c r="T1253" s="1168"/>
      <c r="U1253" s="1168"/>
      <c r="V1253" s="1168"/>
      <c r="W1253" s="1168"/>
    </row>
    <row r="1254" spans="1:23" ht="34.5" customHeight="1">
      <c r="A1254" s="733" t="s">
        <v>105</v>
      </c>
      <c r="B1254" s="733">
        <v>2</v>
      </c>
      <c r="C1254" s="733"/>
      <c r="D1254" s="733">
        <v>66</v>
      </c>
      <c r="E1254" s="733" t="str">
        <f>CONCATENATE('Смета ЕР (общ) '!$A1254,".",'Смета ЕР (общ) '!$B1254,".",'Смета ЕР (общ) '!$D1254)</f>
        <v>Р9.2.66</v>
      </c>
      <c r="F1254" s="733">
        <f t="shared" si="137"/>
        <v>1</v>
      </c>
      <c r="G1254" s="1065" t="s">
        <v>587</v>
      </c>
      <c r="H1254" s="1098" t="s">
        <v>336</v>
      </c>
      <c r="I1254" s="734"/>
      <c r="J1254" s="923">
        <v>787.67</v>
      </c>
      <c r="K1254" s="923">
        <v>3663.55</v>
      </c>
      <c r="L1254" s="923">
        <f t="shared" si="135"/>
        <v>787.67</v>
      </c>
      <c r="M1254" s="923">
        <f t="shared" si="136"/>
        <v>3663.55</v>
      </c>
      <c r="N1254" s="923">
        <f>ROUND('Смета ЕР (общ) '!$I1254*'Смета ЕР (общ) '!$L1254,2)</f>
        <v>0</v>
      </c>
      <c r="O1254" s="923">
        <f>ROUND('Смета ЕР (общ) '!$I1254*'Смета ЕР (общ) '!$M1254,2)</f>
        <v>0</v>
      </c>
      <c r="P1254" s="1065"/>
      <c r="Q1254" s="1065"/>
      <c r="S1254" s="619"/>
      <c r="T1254" s="1168"/>
      <c r="U1254" s="1168"/>
      <c r="V1254" s="1168"/>
      <c r="W1254" s="1168"/>
    </row>
    <row r="1255" spans="1:23" ht="34.5" customHeight="1">
      <c r="A1255" s="733" t="s">
        <v>105</v>
      </c>
      <c r="B1255" s="733">
        <v>2</v>
      </c>
      <c r="C1255" s="733"/>
      <c r="D1255" s="733">
        <v>67</v>
      </c>
      <c r="E1255" s="733" t="str">
        <f>CONCATENATE('Смета ЕР (общ) '!$A1255,".",'Смета ЕР (общ) '!$B1255,".",'Смета ЕР (общ) '!$D1255)</f>
        <v>Р9.2.67</v>
      </c>
      <c r="F1255" s="733">
        <f t="shared" si="137"/>
        <v>1</v>
      </c>
      <c r="G1255" s="1065" t="s">
        <v>279</v>
      </c>
      <c r="H1255" s="1098" t="s">
        <v>336</v>
      </c>
      <c r="I1255" s="734"/>
      <c r="J1255" s="923">
        <v>577.62</v>
      </c>
      <c r="K1255" s="923">
        <v>2422.39</v>
      </c>
      <c r="L1255" s="923">
        <f t="shared" si="135"/>
        <v>577.62</v>
      </c>
      <c r="M1255" s="923">
        <f t="shared" si="136"/>
        <v>2422.39</v>
      </c>
      <c r="N1255" s="923">
        <f>ROUND('Смета ЕР (общ) '!$I1255*'Смета ЕР (общ) '!$L1255,2)</f>
        <v>0</v>
      </c>
      <c r="O1255" s="923">
        <f>ROUND('Смета ЕР (общ) '!$I1255*'Смета ЕР (общ) '!$M1255,2)</f>
        <v>0</v>
      </c>
      <c r="P1255" s="1065"/>
      <c r="Q1255" s="1065"/>
      <c r="S1255" s="619"/>
      <c r="T1255" s="1168"/>
      <c r="U1255" s="1168"/>
      <c r="V1255" s="1168"/>
      <c r="W1255" s="1168"/>
    </row>
    <row r="1256" spans="1:23" ht="34.5" customHeight="1">
      <c r="A1256" s="733" t="s">
        <v>105</v>
      </c>
      <c r="B1256" s="733">
        <v>2</v>
      </c>
      <c r="C1256" s="733"/>
      <c r="D1256" s="733">
        <v>68</v>
      </c>
      <c r="E1256" s="733" t="str">
        <f>CONCATENATE('Смета ЕР (общ) '!$A1256,".",'Смета ЕР (общ) '!$B1256,".",'Смета ЕР (общ) '!$D1256)</f>
        <v>Р9.2.68</v>
      </c>
      <c r="F1256" s="733">
        <f t="shared" si="137"/>
        <v>1</v>
      </c>
      <c r="G1256" s="1065" t="s">
        <v>588</v>
      </c>
      <c r="H1256" s="1098" t="s">
        <v>336</v>
      </c>
      <c r="I1256" s="734"/>
      <c r="J1256" s="923">
        <v>577.62</v>
      </c>
      <c r="K1256" s="923">
        <v>2279.1999999999998</v>
      </c>
      <c r="L1256" s="923">
        <f t="shared" si="135"/>
        <v>577.62</v>
      </c>
      <c r="M1256" s="923">
        <f t="shared" si="136"/>
        <v>2279.1999999999998</v>
      </c>
      <c r="N1256" s="923">
        <f>ROUND('Смета ЕР (общ) '!$I1256*'Смета ЕР (общ) '!$L1256,2)</f>
        <v>0</v>
      </c>
      <c r="O1256" s="923">
        <f>ROUND('Смета ЕР (общ) '!$I1256*'Смета ЕР (общ) '!$M1256,2)</f>
        <v>0</v>
      </c>
      <c r="P1256" s="1065"/>
      <c r="Q1256" s="1065"/>
      <c r="S1256" s="619"/>
      <c r="T1256" s="1168"/>
      <c r="U1256" s="1168"/>
      <c r="V1256" s="1168"/>
      <c r="W1256" s="1168"/>
    </row>
    <row r="1257" spans="1:23" ht="34.5" customHeight="1">
      <c r="A1257" s="733" t="s">
        <v>105</v>
      </c>
      <c r="B1257" s="733">
        <v>2</v>
      </c>
      <c r="C1257" s="733"/>
      <c r="D1257" s="733">
        <v>69</v>
      </c>
      <c r="E1257" s="733" t="str">
        <f>CONCATENATE('Смета ЕР (общ) '!$A1257,".",'Смета ЕР (общ) '!$B1257,".",'Смета ЕР (общ) '!$D1257)</f>
        <v>Р9.2.69</v>
      </c>
      <c r="F1257" s="733">
        <f t="shared" si="137"/>
        <v>1</v>
      </c>
      <c r="G1257" s="1065" t="s">
        <v>589</v>
      </c>
      <c r="H1257" s="1098" t="s">
        <v>336</v>
      </c>
      <c r="I1257" s="734"/>
      <c r="J1257" s="923">
        <v>577.62</v>
      </c>
      <c r="K1257" s="923">
        <v>2106.2800000000002</v>
      </c>
      <c r="L1257" s="923">
        <f t="shared" si="135"/>
        <v>577.62</v>
      </c>
      <c r="M1257" s="923">
        <f t="shared" si="136"/>
        <v>2106.2800000000002</v>
      </c>
      <c r="N1257" s="923">
        <f>ROUND('Смета ЕР (общ) '!$I1257*'Смета ЕР (общ) '!$L1257,2)</f>
        <v>0</v>
      </c>
      <c r="O1257" s="923">
        <f>ROUND('Смета ЕР (общ) '!$I1257*'Смета ЕР (общ) '!$M1257,2)</f>
        <v>0</v>
      </c>
      <c r="P1257" s="1065"/>
      <c r="Q1257" s="1065"/>
      <c r="S1257" s="619"/>
      <c r="T1257" s="1168"/>
      <c r="U1257" s="1168"/>
      <c r="V1257" s="1168"/>
      <c r="W1257" s="1168"/>
    </row>
    <row r="1258" spans="1:23" ht="34.5" customHeight="1">
      <c r="A1258" s="733" t="s">
        <v>105</v>
      </c>
      <c r="B1258" s="733">
        <v>2</v>
      </c>
      <c r="C1258" s="733"/>
      <c r="D1258" s="733">
        <v>70</v>
      </c>
      <c r="E1258" s="733" t="str">
        <f>CONCATENATE('Смета ЕР (общ) '!$A1258,".",'Смета ЕР (общ) '!$B1258,".",'Смета ЕР (общ) '!$D1258)</f>
        <v>Р9.2.70</v>
      </c>
      <c r="F1258" s="733">
        <f t="shared" si="137"/>
        <v>1</v>
      </c>
      <c r="G1258" s="1065" t="s">
        <v>590</v>
      </c>
      <c r="H1258" s="1098" t="s">
        <v>336</v>
      </c>
      <c r="I1258" s="734"/>
      <c r="J1258" s="923">
        <v>577.62</v>
      </c>
      <c r="K1258" s="923">
        <v>2785.52</v>
      </c>
      <c r="L1258" s="923">
        <f t="shared" si="135"/>
        <v>577.62</v>
      </c>
      <c r="M1258" s="923">
        <f t="shared" si="136"/>
        <v>2785.52</v>
      </c>
      <c r="N1258" s="923">
        <f>ROUND('Смета ЕР (общ) '!$I1258*'Смета ЕР (общ) '!$L1258,2)</f>
        <v>0</v>
      </c>
      <c r="O1258" s="923">
        <f>ROUND('Смета ЕР (общ) '!$I1258*'Смета ЕР (общ) '!$M1258,2)</f>
        <v>0</v>
      </c>
      <c r="P1258" s="1065"/>
      <c r="Q1258" s="1065"/>
      <c r="S1258" s="619"/>
      <c r="T1258" s="1168"/>
      <c r="U1258" s="1168"/>
      <c r="V1258" s="1168"/>
      <c r="W1258" s="1168"/>
    </row>
    <row r="1259" spans="1:23" ht="34.5" customHeight="1">
      <c r="A1259" s="733" t="s">
        <v>105</v>
      </c>
      <c r="B1259" s="733">
        <v>2</v>
      </c>
      <c r="C1259" s="733"/>
      <c r="D1259" s="733">
        <v>71</v>
      </c>
      <c r="E1259" s="733" t="str">
        <f>CONCATENATE('Смета ЕР (общ) '!$A1259,".",'Смета ЕР (общ) '!$B1259,".",'Смета ЕР (общ) '!$D1259)</f>
        <v>Р9.2.71</v>
      </c>
      <c r="F1259" s="733">
        <f t="shared" si="137"/>
        <v>1</v>
      </c>
      <c r="G1259" s="1065" t="s">
        <v>591</v>
      </c>
      <c r="H1259" s="1098" t="s">
        <v>336</v>
      </c>
      <c r="I1259" s="734"/>
      <c r="J1259" s="923">
        <v>577.62</v>
      </c>
      <c r="K1259" s="923">
        <v>2681.79</v>
      </c>
      <c r="L1259" s="923">
        <f t="shared" si="135"/>
        <v>577.62</v>
      </c>
      <c r="M1259" s="923">
        <f t="shared" si="136"/>
        <v>2681.79</v>
      </c>
      <c r="N1259" s="923">
        <f>ROUND('Смета ЕР (общ) '!$I1259*'Смета ЕР (общ) '!$L1259,2)</f>
        <v>0</v>
      </c>
      <c r="O1259" s="923">
        <f>ROUND('Смета ЕР (общ) '!$I1259*'Смета ЕР (общ) '!$M1259,2)</f>
        <v>0</v>
      </c>
      <c r="P1259" s="1065"/>
      <c r="Q1259" s="1065"/>
      <c r="S1259" s="619"/>
      <c r="T1259" s="1168"/>
      <c r="U1259" s="1168"/>
      <c r="V1259" s="1168"/>
      <c r="W1259" s="1168"/>
    </row>
    <row r="1260" spans="1:23" ht="34.5" customHeight="1">
      <c r="A1260" s="733" t="s">
        <v>105</v>
      </c>
      <c r="B1260" s="733">
        <v>2</v>
      </c>
      <c r="C1260" s="733"/>
      <c r="D1260" s="733">
        <v>72</v>
      </c>
      <c r="E1260" s="733" t="str">
        <f>CONCATENATE('Смета ЕР (общ) '!$A1260,".",'Смета ЕР (общ) '!$B1260,".",'Смета ЕР (общ) '!$D1260)</f>
        <v>Р9.2.72</v>
      </c>
      <c r="F1260" s="733">
        <f t="shared" si="137"/>
        <v>1</v>
      </c>
      <c r="G1260" s="1065" t="s">
        <v>592</v>
      </c>
      <c r="H1260" s="1098" t="s">
        <v>336</v>
      </c>
      <c r="I1260" s="734"/>
      <c r="J1260" s="923">
        <v>636.41</v>
      </c>
      <c r="K1260" s="923">
        <v>2986.7</v>
      </c>
      <c r="L1260" s="923">
        <f t="shared" si="135"/>
        <v>636.41</v>
      </c>
      <c r="M1260" s="923">
        <f t="shared" si="136"/>
        <v>2986.7</v>
      </c>
      <c r="N1260" s="923">
        <f>ROUND('Смета ЕР (общ) '!$I1260*'Смета ЕР (общ) '!$L1260,2)</f>
        <v>0</v>
      </c>
      <c r="O1260" s="923">
        <f>ROUND('Смета ЕР (общ) '!$I1260*'Смета ЕР (общ) '!$M1260,2)</f>
        <v>0</v>
      </c>
      <c r="P1260" s="1065"/>
      <c r="Q1260" s="1065"/>
      <c r="S1260" s="619"/>
      <c r="T1260" s="1168"/>
      <c r="U1260" s="1168"/>
      <c r="V1260" s="1168"/>
      <c r="W1260" s="1168"/>
    </row>
    <row r="1261" spans="1:23" ht="34.5" customHeight="1">
      <c r="A1261" s="733" t="s">
        <v>105</v>
      </c>
      <c r="B1261" s="733">
        <v>2</v>
      </c>
      <c r="C1261" s="733"/>
      <c r="D1261" s="733">
        <v>73</v>
      </c>
      <c r="E1261" s="733" t="str">
        <f>CONCATENATE('Смета ЕР (общ) '!$A1261,".",'Смета ЕР (общ) '!$B1261,".",'Смета ЕР (общ) '!$D1261)</f>
        <v>Р9.2.73</v>
      </c>
      <c r="F1261" s="733">
        <f t="shared" si="137"/>
        <v>1</v>
      </c>
      <c r="G1261" s="1065" t="s">
        <v>593</v>
      </c>
      <c r="H1261" s="1098" t="s">
        <v>336</v>
      </c>
      <c r="I1261" s="734"/>
      <c r="J1261" s="923">
        <v>636.41</v>
      </c>
      <c r="K1261" s="923">
        <v>2984.6</v>
      </c>
      <c r="L1261" s="923">
        <f t="shared" si="135"/>
        <v>636.41</v>
      </c>
      <c r="M1261" s="923">
        <f t="shared" si="136"/>
        <v>2984.6</v>
      </c>
      <c r="N1261" s="923">
        <f>ROUND('Смета ЕР (общ) '!$I1261*'Смета ЕР (общ) '!$L1261,2)</f>
        <v>0</v>
      </c>
      <c r="O1261" s="923">
        <f>ROUND('Смета ЕР (общ) '!$I1261*'Смета ЕР (общ) '!$M1261,2)</f>
        <v>0</v>
      </c>
      <c r="P1261" s="1065"/>
      <c r="Q1261" s="1065"/>
      <c r="S1261" s="619"/>
      <c r="T1261" s="1168"/>
      <c r="U1261" s="1168"/>
      <c r="V1261" s="1168"/>
      <c r="W1261" s="1168"/>
    </row>
    <row r="1262" spans="1:23" ht="34.5" customHeight="1">
      <c r="A1262" s="733" t="s">
        <v>105</v>
      </c>
      <c r="B1262" s="733">
        <v>2</v>
      </c>
      <c r="C1262" s="733"/>
      <c r="D1262" s="733">
        <v>74</v>
      </c>
      <c r="E1262" s="733" t="str">
        <f>CONCATENATE('Смета ЕР (общ) '!$A1262,".",'Смета ЕР (общ) '!$B1262,".",'Смета ЕР (общ) '!$D1262)</f>
        <v>Р9.2.74</v>
      </c>
      <c r="F1262" s="733">
        <f t="shared" si="137"/>
        <v>1</v>
      </c>
      <c r="G1262" s="1065" t="s">
        <v>280</v>
      </c>
      <c r="H1262" s="1098" t="s">
        <v>336</v>
      </c>
      <c r="I1262" s="734"/>
      <c r="J1262" s="923">
        <v>787.67</v>
      </c>
      <c r="K1262" s="923">
        <v>4214.26</v>
      </c>
      <c r="L1262" s="923">
        <f t="shared" si="135"/>
        <v>787.67</v>
      </c>
      <c r="M1262" s="923">
        <f t="shared" si="136"/>
        <v>4214.26</v>
      </c>
      <c r="N1262" s="923">
        <f>ROUND('Смета ЕР (общ) '!$I1262*'Смета ЕР (общ) '!$L1262,2)</f>
        <v>0</v>
      </c>
      <c r="O1262" s="923">
        <f>ROUND('Смета ЕР (общ) '!$I1262*'Смета ЕР (общ) '!$M1262,2)</f>
        <v>0</v>
      </c>
      <c r="P1262" s="1065"/>
      <c r="Q1262" s="1065"/>
      <c r="S1262" s="619"/>
      <c r="T1262" s="1168"/>
      <c r="U1262" s="1168"/>
      <c r="V1262" s="1168"/>
      <c r="W1262" s="1168"/>
    </row>
    <row r="1263" spans="1:23" ht="34.5" customHeight="1">
      <c r="A1263" s="733" t="s">
        <v>105</v>
      </c>
      <c r="B1263" s="733">
        <v>2</v>
      </c>
      <c r="C1263" s="733"/>
      <c r="D1263" s="733">
        <v>75</v>
      </c>
      <c r="E1263" s="733" t="str">
        <f>CONCATENATE('Смета ЕР (общ) '!$A1263,".",'Смета ЕР (общ) '!$B1263,".",'Смета ЕР (общ) '!$D1263)</f>
        <v>Р9.2.75</v>
      </c>
      <c r="F1263" s="733">
        <f t="shared" si="137"/>
        <v>1</v>
      </c>
      <c r="G1263" s="1065" t="s">
        <v>594</v>
      </c>
      <c r="H1263" s="1098" t="s">
        <v>336</v>
      </c>
      <c r="I1263" s="734"/>
      <c r="J1263" s="923">
        <v>577.62</v>
      </c>
      <c r="K1263" s="923">
        <v>1133.68</v>
      </c>
      <c r="L1263" s="923">
        <f t="shared" si="135"/>
        <v>577.62</v>
      </c>
      <c r="M1263" s="923">
        <f t="shared" si="136"/>
        <v>1133.68</v>
      </c>
      <c r="N1263" s="923">
        <f>ROUND('Смета ЕР (общ) '!$I1263*'Смета ЕР (общ) '!$L1263,2)</f>
        <v>0</v>
      </c>
      <c r="O1263" s="923">
        <f>ROUND('Смета ЕР (общ) '!$I1263*'Смета ЕР (общ) '!$M1263,2)</f>
        <v>0</v>
      </c>
      <c r="P1263" s="1065"/>
      <c r="Q1263" s="1065"/>
      <c r="S1263" s="619"/>
      <c r="T1263" s="1168"/>
      <c r="U1263" s="1168"/>
      <c r="V1263" s="1168"/>
      <c r="W1263" s="1168"/>
    </row>
    <row r="1264" spans="1:23" ht="34.5" customHeight="1">
      <c r="A1264" s="733" t="s">
        <v>105</v>
      </c>
      <c r="B1264" s="733">
        <v>2</v>
      </c>
      <c r="C1264" s="733"/>
      <c r="D1264" s="733">
        <v>76</v>
      </c>
      <c r="E1264" s="733" t="str">
        <f>CONCATENATE('Смета ЕР (общ) '!$A1264,".",'Смета ЕР (общ) '!$B1264,".",'Смета ЕР (общ) '!$D1264)</f>
        <v>Р9.2.76</v>
      </c>
      <c r="F1264" s="733">
        <f t="shared" si="137"/>
        <v>1</v>
      </c>
      <c r="G1264" s="1065" t="s">
        <v>595</v>
      </c>
      <c r="H1264" s="1098" t="s">
        <v>336</v>
      </c>
      <c r="I1264" s="734"/>
      <c r="J1264" s="923">
        <v>577.62</v>
      </c>
      <c r="K1264" s="923">
        <v>963.65</v>
      </c>
      <c r="L1264" s="923">
        <f t="shared" si="135"/>
        <v>577.62</v>
      </c>
      <c r="M1264" s="923">
        <f t="shared" si="136"/>
        <v>963.65</v>
      </c>
      <c r="N1264" s="923">
        <f>ROUND('Смета ЕР (общ) '!$I1264*'Смета ЕР (общ) '!$L1264,2)</f>
        <v>0</v>
      </c>
      <c r="O1264" s="923">
        <f>ROUND('Смета ЕР (общ) '!$I1264*'Смета ЕР (общ) '!$M1264,2)</f>
        <v>0</v>
      </c>
      <c r="P1264" s="1065"/>
      <c r="Q1264" s="1065"/>
      <c r="S1264" s="619"/>
      <c r="T1264" s="1168"/>
      <c r="U1264" s="1168"/>
      <c r="V1264" s="1168"/>
      <c r="W1264" s="1168"/>
    </row>
    <row r="1265" spans="1:23" ht="34.5" customHeight="1">
      <c r="A1265" s="733" t="s">
        <v>105</v>
      </c>
      <c r="B1265" s="733">
        <v>2</v>
      </c>
      <c r="C1265" s="733"/>
      <c r="D1265" s="733">
        <v>77</v>
      </c>
      <c r="E1265" s="733" t="str">
        <f>CONCATENATE('Смета ЕР (общ) '!$A1265,".",'Смета ЕР (общ) '!$B1265,".",'Смета ЕР (общ) '!$D1265)</f>
        <v>Р9.2.77</v>
      </c>
      <c r="F1265" s="733">
        <f t="shared" si="137"/>
        <v>1</v>
      </c>
      <c r="G1265" s="1065" t="s">
        <v>596</v>
      </c>
      <c r="H1265" s="1098" t="s">
        <v>336</v>
      </c>
      <c r="I1265" s="734"/>
      <c r="J1265" s="923">
        <v>577.62</v>
      </c>
      <c r="K1265" s="923">
        <v>971.58</v>
      </c>
      <c r="L1265" s="923">
        <f t="shared" si="135"/>
        <v>577.62</v>
      </c>
      <c r="M1265" s="923">
        <f t="shared" si="136"/>
        <v>971.58</v>
      </c>
      <c r="N1265" s="923">
        <f>ROUND('Смета ЕР (общ) '!$I1265*'Смета ЕР (общ) '!$L1265,2)</f>
        <v>0</v>
      </c>
      <c r="O1265" s="923">
        <f>ROUND('Смета ЕР (общ) '!$I1265*'Смета ЕР (общ) '!$M1265,2)</f>
        <v>0</v>
      </c>
      <c r="P1265" s="1065"/>
      <c r="Q1265" s="1065"/>
      <c r="S1265" s="619"/>
      <c r="T1265" s="1168"/>
      <c r="U1265" s="1168"/>
      <c r="V1265" s="1168"/>
      <c r="W1265" s="1168"/>
    </row>
    <row r="1266" spans="1:23" ht="34.5" customHeight="1">
      <c r="A1266" s="733" t="s">
        <v>105</v>
      </c>
      <c r="B1266" s="733">
        <v>2</v>
      </c>
      <c r="C1266" s="733"/>
      <c r="D1266" s="733">
        <v>78</v>
      </c>
      <c r="E1266" s="733" t="str">
        <f>CONCATENATE('Смета ЕР (общ) '!$A1266,".",'Смета ЕР (общ) '!$B1266,".",'Смета ЕР (общ) '!$D1266)</f>
        <v>Р9.2.78</v>
      </c>
      <c r="F1266" s="733">
        <f t="shared" si="137"/>
        <v>1</v>
      </c>
      <c r="G1266" s="1065" t="s">
        <v>597</v>
      </c>
      <c r="H1266" s="1098" t="s">
        <v>336</v>
      </c>
      <c r="I1266" s="734"/>
      <c r="J1266" s="923">
        <v>577.62</v>
      </c>
      <c r="K1266" s="923">
        <v>1006.95</v>
      </c>
      <c r="L1266" s="923">
        <f t="shared" si="135"/>
        <v>577.62</v>
      </c>
      <c r="M1266" s="923">
        <f t="shared" si="136"/>
        <v>1006.95</v>
      </c>
      <c r="N1266" s="923">
        <f>ROUND('Смета ЕР (общ) '!$I1266*'Смета ЕР (общ) '!$L1266,2)</f>
        <v>0</v>
      </c>
      <c r="O1266" s="923">
        <f>ROUND('Смета ЕР (общ) '!$I1266*'Смета ЕР (общ) '!$M1266,2)</f>
        <v>0</v>
      </c>
      <c r="P1266" s="1065"/>
      <c r="Q1266" s="1065"/>
      <c r="S1266" s="619"/>
      <c r="T1266" s="1168"/>
      <c r="U1266" s="1168"/>
      <c r="V1266" s="1168"/>
      <c r="W1266" s="1168"/>
    </row>
    <row r="1267" spans="1:23" ht="34.5" customHeight="1">
      <c r="A1267" s="733" t="s">
        <v>105</v>
      </c>
      <c r="B1267" s="733">
        <v>2</v>
      </c>
      <c r="C1267" s="733"/>
      <c r="D1267" s="733">
        <v>79</v>
      </c>
      <c r="E1267" s="733" t="str">
        <f>CONCATENATE('Смета ЕР (общ) '!$A1267,".",'Смета ЕР (общ) '!$B1267,".",'Смета ЕР (общ) '!$D1267)</f>
        <v>Р9.2.79</v>
      </c>
      <c r="F1267" s="733">
        <f t="shared" si="137"/>
        <v>1</v>
      </c>
      <c r="G1267" s="1065" t="s">
        <v>598</v>
      </c>
      <c r="H1267" s="1098" t="s">
        <v>336</v>
      </c>
      <c r="I1267" s="734"/>
      <c r="J1267" s="923">
        <v>577.62</v>
      </c>
      <c r="K1267" s="923">
        <v>964.73</v>
      </c>
      <c r="L1267" s="923">
        <f t="shared" si="135"/>
        <v>577.62</v>
      </c>
      <c r="M1267" s="923">
        <f t="shared" si="136"/>
        <v>964.73</v>
      </c>
      <c r="N1267" s="923">
        <f>ROUND('Смета ЕР (общ) '!$I1267*'Смета ЕР (общ) '!$L1267,2)</f>
        <v>0</v>
      </c>
      <c r="O1267" s="923">
        <f>ROUND('Смета ЕР (общ) '!$I1267*'Смета ЕР (общ) '!$M1267,2)</f>
        <v>0</v>
      </c>
      <c r="P1267" s="1065"/>
      <c r="Q1267" s="1065"/>
      <c r="S1267" s="619"/>
      <c r="T1267" s="1168"/>
      <c r="U1267" s="1168"/>
      <c r="V1267" s="1168"/>
      <c r="W1267" s="1168"/>
    </row>
    <row r="1268" spans="1:23" ht="34.5" customHeight="1">
      <c r="A1268" s="733" t="s">
        <v>105</v>
      </c>
      <c r="B1268" s="733">
        <v>2</v>
      </c>
      <c r="C1268" s="733"/>
      <c r="D1268" s="733">
        <v>80</v>
      </c>
      <c r="E1268" s="733" t="str">
        <f>CONCATENATE('Смета ЕР (общ) '!$A1268,".",'Смета ЕР (общ) '!$B1268,".",'Смета ЕР (общ) '!$D1268)</f>
        <v>Р9.2.80</v>
      </c>
      <c r="F1268" s="733">
        <f t="shared" si="137"/>
        <v>1</v>
      </c>
      <c r="G1268" s="1065" t="s">
        <v>599</v>
      </c>
      <c r="H1268" s="1098" t="s">
        <v>336</v>
      </c>
      <c r="I1268" s="734"/>
      <c r="J1268" s="923">
        <v>636.41</v>
      </c>
      <c r="K1268" s="923">
        <v>1315.28</v>
      </c>
      <c r="L1268" s="923">
        <f t="shared" si="135"/>
        <v>636.41</v>
      </c>
      <c r="M1268" s="923">
        <f t="shared" si="136"/>
        <v>1315.28</v>
      </c>
      <c r="N1268" s="923">
        <f>ROUND('Смета ЕР (общ) '!$I1268*'Смета ЕР (общ) '!$L1268,2)</f>
        <v>0</v>
      </c>
      <c r="O1268" s="923">
        <f>ROUND('Смета ЕР (общ) '!$I1268*'Смета ЕР (общ) '!$M1268,2)</f>
        <v>0</v>
      </c>
      <c r="P1268" s="1065"/>
      <c r="Q1268" s="1065"/>
      <c r="S1268" s="619"/>
      <c r="T1268" s="1168"/>
      <c r="U1268" s="1168"/>
      <c r="V1268" s="1168"/>
      <c r="W1268" s="1168"/>
    </row>
    <row r="1269" spans="1:23" ht="34.5" customHeight="1">
      <c r="A1269" s="733" t="s">
        <v>105</v>
      </c>
      <c r="B1269" s="733">
        <v>2</v>
      </c>
      <c r="C1269" s="733"/>
      <c r="D1269" s="733">
        <v>81</v>
      </c>
      <c r="E1269" s="733" t="str">
        <f>CONCATENATE('Смета ЕР (общ) '!$A1269,".",'Смета ЕР (общ) '!$B1269,".",'Смета ЕР (общ) '!$D1269)</f>
        <v>Р9.2.81</v>
      </c>
      <c r="F1269" s="733">
        <f t="shared" si="137"/>
        <v>1</v>
      </c>
      <c r="G1269" s="1065" t="s">
        <v>600</v>
      </c>
      <c r="H1269" s="1098" t="s">
        <v>336</v>
      </c>
      <c r="I1269" s="734"/>
      <c r="J1269" s="923">
        <v>636.41</v>
      </c>
      <c r="K1269" s="923">
        <v>1300.76</v>
      </c>
      <c r="L1269" s="923">
        <f t="shared" si="135"/>
        <v>636.41</v>
      </c>
      <c r="M1269" s="923">
        <f t="shared" si="136"/>
        <v>1300.76</v>
      </c>
      <c r="N1269" s="923">
        <f>ROUND('Смета ЕР (общ) '!$I1269*'Смета ЕР (общ) '!$L1269,2)</f>
        <v>0</v>
      </c>
      <c r="O1269" s="923">
        <f>ROUND('Смета ЕР (общ) '!$I1269*'Смета ЕР (общ) '!$M1269,2)</f>
        <v>0</v>
      </c>
      <c r="P1269" s="1065"/>
      <c r="Q1269" s="1065"/>
      <c r="S1269" s="619"/>
      <c r="T1269" s="1168"/>
      <c r="U1269" s="1168"/>
      <c r="V1269" s="1168"/>
      <c r="W1269" s="1168"/>
    </row>
    <row r="1270" spans="1:23" ht="34.5" customHeight="1">
      <c r="A1270" s="733" t="s">
        <v>105</v>
      </c>
      <c r="B1270" s="733">
        <v>2</v>
      </c>
      <c r="C1270" s="733"/>
      <c r="D1270" s="733">
        <v>82</v>
      </c>
      <c r="E1270" s="733" t="str">
        <f>CONCATENATE('Смета ЕР (общ) '!$A1270,".",'Смета ЕР (общ) '!$B1270,".",'Смета ЕР (общ) '!$D1270)</f>
        <v>Р9.2.82</v>
      </c>
      <c r="F1270" s="733">
        <f t="shared" si="137"/>
        <v>1</v>
      </c>
      <c r="G1270" s="1065" t="s">
        <v>601</v>
      </c>
      <c r="H1270" s="1098" t="s">
        <v>336</v>
      </c>
      <c r="I1270" s="734"/>
      <c r="J1270" s="923">
        <v>787.67</v>
      </c>
      <c r="K1270" s="923">
        <v>1848.98</v>
      </c>
      <c r="L1270" s="923">
        <f t="shared" si="135"/>
        <v>787.67</v>
      </c>
      <c r="M1270" s="923">
        <f t="shared" si="136"/>
        <v>1848.98</v>
      </c>
      <c r="N1270" s="923">
        <f>ROUND('Смета ЕР (общ) '!$I1270*'Смета ЕР (общ) '!$L1270,2)</f>
        <v>0</v>
      </c>
      <c r="O1270" s="923">
        <f>ROUND('Смета ЕР (общ) '!$I1270*'Смета ЕР (общ) '!$M1270,2)</f>
        <v>0</v>
      </c>
      <c r="P1270" s="1065"/>
      <c r="Q1270" s="1065"/>
      <c r="S1270" s="619"/>
      <c r="T1270" s="1168"/>
      <c r="U1270" s="1168"/>
      <c r="V1270" s="1168"/>
      <c r="W1270" s="1168"/>
    </row>
    <row r="1271" spans="1:23" ht="34.5" customHeight="1">
      <c r="A1271" s="733" t="s">
        <v>105</v>
      </c>
      <c r="B1271" s="733">
        <v>2</v>
      </c>
      <c r="C1271" s="733"/>
      <c r="D1271" s="733">
        <v>83</v>
      </c>
      <c r="E1271" s="733" t="str">
        <f>CONCATENATE('Смета ЕР (общ) '!$A1271,".",'Смета ЕР (общ) '!$B1271,".",'Смета ЕР (общ) '!$D1271)</f>
        <v>Р9.2.83</v>
      </c>
      <c r="F1271" s="733">
        <f t="shared" si="137"/>
        <v>1</v>
      </c>
      <c r="G1271" s="1065" t="s">
        <v>398</v>
      </c>
      <c r="H1271" s="1098" t="s">
        <v>336</v>
      </c>
      <c r="I1271" s="734"/>
      <c r="J1271" s="923">
        <v>746.46</v>
      </c>
      <c r="K1271" s="923">
        <v>2967.03</v>
      </c>
      <c r="L1271" s="923">
        <f t="shared" si="135"/>
        <v>746.46</v>
      </c>
      <c r="M1271" s="923">
        <f t="shared" si="136"/>
        <v>2967.03</v>
      </c>
      <c r="N1271" s="923">
        <f>ROUND('Смета ЕР (общ) '!$I1271*'Смета ЕР (общ) '!$L1271,2)</f>
        <v>0</v>
      </c>
      <c r="O1271" s="923">
        <f>ROUND('Смета ЕР (общ) '!$I1271*'Смета ЕР (общ) '!$M1271,2)</f>
        <v>0</v>
      </c>
      <c r="P1271" s="1065"/>
      <c r="Q1271" s="1065"/>
      <c r="S1271" s="619"/>
      <c r="T1271" s="1168"/>
      <c r="U1271" s="1168"/>
      <c r="V1271" s="1168"/>
      <c r="W1271" s="1168"/>
    </row>
    <row r="1272" spans="1:23" ht="34.5" customHeight="1">
      <c r="A1272" s="733" t="s">
        <v>105</v>
      </c>
      <c r="B1272" s="733">
        <v>2</v>
      </c>
      <c r="C1272" s="733"/>
      <c r="D1272" s="733">
        <v>84</v>
      </c>
      <c r="E1272" s="733" t="str">
        <f>CONCATENATE('Смета ЕР (общ) '!$A1272,".",'Смета ЕР (общ) '!$B1272,".",'Смета ЕР (общ) '!$D1272)</f>
        <v>Р9.2.84</v>
      </c>
      <c r="F1272" s="733">
        <f t="shared" si="137"/>
        <v>1</v>
      </c>
      <c r="G1272" s="1065" t="s">
        <v>425</v>
      </c>
      <c r="H1272" s="1098" t="s">
        <v>336</v>
      </c>
      <c r="I1272" s="734"/>
      <c r="J1272" s="923">
        <v>746.46</v>
      </c>
      <c r="K1272" s="923">
        <v>3592.37</v>
      </c>
      <c r="L1272" s="923">
        <f t="shared" si="135"/>
        <v>746.46</v>
      </c>
      <c r="M1272" s="923">
        <f t="shared" si="136"/>
        <v>3592.37</v>
      </c>
      <c r="N1272" s="923">
        <f>ROUND('Смета ЕР (общ) '!$I1272*'Смета ЕР (общ) '!$L1272,2)</f>
        <v>0</v>
      </c>
      <c r="O1272" s="923">
        <f>ROUND('Смета ЕР (общ) '!$I1272*'Смета ЕР (общ) '!$M1272,2)</f>
        <v>0</v>
      </c>
      <c r="P1272" s="1065"/>
      <c r="Q1272" s="1065"/>
      <c r="S1272" s="619"/>
      <c r="T1272" s="1168"/>
      <c r="U1272" s="1168"/>
      <c r="V1272" s="1168"/>
      <c r="W1272" s="1168"/>
    </row>
    <row r="1273" spans="1:23" ht="34.5" customHeight="1">
      <c r="A1273" s="733" t="s">
        <v>105</v>
      </c>
      <c r="B1273" s="733">
        <v>2</v>
      </c>
      <c r="C1273" s="733"/>
      <c r="D1273" s="733">
        <v>85</v>
      </c>
      <c r="E1273" s="733" t="str">
        <f>CONCATENATE('Смета ЕР (общ) '!$A1273,".",'Смета ЕР (общ) '!$B1273,".",'Смета ЕР (общ) '!$D1273)</f>
        <v>Р9.2.85</v>
      </c>
      <c r="F1273" s="733">
        <f t="shared" si="137"/>
        <v>1</v>
      </c>
      <c r="G1273" s="1065" t="s">
        <v>361</v>
      </c>
      <c r="H1273" s="1098" t="s">
        <v>336</v>
      </c>
      <c r="I1273" s="734"/>
      <c r="J1273" s="923">
        <v>791.7</v>
      </c>
      <c r="K1273" s="923">
        <v>3981.3</v>
      </c>
      <c r="L1273" s="923">
        <f t="shared" si="135"/>
        <v>791.7</v>
      </c>
      <c r="M1273" s="923">
        <f t="shared" si="136"/>
        <v>3981.3</v>
      </c>
      <c r="N1273" s="923">
        <f>ROUND('Смета ЕР (общ) '!$I1273*'Смета ЕР (общ) '!$L1273,2)</f>
        <v>0</v>
      </c>
      <c r="O1273" s="923">
        <f>ROUND('Смета ЕР (общ) '!$I1273*'Смета ЕР (общ) '!$M1273,2)</f>
        <v>0</v>
      </c>
      <c r="P1273" s="1065"/>
      <c r="Q1273" s="1065"/>
      <c r="S1273" s="619"/>
      <c r="T1273" s="1168"/>
      <c r="U1273" s="1168"/>
      <c r="V1273" s="1168"/>
      <c r="W1273" s="1168"/>
    </row>
    <row r="1274" spans="1:23" ht="34.5" customHeight="1">
      <c r="A1274" s="733" t="s">
        <v>105</v>
      </c>
      <c r="B1274" s="733">
        <v>2</v>
      </c>
      <c r="C1274" s="733"/>
      <c r="D1274" s="733">
        <v>86</v>
      </c>
      <c r="E1274" s="733" t="str">
        <f>CONCATENATE('Смета ЕР (общ) '!$A1274,".",'Смета ЕР (общ) '!$B1274,".",'Смета ЕР (общ) '!$D1274)</f>
        <v>Р9.2.86</v>
      </c>
      <c r="F1274" s="733">
        <f t="shared" si="137"/>
        <v>1</v>
      </c>
      <c r="G1274" s="1065" t="s">
        <v>362</v>
      </c>
      <c r="H1274" s="1098" t="s">
        <v>336</v>
      </c>
      <c r="I1274" s="734"/>
      <c r="J1274" s="923">
        <v>945.21</v>
      </c>
      <c r="K1274" s="923">
        <v>3802.36</v>
      </c>
      <c r="L1274" s="923">
        <f t="shared" si="135"/>
        <v>945.21</v>
      </c>
      <c r="M1274" s="923">
        <f t="shared" si="136"/>
        <v>3802.36</v>
      </c>
      <c r="N1274" s="923">
        <f>ROUND('Смета ЕР (общ) '!$I1274*'Смета ЕР (общ) '!$L1274,2)</f>
        <v>0</v>
      </c>
      <c r="O1274" s="923">
        <f>ROUND('Смета ЕР (общ) '!$I1274*'Смета ЕР (общ) '!$M1274,2)</f>
        <v>0</v>
      </c>
      <c r="P1274" s="1065"/>
      <c r="Q1274" s="1065"/>
      <c r="S1274" s="619"/>
      <c r="T1274" s="1168"/>
      <c r="U1274" s="1168"/>
      <c r="V1274" s="1168"/>
      <c r="W1274" s="1168"/>
    </row>
    <row r="1275" spans="1:23" ht="34.5" customHeight="1">
      <c r="A1275" s="733" t="s">
        <v>105</v>
      </c>
      <c r="B1275" s="733">
        <v>2</v>
      </c>
      <c r="C1275" s="733"/>
      <c r="D1275" s="733">
        <v>87</v>
      </c>
      <c r="E1275" s="733" t="str">
        <f>CONCATENATE('Смета ЕР (общ) '!$A1275,".",'Смета ЕР (общ) '!$B1275,".",'Смета ЕР (общ) '!$D1275)</f>
        <v>Р9.2.87</v>
      </c>
      <c r="F1275" s="733">
        <f t="shared" si="137"/>
        <v>1</v>
      </c>
      <c r="G1275" s="1065" t="s">
        <v>363</v>
      </c>
      <c r="H1275" s="1098" t="s">
        <v>336</v>
      </c>
      <c r="I1275" s="734"/>
      <c r="J1275" s="923">
        <v>997.71</v>
      </c>
      <c r="K1275" s="923">
        <v>4136.6099999999997</v>
      </c>
      <c r="L1275" s="923">
        <f t="shared" si="135"/>
        <v>997.71</v>
      </c>
      <c r="M1275" s="923">
        <f t="shared" si="136"/>
        <v>4136.6099999999997</v>
      </c>
      <c r="N1275" s="923">
        <f>ROUND('Смета ЕР (общ) '!$I1275*'Смета ЕР (общ) '!$L1275,2)</f>
        <v>0</v>
      </c>
      <c r="O1275" s="923">
        <f>ROUND('Смета ЕР (общ) '!$I1275*'Смета ЕР (общ) '!$M1275,2)</f>
        <v>0</v>
      </c>
      <c r="P1275" s="1065"/>
      <c r="Q1275" s="1065"/>
      <c r="S1275" s="619"/>
      <c r="T1275" s="1168"/>
      <c r="U1275" s="1168"/>
      <c r="V1275" s="1168"/>
      <c r="W1275" s="1168"/>
    </row>
    <row r="1276" spans="1:23" ht="34.5" customHeight="1">
      <c r="A1276" s="733" t="s">
        <v>105</v>
      </c>
      <c r="B1276" s="733">
        <v>2</v>
      </c>
      <c r="C1276" s="733"/>
      <c r="D1276" s="733">
        <v>88</v>
      </c>
      <c r="E1276" s="733" t="str">
        <f>CONCATENATE('Смета ЕР (общ) '!$A1276,".",'Смета ЕР (общ) '!$B1276,".",'Смета ЕР (общ) '!$D1276)</f>
        <v>Р9.2.88</v>
      </c>
      <c r="F1276" s="733">
        <f t="shared" si="137"/>
        <v>1</v>
      </c>
      <c r="G1276" s="1065" t="s">
        <v>364</v>
      </c>
      <c r="H1276" s="1098" t="s">
        <v>336</v>
      </c>
      <c r="I1276" s="734"/>
      <c r="J1276" s="923">
        <v>1260.27</v>
      </c>
      <c r="K1276" s="923">
        <v>5488.57</v>
      </c>
      <c r="L1276" s="923">
        <f t="shared" si="135"/>
        <v>1260.27</v>
      </c>
      <c r="M1276" s="923">
        <f t="shared" si="136"/>
        <v>5488.57</v>
      </c>
      <c r="N1276" s="923">
        <f>ROUND('Смета ЕР (общ) '!$I1276*'Смета ЕР (общ) '!$L1276,2)</f>
        <v>0</v>
      </c>
      <c r="O1276" s="923">
        <f>ROUND('Смета ЕР (общ) '!$I1276*'Смета ЕР (общ) '!$M1276,2)</f>
        <v>0</v>
      </c>
      <c r="P1276" s="1065"/>
      <c r="Q1276" s="1065"/>
      <c r="S1276" s="619"/>
      <c r="T1276" s="1168"/>
      <c r="U1276" s="1168"/>
      <c r="V1276" s="1168"/>
      <c r="W1276" s="1168"/>
    </row>
    <row r="1277" spans="1:23" ht="34.5" customHeight="1">
      <c r="A1277" s="733" t="s">
        <v>105</v>
      </c>
      <c r="B1277" s="733">
        <v>2</v>
      </c>
      <c r="C1277" s="733"/>
      <c r="D1277" s="733">
        <v>89</v>
      </c>
      <c r="E1277" s="733" t="str">
        <f>CONCATENATE('Смета ЕР (общ) '!$A1277,".",'Смета ЕР (общ) '!$B1277,".",'Смета ЕР (общ) '!$D1277)</f>
        <v>Р9.2.89</v>
      </c>
      <c r="F1277" s="733">
        <f t="shared" si="137"/>
        <v>1</v>
      </c>
      <c r="G1277" s="1065" t="s">
        <v>179</v>
      </c>
      <c r="H1277" s="1098" t="s">
        <v>336</v>
      </c>
      <c r="I1277" s="734"/>
      <c r="J1277" s="923">
        <v>746.46</v>
      </c>
      <c r="K1277" s="923">
        <v>3660.65</v>
      </c>
      <c r="L1277" s="923">
        <f t="shared" si="135"/>
        <v>746.46</v>
      </c>
      <c r="M1277" s="923">
        <f t="shared" si="136"/>
        <v>3660.65</v>
      </c>
      <c r="N1277" s="923">
        <f>ROUND('Смета ЕР (общ) '!$I1277*'Смета ЕР (общ) '!$L1277,2)</f>
        <v>0</v>
      </c>
      <c r="O1277" s="923">
        <f>ROUND('Смета ЕР (общ) '!$I1277*'Смета ЕР (общ) '!$M1277,2)</f>
        <v>0</v>
      </c>
      <c r="P1277" s="1065"/>
      <c r="Q1277" s="1065"/>
      <c r="S1277" s="619"/>
      <c r="T1277" s="1168"/>
      <c r="U1277" s="1168"/>
      <c r="V1277" s="1168"/>
      <c r="W1277" s="1168"/>
    </row>
    <row r="1278" spans="1:23" ht="34.5" customHeight="1">
      <c r="A1278" s="733" t="s">
        <v>105</v>
      </c>
      <c r="B1278" s="733">
        <v>2</v>
      </c>
      <c r="C1278" s="733"/>
      <c r="D1278" s="733">
        <v>90</v>
      </c>
      <c r="E1278" s="733" t="str">
        <f>CONCATENATE('Смета ЕР (общ) '!$A1278,".",'Смета ЕР (общ) '!$B1278,".",'Смета ЕР (общ) '!$D1278)</f>
        <v>Р9.2.90</v>
      </c>
      <c r="F1278" s="733">
        <f t="shared" si="137"/>
        <v>1</v>
      </c>
      <c r="G1278" s="1065" t="s">
        <v>393</v>
      </c>
      <c r="H1278" s="1098" t="s">
        <v>336</v>
      </c>
      <c r="I1278" s="734"/>
      <c r="J1278" s="923">
        <v>746.46</v>
      </c>
      <c r="K1278" s="923">
        <v>2701.62</v>
      </c>
      <c r="L1278" s="923">
        <f t="shared" si="135"/>
        <v>746.46</v>
      </c>
      <c r="M1278" s="923">
        <f t="shared" si="136"/>
        <v>2701.62</v>
      </c>
      <c r="N1278" s="923">
        <f>ROUND('Смета ЕР (общ) '!$I1278*'Смета ЕР (общ) '!$L1278,2)</f>
        <v>0</v>
      </c>
      <c r="O1278" s="923">
        <f>ROUND('Смета ЕР (общ) '!$I1278*'Смета ЕР (общ) '!$M1278,2)</f>
        <v>0</v>
      </c>
      <c r="P1278" s="1065"/>
      <c r="Q1278" s="1065"/>
      <c r="S1278" s="619"/>
      <c r="T1278" s="1168"/>
      <c r="U1278" s="1168"/>
      <c r="V1278" s="1168"/>
      <c r="W1278" s="1168"/>
    </row>
    <row r="1279" spans="1:23" ht="34.5" customHeight="1">
      <c r="A1279" s="733" t="s">
        <v>105</v>
      </c>
      <c r="B1279" s="733">
        <v>2</v>
      </c>
      <c r="C1279" s="733"/>
      <c r="D1279" s="733">
        <v>91</v>
      </c>
      <c r="E1279" s="733" t="str">
        <f>CONCATENATE('Смета ЕР (общ) '!$A1279,".",'Смета ЕР (общ) '!$B1279,".",'Смета ЕР (общ) '!$D1279)</f>
        <v>Р9.2.91</v>
      </c>
      <c r="F1279" s="733">
        <f t="shared" si="137"/>
        <v>1</v>
      </c>
      <c r="G1279" s="1065" t="s">
        <v>112</v>
      </c>
      <c r="H1279" s="1098" t="s">
        <v>336</v>
      </c>
      <c r="I1279" s="734"/>
      <c r="J1279" s="923">
        <v>746.46</v>
      </c>
      <c r="K1279" s="923">
        <v>2670.16</v>
      </c>
      <c r="L1279" s="923">
        <f t="shared" si="135"/>
        <v>746.46</v>
      </c>
      <c r="M1279" s="923">
        <f t="shared" si="136"/>
        <v>2670.16</v>
      </c>
      <c r="N1279" s="923">
        <f>ROUND('Смета ЕР (общ) '!$I1279*'Смета ЕР (общ) '!$L1279,2)</f>
        <v>0</v>
      </c>
      <c r="O1279" s="923">
        <f>ROUND('Смета ЕР (общ) '!$I1279*'Смета ЕР (общ) '!$M1279,2)</f>
        <v>0</v>
      </c>
      <c r="P1279" s="1065"/>
      <c r="Q1279" s="1065"/>
      <c r="S1279" s="619"/>
      <c r="T1279" s="1168"/>
      <c r="U1279" s="1168"/>
      <c r="V1279" s="1168"/>
      <c r="W1279" s="1168"/>
    </row>
    <row r="1280" spans="1:23" ht="34.5" customHeight="1">
      <c r="A1280" s="733" t="s">
        <v>105</v>
      </c>
      <c r="B1280" s="733">
        <v>2</v>
      </c>
      <c r="C1280" s="733"/>
      <c r="D1280" s="733">
        <v>92</v>
      </c>
      <c r="E1280" s="733" t="str">
        <f>CONCATENATE('Смета ЕР (общ) '!$A1280,".",'Смета ЕР (общ) '!$B1280,".",'Смета ЕР (общ) '!$D1280)</f>
        <v>Р9.2.92</v>
      </c>
      <c r="F1280" s="733">
        <f t="shared" si="137"/>
        <v>1</v>
      </c>
      <c r="G1280" s="1065" t="s">
        <v>113</v>
      </c>
      <c r="H1280" s="1098" t="s">
        <v>336</v>
      </c>
      <c r="I1280" s="734"/>
      <c r="J1280" s="923">
        <v>746.46</v>
      </c>
      <c r="K1280" s="923">
        <v>3329.29</v>
      </c>
      <c r="L1280" s="923">
        <f t="shared" si="135"/>
        <v>746.46</v>
      </c>
      <c r="M1280" s="923">
        <f t="shared" si="136"/>
        <v>3329.29</v>
      </c>
      <c r="N1280" s="923">
        <f>ROUND('Смета ЕР (общ) '!$I1280*'Смета ЕР (общ) '!$L1280,2)</f>
        <v>0</v>
      </c>
      <c r="O1280" s="923">
        <f>ROUND('Смета ЕР (общ) '!$I1280*'Смета ЕР (общ) '!$M1280,2)</f>
        <v>0</v>
      </c>
      <c r="P1280" s="1065"/>
      <c r="Q1280" s="1065"/>
      <c r="S1280" s="619"/>
      <c r="T1280" s="1168"/>
      <c r="U1280" s="1168"/>
      <c r="V1280" s="1168"/>
      <c r="W1280" s="1168"/>
    </row>
    <row r="1281" spans="1:23" ht="34.5" customHeight="1">
      <c r="A1281" s="733" t="s">
        <v>105</v>
      </c>
      <c r="B1281" s="733">
        <v>2</v>
      </c>
      <c r="C1281" s="733"/>
      <c r="D1281" s="733">
        <v>93</v>
      </c>
      <c r="E1281" s="733" t="str">
        <f>CONCATENATE('Смета ЕР (общ) '!$A1281,".",'Смета ЕР (общ) '!$B1281,".",'Смета ЕР (общ) '!$D1281)</f>
        <v>Р9.2.93</v>
      </c>
      <c r="F1281" s="733">
        <f t="shared" si="137"/>
        <v>1</v>
      </c>
      <c r="G1281" s="1065" t="s">
        <v>114</v>
      </c>
      <c r="H1281" s="1098" t="s">
        <v>336</v>
      </c>
      <c r="I1281" s="734"/>
      <c r="J1281" s="923">
        <v>791.7</v>
      </c>
      <c r="K1281" s="923">
        <v>3153.38</v>
      </c>
      <c r="L1281" s="923">
        <f t="shared" ref="L1281:L1344" si="138">ROUND(J1281-J1281*$Q$4,2)</f>
        <v>791.7</v>
      </c>
      <c r="M1281" s="923">
        <f t="shared" ref="M1281:M1344" si="139">ROUND(K1281-K1281*$Q$4,2)</f>
        <v>3153.38</v>
      </c>
      <c r="N1281" s="923">
        <f>ROUND('Смета ЕР (общ) '!$I1281*'Смета ЕР (общ) '!$L1281,2)</f>
        <v>0</v>
      </c>
      <c r="O1281" s="923">
        <f>ROUND('Смета ЕР (общ) '!$I1281*'Смета ЕР (общ) '!$M1281,2)</f>
        <v>0</v>
      </c>
      <c r="P1281" s="1065"/>
      <c r="Q1281" s="1065"/>
      <c r="S1281" s="619"/>
      <c r="T1281" s="1168"/>
      <c r="U1281" s="1168"/>
      <c r="V1281" s="1168"/>
      <c r="W1281" s="1168"/>
    </row>
    <row r="1282" spans="1:23" ht="34.5" customHeight="1">
      <c r="A1282" s="733" t="s">
        <v>105</v>
      </c>
      <c r="B1282" s="733">
        <v>2</v>
      </c>
      <c r="C1282" s="733"/>
      <c r="D1282" s="733">
        <v>94</v>
      </c>
      <c r="E1282" s="733" t="str">
        <f>CONCATENATE('Смета ЕР (общ) '!$A1282,".",'Смета ЕР (общ) '!$B1282,".",'Смета ЕР (общ) '!$D1282)</f>
        <v>Р9.2.94</v>
      </c>
      <c r="F1282" s="733">
        <f t="shared" si="137"/>
        <v>1</v>
      </c>
      <c r="G1282" s="1065" t="s">
        <v>180</v>
      </c>
      <c r="H1282" s="1098" t="s">
        <v>336</v>
      </c>
      <c r="I1282" s="734"/>
      <c r="J1282" s="923">
        <v>945.21</v>
      </c>
      <c r="K1282" s="923">
        <v>3396.93</v>
      </c>
      <c r="L1282" s="923">
        <f t="shared" si="138"/>
        <v>945.21</v>
      </c>
      <c r="M1282" s="923">
        <f t="shared" si="139"/>
        <v>3396.93</v>
      </c>
      <c r="N1282" s="923">
        <f>ROUND('Смета ЕР (общ) '!$I1282*'Смета ЕР (общ) '!$L1282,2)</f>
        <v>0</v>
      </c>
      <c r="O1282" s="923">
        <f>ROUND('Смета ЕР (общ) '!$I1282*'Смета ЕР (общ) '!$M1282,2)</f>
        <v>0</v>
      </c>
      <c r="P1282" s="1065"/>
      <c r="Q1282" s="1065"/>
      <c r="S1282" s="619"/>
      <c r="T1282" s="1168"/>
      <c r="U1282" s="1168"/>
      <c r="V1282" s="1168"/>
      <c r="W1282" s="1168"/>
    </row>
    <row r="1283" spans="1:23" ht="34.5" customHeight="1">
      <c r="A1283" s="733" t="s">
        <v>105</v>
      </c>
      <c r="B1283" s="733">
        <v>2</v>
      </c>
      <c r="C1283" s="733"/>
      <c r="D1283" s="733">
        <v>95</v>
      </c>
      <c r="E1283" s="733" t="str">
        <f>CONCATENATE('Смета ЕР (общ) '!$A1283,".",'Смета ЕР (общ) '!$B1283,".",'Смета ЕР (общ) '!$D1283)</f>
        <v>Р9.2.95</v>
      </c>
      <c r="F1283" s="733">
        <f t="shared" si="137"/>
        <v>1</v>
      </c>
      <c r="G1283" s="1065" t="s">
        <v>181</v>
      </c>
      <c r="H1283" s="1098" t="s">
        <v>336</v>
      </c>
      <c r="I1283" s="734"/>
      <c r="J1283" s="923">
        <v>997.71</v>
      </c>
      <c r="K1283" s="923">
        <v>3730.56</v>
      </c>
      <c r="L1283" s="923">
        <f t="shared" si="138"/>
        <v>997.71</v>
      </c>
      <c r="M1283" s="923">
        <f t="shared" si="139"/>
        <v>3730.56</v>
      </c>
      <c r="N1283" s="923">
        <f>ROUND('Смета ЕР (общ) '!$I1283*'Смета ЕР (общ) '!$L1283,2)</f>
        <v>0</v>
      </c>
      <c r="O1283" s="923">
        <f>ROUND('Смета ЕР (общ) '!$I1283*'Смета ЕР (общ) '!$M1283,2)</f>
        <v>0</v>
      </c>
      <c r="P1283" s="1065"/>
      <c r="Q1283" s="1065"/>
      <c r="S1283" s="619"/>
      <c r="T1283" s="1168"/>
      <c r="U1283" s="1168"/>
      <c r="V1283" s="1168"/>
      <c r="W1283" s="1168"/>
    </row>
    <row r="1284" spans="1:23" ht="34.5" customHeight="1">
      <c r="A1284" s="733" t="s">
        <v>105</v>
      </c>
      <c r="B1284" s="733">
        <v>2</v>
      </c>
      <c r="C1284" s="733"/>
      <c r="D1284" s="733">
        <v>96</v>
      </c>
      <c r="E1284" s="733" t="str">
        <f>CONCATENATE('Смета ЕР (общ) '!$A1284,".",'Смета ЕР (общ) '!$B1284,".",'Смета ЕР (общ) '!$D1284)</f>
        <v>Р9.2.96</v>
      </c>
      <c r="F1284" s="733">
        <f t="shared" si="137"/>
        <v>1</v>
      </c>
      <c r="G1284" s="1065" t="s">
        <v>394</v>
      </c>
      <c r="H1284" s="1098" t="s">
        <v>336</v>
      </c>
      <c r="I1284" s="734"/>
      <c r="J1284" s="923">
        <v>1260.27</v>
      </c>
      <c r="K1284" s="923">
        <v>4847.47</v>
      </c>
      <c r="L1284" s="923">
        <f t="shared" si="138"/>
        <v>1260.27</v>
      </c>
      <c r="M1284" s="923">
        <f t="shared" si="139"/>
        <v>4847.47</v>
      </c>
      <c r="N1284" s="923">
        <f>ROUND('Смета ЕР (общ) '!$I1284*'Смета ЕР (общ) '!$L1284,2)</f>
        <v>0</v>
      </c>
      <c r="O1284" s="923">
        <f>ROUND('Смета ЕР (общ) '!$I1284*'Смета ЕР (общ) '!$M1284,2)</f>
        <v>0</v>
      </c>
      <c r="P1284" s="1065"/>
      <c r="Q1284" s="1065"/>
      <c r="S1284" s="619"/>
      <c r="T1284" s="1168"/>
      <c r="U1284" s="1168"/>
      <c r="V1284" s="1168"/>
      <c r="W1284" s="1168"/>
    </row>
    <row r="1285" spans="1:23" ht="34.5" customHeight="1">
      <c r="A1285" s="733" t="s">
        <v>105</v>
      </c>
      <c r="B1285" s="733">
        <v>2</v>
      </c>
      <c r="C1285" s="733"/>
      <c r="D1285" s="733">
        <v>265</v>
      </c>
      <c r="E1285" s="733" t="str">
        <f>CONCATENATE('Смета ЕР (общ) '!$A1285,".",'Смета ЕР (общ) '!$B1285,".",'Смета ЕР (общ) '!$D1285)</f>
        <v>Р9.2.265</v>
      </c>
      <c r="F1285" s="733">
        <f t="shared" si="137"/>
        <v>1</v>
      </c>
      <c r="G1285" s="1065" t="s">
        <v>737</v>
      </c>
      <c r="H1285" s="1098" t="s">
        <v>336</v>
      </c>
      <c r="I1285" s="734"/>
      <c r="J1285" s="923">
        <v>1540.16</v>
      </c>
      <c r="K1285" s="923">
        <v>4973.24</v>
      </c>
      <c r="L1285" s="923">
        <f t="shared" si="138"/>
        <v>1540.16</v>
      </c>
      <c r="M1285" s="923">
        <f t="shared" si="139"/>
        <v>4973.24</v>
      </c>
      <c r="N1285" s="923">
        <f>ROUND('Смета ЕР (общ) '!$I1285*'Смета ЕР (общ) '!$L1285,2)</f>
        <v>0</v>
      </c>
      <c r="O1285" s="923">
        <f>ROUND('Смета ЕР (общ) '!$I1285*'Смета ЕР (общ) '!$M1285,2)</f>
        <v>0</v>
      </c>
      <c r="P1285" s="1065"/>
      <c r="Q1285" s="1065"/>
      <c r="S1285" s="619"/>
      <c r="T1285" s="1168"/>
      <c r="U1285" s="1168"/>
      <c r="V1285" s="1168"/>
      <c r="W1285" s="1168"/>
    </row>
    <row r="1286" spans="1:23" ht="34.5" customHeight="1">
      <c r="A1286" s="733" t="s">
        <v>105</v>
      </c>
      <c r="B1286" s="733">
        <v>2</v>
      </c>
      <c r="C1286" s="733"/>
      <c r="D1286" s="733">
        <v>97</v>
      </c>
      <c r="E1286" s="733" t="str">
        <f>CONCATENATE('Смета ЕР (общ) '!$A1286,".",'Смета ЕР (общ) '!$B1286,".",'Смета ЕР (общ) '!$D1286)</f>
        <v>Р9.2.97</v>
      </c>
      <c r="F1286" s="733">
        <f t="shared" si="137"/>
        <v>1</v>
      </c>
      <c r="G1286" s="1065" t="s">
        <v>602</v>
      </c>
      <c r="H1286" s="1098" t="s">
        <v>336</v>
      </c>
      <c r="I1286" s="734"/>
      <c r="J1286" s="923">
        <v>746.46</v>
      </c>
      <c r="K1286" s="923">
        <v>1556.18</v>
      </c>
      <c r="L1286" s="923">
        <f t="shared" si="138"/>
        <v>746.46</v>
      </c>
      <c r="M1286" s="923">
        <f t="shared" si="139"/>
        <v>1556.18</v>
      </c>
      <c r="N1286" s="923">
        <f>ROUND('Смета ЕР (общ) '!$I1286*'Смета ЕР (общ) '!$L1286,2)</f>
        <v>0</v>
      </c>
      <c r="O1286" s="923">
        <f>ROUND('Смета ЕР (общ) '!$I1286*'Смета ЕР (общ) '!$M1286,2)</f>
        <v>0</v>
      </c>
      <c r="P1286" s="1065"/>
      <c r="Q1286" s="1065"/>
      <c r="S1286" s="619"/>
      <c r="T1286" s="1168"/>
      <c r="U1286" s="1168"/>
      <c r="V1286" s="1168"/>
      <c r="W1286" s="1168"/>
    </row>
    <row r="1287" spans="1:23" ht="34.5" customHeight="1">
      <c r="A1287" s="733" t="s">
        <v>105</v>
      </c>
      <c r="B1287" s="733">
        <v>2</v>
      </c>
      <c r="C1287" s="733"/>
      <c r="D1287" s="733">
        <v>98</v>
      </c>
      <c r="E1287" s="733" t="str">
        <f>CONCATENATE('Смета ЕР (общ) '!$A1287,".",'Смета ЕР (общ) '!$B1287,".",'Смета ЕР (общ) '!$D1287)</f>
        <v>Р9.2.98</v>
      </c>
      <c r="F1287" s="733">
        <f t="shared" si="137"/>
        <v>1</v>
      </c>
      <c r="G1287" s="1065" t="s">
        <v>603</v>
      </c>
      <c r="H1287" s="1098" t="s">
        <v>336</v>
      </c>
      <c r="I1287" s="734"/>
      <c r="J1287" s="923">
        <v>746.46</v>
      </c>
      <c r="K1287" s="923">
        <v>1422.54</v>
      </c>
      <c r="L1287" s="923">
        <f t="shared" si="138"/>
        <v>746.46</v>
      </c>
      <c r="M1287" s="923">
        <f t="shared" si="139"/>
        <v>1422.54</v>
      </c>
      <c r="N1287" s="923">
        <f>ROUND('Смета ЕР (общ) '!$I1287*'Смета ЕР (общ) '!$L1287,2)</f>
        <v>0</v>
      </c>
      <c r="O1287" s="923">
        <f>ROUND('Смета ЕР (общ) '!$I1287*'Смета ЕР (общ) '!$M1287,2)</f>
        <v>0</v>
      </c>
      <c r="P1287" s="1065"/>
      <c r="Q1287" s="1065"/>
      <c r="S1287" s="619"/>
      <c r="T1287" s="1168"/>
      <c r="U1287" s="1168"/>
      <c r="V1287" s="1168"/>
      <c r="W1287" s="1168"/>
    </row>
    <row r="1288" spans="1:23" ht="34.5" customHeight="1">
      <c r="A1288" s="733" t="s">
        <v>105</v>
      </c>
      <c r="B1288" s="733">
        <v>2</v>
      </c>
      <c r="C1288" s="733"/>
      <c r="D1288" s="733">
        <v>99</v>
      </c>
      <c r="E1288" s="733" t="str">
        <f>CONCATENATE('Смета ЕР (общ) '!$A1288,".",'Смета ЕР (общ) '!$B1288,".",'Смета ЕР (общ) '!$D1288)</f>
        <v>Р9.2.99</v>
      </c>
      <c r="F1288" s="733">
        <f t="shared" si="137"/>
        <v>1</v>
      </c>
      <c r="G1288" s="1065" t="s">
        <v>115</v>
      </c>
      <c r="H1288" s="1098" t="s">
        <v>336</v>
      </c>
      <c r="I1288" s="734"/>
      <c r="J1288" s="923">
        <v>746.46</v>
      </c>
      <c r="K1288" s="923">
        <v>1435.51</v>
      </c>
      <c r="L1288" s="923">
        <f t="shared" si="138"/>
        <v>746.46</v>
      </c>
      <c r="M1288" s="923">
        <f t="shared" si="139"/>
        <v>1435.51</v>
      </c>
      <c r="N1288" s="923">
        <f>ROUND('Смета ЕР (общ) '!$I1288*'Смета ЕР (общ) '!$L1288,2)</f>
        <v>0</v>
      </c>
      <c r="O1288" s="923">
        <f>ROUND('Смета ЕР (общ) '!$I1288*'Смета ЕР (общ) '!$M1288,2)</f>
        <v>0</v>
      </c>
      <c r="P1288" s="1065"/>
      <c r="Q1288" s="1065"/>
      <c r="S1288" s="619"/>
      <c r="T1288" s="1168"/>
      <c r="U1288" s="1168"/>
      <c r="V1288" s="1168"/>
      <c r="W1288" s="1168"/>
    </row>
    <row r="1289" spans="1:23" ht="34.5" customHeight="1">
      <c r="A1289" s="733" t="s">
        <v>105</v>
      </c>
      <c r="B1289" s="733">
        <v>2</v>
      </c>
      <c r="C1289" s="733"/>
      <c r="D1289" s="733">
        <v>100</v>
      </c>
      <c r="E1289" s="733" t="str">
        <f>CONCATENATE('Смета ЕР (общ) '!$A1289,".",'Смета ЕР (общ) '!$B1289,".",'Смета ЕР (общ) '!$D1289)</f>
        <v>Р9.2.100</v>
      </c>
      <c r="F1289" s="733">
        <f t="shared" si="137"/>
        <v>1</v>
      </c>
      <c r="G1289" s="1065" t="s">
        <v>339</v>
      </c>
      <c r="H1289" s="1098" t="s">
        <v>336</v>
      </c>
      <c r="I1289" s="734"/>
      <c r="J1289" s="923">
        <v>746.46</v>
      </c>
      <c r="K1289" s="923">
        <v>1508.49</v>
      </c>
      <c r="L1289" s="923">
        <f t="shared" si="138"/>
        <v>746.46</v>
      </c>
      <c r="M1289" s="923">
        <f t="shared" si="139"/>
        <v>1508.49</v>
      </c>
      <c r="N1289" s="923">
        <f>ROUND('Смета ЕР (общ) '!$I1289*'Смета ЕР (общ) '!$L1289,2)</f>
        <v>0</v>
      </c>
      <c r="O1289" s="923">
        <f>ROUND('Смета ЕР (общ) '!$I1289*'Смета ЕР (общ) '!$M1289,2)</f>
        <v>0</v>
      </c>
      <c r="P1289" s="1065"/>
      <c r="Q1289" s="1065"/>
      <c r="S1289" s="619"/>
      <c r="T1289" s="1168"/>
      <c r="U1289" s="1168"/>
      <c r="V1289" s="1168"/>
      <c r="W1289" s="1168"/>
    </row>
    <row r="1290" spans="1:23" ht="34.5" customHeight="1">
      <c r="A1290" s="733" t="s">
        <v>105</v>
      </c>
      <c r="B1290" s="733">
        <v>2</v>
      </c>
      <c r="C1290" s="733"/>
      <c r="D1290" s="733">
        <v>101</v>
      </c>
      <c r="E1290" s="733" t="str">
        <f>CONCATENATE('Смета ЕР (общ) '!$A1290,".",'Смета ЕР (общ) '!$B1290,".",'Смета ЕР (общ) '!$D1290)</f>
        <v>Р9.2.101</v>
      </c>
      <c r="F1290" s="733">
        <f t="shared" si="137"/>
        <v>1</v>
      </c>
      <c r="G1290" s="1065" t="s">
        <v>340</v>
      </c>
      <c r="H1290" s="1098" t="s">
        <v>336</v>
      </c>
      <c r="I1290" s="734"/>
      <c r="J1290" s="923">
        <v>791.7</v>
      </c>
      <c r="K1290" s="923">
        <v>1458.46</v>
      </c>
      <c r="L1290" s="923">
        <f t="shared" si="138"/>
        <v>791.7</v>
      </c>
      <c r="M1290" s="923">
        <f t="shared" si="139"/>
        <v>1458.46</v>
      </c>
      <c r="N1290" s="923">
        <f>ROUND('Смета ЕР (общ) '!$I1290*'Смета ЕР (общ) '!$L1290,2)</f>
        <v>0</v>
      </c>
      <c r="O1290" s="923">
        <f>ROUND('Смета ЕР (общ) '!$I1290*'Смета ЕР (общ) '!$M1290,2)</f>
        <v>0</v>
      </c>
      <c r="P1290" s="1065"/>
      <c r="Q1290" s="1065"/>
      <c r="S1290" s="619"/>
      <c r="T1290" s="1168"/>
      <c r="U1290" s="1168"/>
      <c r="V1290" s="1168"/>
      <c r="W1290" s="1168"/>
    </row>
    <row r="1291" spans="1:23" ht="34.5" customHeight="1">
      <c r="A1291" s="733" t="s">
        <v>105</v>
      </c>
      <c r="B1291" s="733">
        <v>2</v>
      </c>
      <c r="C1291" s="733"/>
      <c r="D1291" s="733">
        <v>102</v>
      </c>
      <c r="E1291" s="733" t="str">
        <f>CONCATENATE('Смета ЕР (общ) '!$A1291,".",'Смета ЕР (общ) '!$B1291,".",'Смета ЕР (общ) '!$D1291)</f>
        <v>Р9.2.102</v>
      </c>
      <c r="F1291" s="733">
        <f t="shared" si="137"/>
        <v>1</v>
      </c>
      <c r="G1291" s="1065" t="s">
        <v>604</v>
      </c>
      <c r="H1291" s="1098" t="s">
        <v>336</v>
      </c>
      <c r="I1291" s="734"/>
      <c r="J1291" s="923">
        <v>945.21</v>
      </c>
      <c r="K1291" s="923">
        <v>1726.29</v>
      </c>
      <c r="L1291" s="923">
        <f t="shared" si="138"/>
        <v>945.21</v>
      </c>
      <c r="M1291" s="923">
        <f t="shared" si="139"/>
        <v>1726.29</v>
      </c>
      <c r="N1291" s="923">
        <f>ROUND('Смета ЕР (общ) '!$I1291*'Смета ЕР (общ) '!$L1291,2)</f>
        <v>0</v>
      </c>
      <c r="O1291" s="923">
        <f>ROUND('Смета ЕР (общ) '!$I1291*'Смета ЕР (общ) '!$M1291,2)</f>
        <v>0</v>
      </c>
      <c r="P1291" s="1065"/>
      <c r="Q1291" s="1065"/>
      <c r="S1291" s="619"/>
      <c r="T1291" s="1168"/>
      <c r="U1291" s="1168"/>
      <c r="V1291" s="1168"/>
      <c r="W1291" s="1168"/>
    </row>
    <row r="1292" spans="1:23" ht="34.5" customHeight="1">
      <c r="A1292" s="733" t="s">
        <v>105</v>
      </c>
      <c r="B1292" s="733">
        <v>2</v>
      </c>
      <c r="C1292" s="733"/>
      <c r="D1292" s="733">
        <v>103</v>
      </c>
      <c r="E1292" s="733" t="str">
        <f>CONCATENATE('Смета ЕР (общ) '!$A1292,".",'Смета ЕР (общ) '!$B1292,".",'Смета ЕР (общ) '!$D1292)</f>
        <v>Р9.2.103</v>
      </c>
      <c r="F1292" s="733">
        <f t="shared" si="137"/>
        <v>1</v>
      </c>
      <c r="G1292" s="1065" t="s">
        <v>341</v>
      </c>
      <c r="H1292" s="1098" t="s">
        <v>336</v>
      </c>
      <c r="I1292" s="734"/>
      <c r="J1292" s="923">
        <v>997.71</v>
      </c>
      <c r="K1292" s="923">
        <v>1789.77</v>
      </c>
      <c r="L1292" s="923">
        <f t="shared" si="138"/>
        <v>997.71</v>
      </c>
      <c r="M1292" s="923">
        <f t="shared" si="139"/>
        <v>1789.77</v>
      </c>
      <c r="N1292" s="923">
        <f>ROUND('Смета ЕР (общ) '!$I1292*'Смета ЕР (общ) '!$L1292,2)</f>
        <v>0</v>
      </c>
      <c r="O1292" s="923">
        <f>ROUND('Смета ЕР (общ) '!$I1292*'Смета ЕР (общ) '!$M1292,2)</f>
        <v>0</v>
      </c>
      <c r="P1292" s="1065"/>
      <c r="Q1292" s="1065"/>
      <c r="S1292" s="619"/>
      <c r="T1292" s="1168"/>
      <c r="U1292" s="1168"/>
      <c r="V1292" s="1168"/>
      <c r="W1292" s="1168"/>
    </row>
    <row r="1293" spans="1:23" ht="34.5" customHeight="1">
      <c r="A1293" s="733" t="s">
        <v>105</v>
      </c>
      <c r="B1293" s="733">
        <v>2</v>
      </c>
      <c r="C1293" s="733"/>
      <c r="D1293" s="733">
        <v>104</v>
      </c>
      <c r="E1293" s="733" t="str">
        <f>CONCATENATE('Смета ЕР (общ) '!$A1293,".",'Смета ЕР (общ) '!$B1293,".",'Смета ЕР (общ) '!$D1293)</f>
        <v>Р9.2.104</v>
      </c>
      <c r="F1293" s="733">
        <f t="shared" si="137"/>
        <v>1</v>
      </c>
      <c r="G1293" s="1065" t="s">
        <v>426</v>
      </c>
      <c r="H1293" s="1098" t="s">
        <v>336</v>
      </c>
      <c r="I1293" s="734"/>
      <c r="J1293" s="923">
        <v>1260.27</v>
      </c>
      <c r="K1293" s="923">
        <v>2569.52</v>
      </c>
      <c r="L1293" s="923">
        <f t="shared" si="138"/>
        <v>1260.27</v>
      </c>
      <c r="M1293" s="923">
        <f t="shared" si="139"/>
        <v>2569.52</v>
      </c>
      <c r="N1293" s="923">
        <f>ROUND('Смета ЕР (общ) '!$I1293*'Смета ЕР (общ) '!$L1293,2)</f>
        <v>0</v>
      </c>
      <c r="O1293" s="923">
        <f>ROUND('Смета ЕР (общ) '!$I1293*'Смета ЕР (общ) '!$M1293,2)</f>
        <v>0</v>
      </c>
      <c r="P1293" s="1065"/>
      <c r="Q1293" s="1065"/>
      <c r="S1293" s="619"/>
      <c r="T1293" s="1168"/>
      <c r="U1293" s="1168"/>
      <c r="V1293" s="1168"/>
      <c r="W1293" s="1168"/>
    </row>
    <row r="1294" spans="1:23" ht="34.5" customHeight="1">
      <c r="A1294" s="733" t="s">
        <v>105</v>
      </c>
      <c r="B1294" s="733">
        <v>2</v>
      </c>
      <c r="C1294" s="733"/>
      <c r="D1294" s="733">
        <v>105</v>
      </c>
      <c r="E1294" s="733" t="str">
        <f>CONCATENATE('Смета ЕР (общ) '!$A1294,".",'Смета ЕР (общ) '!$B1294,".",'Смета ЕР (общ) '!$D1294)</f>
        <v>Р9.2.105</v>
      </c>
      <c r="F1294" s="733">
        <f t="shared" si="137"/>
        <v>1</v>
      </c>
      <c r="G1294" s="1065" t="s">
        <v>116</v>
      </c>
      <c r="H1294" s="1098" t="s">
        <v>336</v>
      </c>
      <c r="I1294" s="734"/>
      <c r="J1294" s="923">
        <v>984.84</v>
      </c>
      <c r="K1294" s="923">
        <v>7935.55</v>
      </c>
      <c r="L1294" s="923">
        <f t="shared" si="138"/>
        <v>984.84</v>
      </c>
      <c r="M1294" s="923">
        <f t="shared" si="139"/>
        <v>7935.55</v>
      </c>
      <c r="N1294" s="923">
        <f>ROUND('Смета ЕР (общ) '!$I1294*'Смета ЕР (общ) '!$L1294,2)</f>
        <v>0</v>
      </c>
      <c r="O1294" s="923">
        <f>ROUND('Смета ЕР (общ) '!$I1294*'Смета ЕР (общ) '!$M1294,2)</f>
        <v>0</v>
      </c>
      <c r="P1294" s="1065"/>
      <c r="Q1294" s="1065"/>
      <c r="S1294" s="619"/>
      <c r="T1294" s="1168"/>
      <c r="U1294" s="1168"/>
      <c r="V1294" s="1168"/>
      <c r="W1294" s="1168"/>
    </row>
    <row r="1295" spans="1:23" ht="34.5" customHeight="1">
      <c r="A1295" s="733" t="s">
        <v>105</v>
      </c>
      <c r="B1295" s="733">
        <v>2</v>
      </c>
      <c r="C1295" s="733"/>
      <c r="D1295" s="733">
        <v>106</v>
      </c>
      <c r="E1295" s="733" t="str">
        <f>CONCATENATE('Смета ЕР (общ) '!$A1295,".",'Смета ЕР (общ) '!$B1295,".",'Смета ЕР (общ) '!$D1295)</f>
        <v>Р9.2.106</v>
      </c>
      <c r="F1295" s="733">
        <f t="shared" si="137"/>
        <v>1</v>
      </c>
      <c r="G1295" s="1065" t="s">
        <v>117</v>
      </c>
      <c r="H1295" s="1098" t="s">
        <v>336</v>
      </c>
      <c r="I1295" s="734"/>
      <c r="J1295" s="923">
        <v>1245.3800000000001</v>
      </c>
      <c r="K1295" s="923">
        <v>8136.63</v>
      </c>
      <c r="L1295" s="923">
        <f t="shared" si="138"/>
        <v>1245.3800000000001</v>
      </c>
      <c r="M1295" s="923">
        <f t="shared" si="139"/>
        <v>8136.63</v>
      </c>
      <c r="N1295" s="923">
        <f>ROUND('Смета ЕР (общ) '!$I1295*'Смета ЕР (общ) '!$L1295,2)</f>
        <v>0</v>
      </c>
      <c r="O1295" s="923">
        <f>ROUND('Смета ЕР (общ) '!$I1295*'Смета ЕР (общ) '!$M1295,2)</f>
        <v>0</v>
      </c>
      <c r="P1295" s="1065"/>
      <c r="Q1295" s="1065"/>
      <c r="S1295" s="619"/>
      <c r="T1295" s="1168"/>
      <c r="U1295" s="1168"/>
      <c r="V1295" s="1168"/>
      <c r="W1295" s="1168"/>
    </row>
    <row r="1296" spans="1:23" ht="34.5" customHeight="1">
      <c r="A1296" s="733" t="s">
        <v>105</v>
      </c>
      <c r="B1296" s="733">
        <v>2</v>
      </c>
      <c r="C1296" s="733"/>
      <c r="D1296" s="733">
        <v>107</v>
      </c>
      <c r="E1296" s="733" t="str">
        <f>CONCATENATE('Смета ЕР (общ) '!$A1296,".",'Смета ЕР (общ) '!$B1296,".",'Смета ЕР (общ) '!$D1296)</f>
        <v>Р9.2.107</v>
      </c>
      <c r="F1296" s="733">
        <f t="shared" ref="F1296:F1359" si="140">IF(I1296&gt;0,F1295+1,F1295)</f>
        <v>1</v>
      </c>
      <c r="G1296" s="1065" t="s">
        <v>605</v>
      </c>
      <c r="H1296" s="1098" t="s">
        <v>336</v>
      </c>
      <c r="I1296" s="734"/>
      <c r="J1296" s="923">
        <v>984.84</v>
      </c>
      <c r="K1296" s="923">
        <v>5102.6400000000003</v>
      </c>
      <c r="L1296" s="923">
        <f t="shared" si="138"/>
        <v>984.84</v>
      </c>
      <c r="M1296" s="923">
        <f t="shared" si="139"/>
        <v>5102.6400000000003</v>
      </c>
      <c r="N1296" s="923">
        <f>ROUND('Смета ЕР (общ) '!$I1296*'Смета ЕР (общ) '!$L1296,2)</f>
        <v>0</v>
      </c>
      <c r="O1296" s="923">
        <f>ROUND('Смета ЕР (общ) '!$I1296*'Смета ЕР (общ) '!$M1296,2)</f>
        <v>0</v>
      </c>
      <c r="P1296" s="1065"/>
      <c r="Q1296" s="1065"/>
      <c r="S1296" s="619"/>
      <c r="T1296" s="1168"/>
      <c r="U1296" s="1168"/>
      <c r="V1296" s="1168"/>
      <c r="W1296" s="1168"/>
    </row>
    <row r="1297" spans="1:23" ht="34.5" customHeight="1">
      <c r="A1297" s="733" t="s">
        <v>105</v>
      </c>
      <c r="B1297" s="733">
        <v>2</v>
      </c>
      <c r="C1297" s="733"/>
      <c r="D1297" s="733">
        <v>108</v>
      </c>
      <c r="E1297" s="733" t="str">
        <f>CONCATENATE('Смета ЕР (общ) '!$A1297,".",'Смета ЕР (общ) '!$B1297,".",'Смета ЕР (общ) '!$D1297)</f>
        <v>Р9.2.108</v>
      </c>
      <c r="F1297" s="733">
        <f t="shared" si="140"/>
        <v>1</v>
      </c>
      <c r="G1297" s="1065" t="s">
        <v>118</v>
      </c>
      <c r="H1297" s="1098" t="s">
        <v>336</v>
      </c>
      <c r="I1297" s="734"/>
      <c r="J1297" s="923">
        <v>1087.83</v>
      </c>
      <c r="K1297" s="923">
        <v>4954.75</v>
      </c>
      <c r="L1297" s="923">
        <f t="shared" si="138"/>
        <v>1087.83</v>
      </c>
      <c r="M1297" s="923">
        <f t="shared" si="139"/>
        <v>4954.75</v>
      </c>
      <c r="N1297" s="923">
        <f>ROUND('Смета ЕР (общ) '!$I1297*'Смета ЕР (общ) '!$L1297,2)</f>
        <v>0</v>
      </c>
      <c r="O1297" s="923">
        <f>ROUND('Смета ЕР (общ) '!$I1297*'Смета ЕР (общ) '!$M1297,2)</f>
        <v>0</v>
      </c>
      <c r="P1297" s="1065"/>
      <c r="Q1297" s="1065"/>
      <c r="S1297" s="619"/>
      <c r="T1297" s="1168"/>
      <c r="U1297" s="1168"/>
      <c r="V1297" s="1168"/>
      <c r="W1297" s="1168"/>
    </row>
    <row r="1298" spans="1:23" ht="34.5" customHeight="1">
      <c r="A1298" s="733" t="s">
        <v>105</v>
      </c>
      <c r="B1298" s="733">
        <v>2</v>
      </c>
      <c r="C1298" s="733"/>
      <c r="D1298" s="733">
        <v>109</v>
      </c>
      <c r="E1298" s="733" t="str">
        <f>CONCATENATE('Смета ЕР (общ) '!$A1298,".",'Смета ЕР (общ) '!$B1298,".",'Смета ЕР (общ) '!$D1298)</f>
        <v>Р9.2.109</v>
      </c>
      <c r="F1298" s="733">
        <f t="shared" si="140"/>
        <v>1</v>
      </c>
      <c r="G1298" s="1065" t="s">
        <v>119</v>
      </c>
      <c r="H1298" s="1098" t="s">
        <v>336</v>
      </c>
      <c r="I1298" s="734"/>
      <c r="J1298" s="923">
        <v>1245.3800000000001</v>
      </c>
      <c r="K1298" s="923">
        <v>5158.3</v>
      </c>
      <c r="L1298" s="923">
        <f t="shared" si="138"/>
        <v>1245.3800000000001</v>
      </c>
      <c r="M1298" s="923">
        <f t="shared" si="139"/>
        <v>5158.3</v>
      </c>
      <c r="N1298" s="923">
        <f>ROUND('Смета ЕР (общ) '!$I1298*'Смета ЕР (общ) '!$L1298,2)</f>
        <v>0</v>
      </c>
      <c r="O1298" s="923">
        <f>ROUND('Смета ЕР (общ) '!$I1298*'Смета ЕР (общ) '!$M1298,2)</f>
        <v>0</v>
      </c>
      <c r="P1298" s="1065"/>
      <c r="Q1298" s="1065"/>
      <c r="S1298" s="619"/>
      <c r="T1298" s="1168"/>
      <c r="U1298" s="1168"/>
      <c r="V1298" s="1168"/>
      <c r="W1298" s="1168"/>
    </row>
    <row r="1299" spans="1:23" ht="34.5" customHeight="1">
      <c r="A1299" s="733" t="s">
        <v>105</v>
      </c>
      <c r="B1299" s="733">
        <v>2</v>
      </c>
      <c r="C1299" s="733"/>
      <c r="D1299" s="733">
        <v>110</v>
      </c>
      <c r="E1299" s="733" t="str">
        <f>CONCATENATE('Смета ЕР (общ) '!$A1299,".",'Смета ЕР (общ) '!$B1299,".",'Смета ЕР (общ) '!$D1299)</f>
        <v>Р9.2.110</v>
      </c>
      <c r="F1299" s="733">
        <f t="shared" si="140"/>
        <v>1</v>
      </c>
      <c r="G1299" s="1065" t="s">
        <v>120</v>
      </c>
      <c r="H1299" s="1098" t="s">
        <v>336</v>
      </c>
      <c r="I1299" s="734"/>
      <c r="J1299" s="923">
        <v>1420.16</v>
      </c>
      <c r="K1299" s="923">
        <v>5683.75</v>
      </c>
      <c r="L1299" s="923">
        <f t="shared" si="138"/>
        <v>1420.16</v>
      </c>
      <c r="M1299" s="923">
        <f t="shared" si="139"/>
        <v>5683.75</v>
      </c>
      <c r="N1299" s="923">
        <f>ROUND('Смета ЕР (общ) '!$I1299*'Смета ЕР (общ) '!$L1299,2)</f>
        <v>0</v>
      </c>
      <c r="O1299" s="923">
        <f>ROUND('Смета ЕР (общ) '!$I1299*'Смета ЕР (общ) '!$M1299,2)</f>
        <v>0</v>
      </c>
      <c r="P1299" s="1065"/>
      <c r="Q1299" s="1065"/>
      <c r="S1299" s="619"/>
      <c r="T1299" s="1168"/>
      <c r="U1299" s="1168"/>
      <c r="V1299" s="1168"/>
      <c r="W1299" s="1168"/>
    </row>
    <row r="1300" spans="1:23" ht="34.5" customHeight="1">
      <c r="A1300" s="733" t="s">
        <v>105</v>
      </c>
      <c r="B1300" s="733">
        <v>2</v>
      </c>
      <c r="C1300" s="733"/>
      <c r="D1300" s="733">
        <v>111</v>
      </c>
      <c r="E1300" s="733" t="str">
        <f>CONCATENATE('Смета ЕР (общ) '!$A1300,".",'Смета ЕР (общ) '!$B1300,".",'Смета ЕР (общ) '!$D1300)</f>
        <v>Р9.2.111</v>
      </c>
      <c r="F1300" s="733">
        <f t="shared" si="140"/>
        <v>1</v>
      </c>
      <c r="G1300" s="1065" t="s">
        <v>121</v>
      </c>
      <c r="H1300" s="1098" t="s">
        <v>336</v>
      </c>
      <c r="I1300" s="734"/>
      <c r="J1300" s="923">
        <v>1680.36</v>
      </c>
      <c r="K1300" s="923">
        <v>5958.87</v>
      </c>
      <c r="L1300" s="923">
        <f t="shared" si="138"/>
        <v>1680.36</v>
      </c>
      <c r="M1300" s="923">
        <f t="shared" si="139"/>
        <v>5958.87</v>
      </c>
      <c r="N1300" s="923">
        <f>ROUND('Смета ЕР (общ) '!$I1300*'Смета ЕР (общ) '!$L1300,2)</f>
        <v>0</v>
      </c>
      <c r="O1300" s="923">
        <f>ROUND('Смета ЕР (общ) '!$I1300*'Смета ЕР (общ) '!$M1300,2)</f>
        <v>0</v>
      </c>
      <c r="P1300" s="1065"/>
      <c r="Q1300" s="1065"/>
      <c r="S1300" s="619"/>
      <c r="T1300" s="1168"/>
      <c r="U1300" s="1168"/>
      <c r="V1300" s="1168"/>
      <c r="W1300" s="1168"/>
    </row>
    <row r="1301" spans="1:23" ht="34.5" customHeight="1">
      <c r="A1301" s="733" t="s">
        <v>105</v>
      </c>
      <c r="B1301" s="733">
        <v>2</v>
      </c>
      <c r="C1301" s="733"/>
      <c r="D1301" s="733">
        <v>112</v>
      </c>
      <c r="E1301" s="733" t="str">
        <f>CONCATENATE('Смета ЕР (общ) '!$A1301,".",'Смета ЕР (общ) '!$B1301,".",'Смета ЕР (общ) '!$D1301)</f>
        <v>Р9.2.112</v>
      </c>
      <c r="F1301" s="733">
        <f t="shared" si="140"/>
        <v>1</v>
      </c>
      <c r="G1301" s="1065" t="s">
        <v>606</v>
      </c>
      <c r="H1301" s="1098" t="s">
        <v>336</v>
      </c>
      <c r="I1301" s="734"/>
      <c r="J1301" s="923">
        <v>1680.36</v>
      </c>
      <c r="K1301" s="923">
        <v>2956.14</v>
      </c>
      <c r="L1301" s="923">
        <f t="shared" si="138"/>
        <v>1680.36</v>
      </c>
      <c r="M1301" s="923">
        <f t="shared" si="139"/>
        <v>2956.14</v>
      </c>
      <c r="N1301" s="923">
        <f>ROUND('Смета ЕР (общ) '!$I1301*'Смета ЕР (общ) '!$L1301,2)</f>
        <v>0</v>
      </c>
      <c r="O1301" s="923">
        <f>ROUND('Смета ЕР (общ) '!$I1301*'Смета ЕР (общ) '!$M1301,2)</f>
        <v>0</v>
      </c>
      <c r="P1301" s="1065"/>
      <c r="Q1301" s="1065"/>
      <c r="S1301" s="619"/>
      <c r="T1301" s="1168"/>
      <c r="U1301" s="1168"/>
      <c r="V1301" s="1168"/>
      <c r="W1301" s="1168"/>
    </row>
    <row r="1302" spans="1:23" ht="34.5" customHeight="1">
      <c r="A1302" s="733" t="s">
        <v>105</v>
      </c>
      <c r="B1302" s="733">
        <v>2</v>
      </c>
      <c r="C1302" s="733"/>
      <c r="D1302" s="733">
        <v>238</v>
      </c>
      <c r="E1302" s="733" t="str">
        <f>CONCATENATE('Смета ЕР (общ) '!$A1302,".",'Смета ЕР (общ) '!$B1302,".",'Смета ЕР (общ) '!$D1302)</f>
        <v>Р9.2.238</v>
      </c>
      <c r="F1302" s="733">
        <f t="shared" si="140"/>
        <v>1</v>
      </c>
      <c r="G1302" s="1065" t="s">
        <v>298</v>
      </c>
      <c r="H1302" s="1098" t="s">
        <v>336</v>
      </c>
      <c r="I1302" s="734"/>
      <c r="J1302" s="923">
        <v>2240.63</v>
      </c>
      <c r="K1302" s="923">
        <v>17612.48</v>
      </c>
      <c r="L1302" s="923">
        <f t="shared" si="138"/>
        <v>2240.63</v>
      </c>
      <c r="M1302" s="923">
        <f t="shared" si="139"/>
        <v>17612.48</v>
      </c>
      <c r="N1302" s="923">
        <f>ROUND('Смета ЕР (общ) '!$I1302*'Смета ЕР (общ) '!$L1302,2)</f>
        <v>0</v>
      </c>
      <c r="O1302" s="923">
        <f>ROUND('Смета ЕР (общ) '!$I1302*'Смета ЕР (общ) '!$M1302,2)</f>
        <v>0</v>
      </c>
      <c r="P1302" s="1065"/>
      <c r="Q1302" s="1065"/>
      <c r="S1302" s="619"/>
      <c r="T1302" s="1168"/>
      <c r="U1302" s="1168"/>
      <c r="V1302" s="1168"/>
      <c r="W1302" s="1168"/>
    </row>
    <row r="1303" spans="1:23" ht="34.5" customHeight="1">
      <c r="A1303" s="733" t="s">
        <v>105</v>
      </c>
      <c r="B1303" s="733">
        <v>2</v>
      </c>
      <c r="C1303" s="733"/>
      <c r="D1303" s="733">
        <v>266</v>
      </c>
      <c r="E1303" s="733" t="str">
        <f>CONCATENATE('Смета ЕР (общ) '!$A1303,".",'Смета ЕР (общ) '!$B1303,".",'Смета ЕР (общ) '!$D1303)</f>
        <v>Р9.2.266</v>
      </c>
      <c r="F1303" s="733">
        <f t="shared" si="140"/>
        <v>1</v>
      </c>
      <c r="G1303" s="1065" t="s">
        <v>958</v>
      </c>
      <c r="H1303" s="1098" t="s">
        <v>336</v>
      </c>
      <c r="I1303" s="734"/>
      <c r="J1303" s="923">
        <v>2110.63</v>
      </c>
      <c r="K1303" s="923">
        <v>18007.66</v>
      </c>
      <c r="L1303" s="923">
        <f t="shared" si="138"/>
        <v>2110.63</v>
      </c>
      <c r="M1303" s="923">
        <f t="shared" si="139"/>
        <v>18007.66</v>
      </c>
      <c r="N1303" s="923">
        <f>ROUND('Смета ЕР (общ) '!$I1303*'Смета ЕР (общ) '!$L1303,2)</f>
        <v>0</v>
      </c>
      <c r="O1303" s="923">
        <f>ROUND('Смета ЕР (общ) '!$I1303*'Смета ЕР (общ) '!$M1303,2)</f>
        <v>0</v>
      </c>
      <c r="P1303" s="1065"/>
      <c r="Q1303" s="1065"/>
      <c r="S1303" s="619"/>
      <c r="T1303" s="1168"/>
      <c r="U1303" s="1168"/>
      <c r="V1303" s="1168"/>
      <c r="W1303" s="1168"/>
    </row>
    <row r="1304" spans="1:23" ht="34.5" customHeight="1">
      <c r="A1304" s="733" t="s">
        <v>105</v>
      </c>
      <c r="B1304" s="733">
        <v>2</v>
      </c>
      <c r="C1304" s="733"/>
      <c r="D1304" s="733">
        <v>239</v>
      </c>
      <c r="E1304" s="733" t="str">
        <f>CONCATENATE('Смета ЕР (общ) '!$A1304,".",'Смета ЕР (общ) '!$B1304,".",'Смета ЕР (общ) '!$D1304)</f>
        <v>Р9.2.239</v>
      </c>
      <c r="F1304" s="733">
        <f t="shared" si="140"/>
        <v>1</v>
      </c>
      <c r="G1304" s="1065" t="s">
        <v>299</v>
      </c>
      <c r="H1304" s="1098" t="s">
        <v>336</v>
      </c>
      <c r="I1304" s="734"/>
      <c r="J1304" s="923">
        <v>1940.63</v>
      </c>
      <c r="K1304" s="923">
        <v>17625.21</v>
      </c>
      <c r="L1304" s="923">
        <f t="shared" si="138"/>
        <v>1940.63</v>
      </c>
      <c r="M1304" s="923">
        <f t="shared" si="139"/>
        <v>17625.21</v>
      </c>
      <c r="N1304" s="923">
        <f>ROUND('Смета ЕР (общ) '!$I1304*'Смета ЕР (общ) '!$L1304,2)</f>
        <v>0</v>
      </c>
      <c r="O1304" s="923">
        <f>ROUND('Смета ЕР (общ) '!$I1304*'Смета ЕР (общ) '!$M1304,2)</f>
        <v>0</v>
      </c>
      <c r="P1304" s="1065"/>
      <c r="Q1304" s="1065"/>
      <c r="S1304" s="619"/>
      <c r="T1304" s="1168"/>
      <c r="U1304" s="1168"/>
      <c r="V1304" s="1168"/>
      <c r="W1304" s="1168"/>
    </row>
    <row r="1305" spans="1:23" ht="34.5" customHeight="1">
      <c r="A1305" s="733" t="s">
        <v>105</v>
      </c>
      <c r="B1305" s="733">
        <v>2</v>
      </c>
      <c r="C1305" s="733"/>
      <c r="D1305" s="733">
        <v>240</v>
      </c>
      <c r="E1305" s="733" t="str">
        <f>CONCATENATE('Смета ЕР (общ) '!$A1305,".",'Смета ЕР (общ) '!$B1305,".",'Смета ЕР (общ) '!$D1305)</f>
        <v>Р9.2.240</v>
      </c>
      <c r="F1305" s="733">
        <f t="shared" si="140"/>
        <v>1</v>
      </c>
      <c r="G1305" s="1065" t="s">
        <v>300</v>
      </c>
      <c r="H1305" s="1098" t="s">
        <v>336</v>
      </c>
      <c r="I1305" s="923"/>
      <c r="J1305" s="923">
        <v>2780.81</v>
      </c>
      <c r="K1305" s="923">
        <v>17647.05</v>
      </c>
      <c r="L1305" s="923">
        <f t="shared" si="138"/>
        <v>2780.81</v>
      </c>
      <c r="M1305" s="923">
        <f t="shared" si="139"/>
        <v>17647.05</v>
      </c>
      <c r="N1305" s="923">
        <f>ROUND('Смета ЕР (общ) '!$I1305*'Смета ЕР (общ) '!$L1305,2)</f>
        <v>0</v>
      </c>
      <c r="O1305" s="923">
        <f>ROUND('Смета ЕР (общ) '!$I1305*'Смета ЕР (общ) '!$M1305,2)</f>
        <v>0</v>
      </c>
      <c r="P1305" s="1065"/>
      <c r="Q1305" s="1065"/>
      <c r="S1305" s="619"/>
      <c r="T1305" s="1168"/>
      <c r="U1305" s="1168"/>
      <c r="V1305" s="1168"/>
      <c r="W1305" s="1168"/>
    </row>
    <row r="1306" spans="1:23" ht="34.5" customHeight="1">
      <c r="A1306" s="733" t="s">
        <v>105</v>
      </c>
      <c r="B1306" s="733">
        <v>2</v>
      </c>
      <c r="C1306" s="733"/>
      <c r="D1306" s="733">
        <v>241</v>
      </c>
      <c r="E1306" s="733" t="str">
        <f>CONCATENATE('Смета ЕР (общ) '!$A1306,".",'Смета ЕР (общ) '!$B1306,".",'Смета ЕР (общ) '!$D1306)</f>
        <v>Р9.2.241</v>
      </c>
      <c r="F1306" s="733">
        <f t="shared" si="140"/>
        <v>1</v>
      </c>
      <c r="G1306" s="1065" t="s">
        <v>301</v>
      </c>
      <c r="H1306" s="1098" t="s">
        <v>336</v>
      </c>
      <c r="I1306" s="734"/>
      <c r="J1306" s="923">
        <v>2468.0300000000002</v>
      </c>
      <c r="K1306" s="923">
        <v>8629.77</v>
      </c>
      <c r="L1306" s="923">
        <f t="shared" si="138"/>
        <v>2468.0300000000002</v>
      </c>
      <c r="M1306" s="923">
        <f t="shared" si="139"/>
        <v>8629.77</v>
      </c>
      <c r="N1306" s="923">
        <f>ROUND('Смета ЕР (общ) '!$I1306*'Смета ЕР (общ) '!$L1306,2)</f>
        <v>0</v>
      </c>
      <c r="O1306" s="923">
        <f>ROUND('Смета ЕР (общ) '!$I1306*'Смета ЕР (общ) '!$M1306,2)</f>
        <v>0</v>
      </c>
      <c r="P1306" s="1065"/>
      <c r="Q1306" s="1065"/>
      <c r="S1306" s="619"/>
      <c r="T1306" s="1168"/>
      <c r="U1306" s="1168"/>
      <c r="V1306" s="1168"/>
      <c r="W1306" s="1168"/>
    </row>
    <row r="1307" spans="1:23" ht="34.5" customHeight="1">
      <c r="A1307" s="733" t="s">
        <v>105</v>
      </c>
      <c r="B1307" s="733">
        <v>2</v>
      </c>
      <c r="C1307" s="733"/>
      <c r="D1307" s="733">
        <v>264</v>
      </c>
      <c r="E1307" s="733" t="str">
        <f>CONCATENATE('Смета ЕР (общ) '!$A1307,".",'Смета ЕР (общ) '!$B1307,".",'Смета ЕР (общ) '!$D1307)</f>
        <v>Р9.2.264</v>
      </c>
      <c r="F1307" s="733">
        <f t="shared" si="140"/>
        <v>1</v>
      </c>
      <c r="G1307" s="1065" t="s">
        <v>743</v>
      </c>
      <c r="H1307" s="1098" t="s">
        <v>336</v>
      </c>
      <c r="I1307" s="734"/>
      <c r="J1307" s="923">
        <v>3043.37</v>
      </c>
      <c r="K1307" s="923">
        <v>9747.09</v>
      </c>
      <c r="L1307" s="923">
        <f t="shared" si="138"/>
        <v>3043.37</v>
      </c>
      <c r="M1307" s="923">
        <f t="shared" si="139"/>
        <v>9747.09</v>
      </c>
      <c r="N1307" s="923">
        <f>ROUND('Смета ЕР (общ) '!$I1307*'Смета ЕР (общ) '!$L1307,2)</f>
        <v>0</v>
      </c>
      <c r="O1307" s="923">
        <f>ROUND('Смета ЕР (общ) '!$I1307*'Смета ЕР (общ) '!$M1307,2)</f>
        <v>0</v>
      </c>
      <c r="P1307" s="1065"/>
      <c r="Q1307" s="1065"/>
      <c r="S1307" s="619"/>
      <c r="T1307" s="1168"/>
      <c r="U1307" s="1168"/>
      <c r="V1307" s="1168"/>
      <c r="W1307" s="1168"/>
    </row>
    <row r="1308" spans="1:23" ht="34.5" customHeight="1">
      <c r="A1308" s="733" t="s">
        <v>105</v>
      </c>
      <c r="B1308" s="733">
        <v>2</v>
      </c>
      <c r="C1308" s="733"/>
      <c r="D1308" s="733">
        <v>242</v>
      </c>
      <c r="E1308" s="733" t="str">
        <f>CONCATENATE('Смета ЕР (общ) '!$A1308,".",'Смета ЕР (общ) '!$B1308,".",'Смета ЕР (общ) '!$D1308)</f>
        <v>Р9.2.242</v>
      </c>
      <c r="F1308" s="733">
        <f t="shared" si="140"/>
        <v>1</v>
      </c>
      <c r="G1308" s="1065" t="s">
        <v>302</v>
      </c>
      <c r="H1308" s="1098" t="s">
        <v>336</v>
      </c>
      <c r="I1308" s="734"/>
      <c r="J1308" s="923">
        <v>3568.48</v>
      </c>
      <c r="K1308" s="923">
        <v>18435.55</v>
      </c>
      <c r="L1308" s="923">
        <f t="shared" si="138"/>
        <v>3568.48</v>
      </c>
      <c r="M1308" s="923">
        <f t="shared" si="139"/>
        <v>18435.55</v>
      </c>
      <c r="N1308" s="923">
        <f>ROUND('Смета ЕР (общ) '!$I1308*'Смета ЕР (общ) '!$L1308,2)</f>
        <v>0</v>
      </c>
      <c r="O1308" s="923">
        <f>ROUND('Смета ЕР (общ) '!$I1308*'Смета ЕР (общ) '!$M1308,2)</f>
        <v>0</v>
      </c>
      <c r="P1308" s="1065"/>
      <c r="Q1308" s="1065"/>
      <c r="S1308" s="619"/>
      <c r="T1308" s="1168"/>
      <c r="U1308" s="1168"/>
      <c r="V1308" s="1168"/>
      <c r="W1308" s="1168"/>
    </row>
    <row r="1309" spans="1:23" ht="34.5" customHeight="1">
      <c r="A1309" s="733" t="s">
        <v>105</v>
      </c>
      <c r="B1309" s="733">
        <v>2</v>
      </c>
      <c r="C1309" s="733"/>
      <c r="D1309" s="733">
        <v>267</v>
      </c>
      <c r="E1309" s="733" t="str">
        <f>CONCATENATE('Смета ЕР (общ) '!$A1309,".",'Смета ЕР (общ) '!$B1309,".",'Смета ЕР (общ) '!$D1309)</f>
        <v>Р9.2.267</v>
      </c>
      <c r="F1309" s="733">
        <f t="shared" si="140"/>
        <v>1</v>
      </c>
      <c r="G1309" s="1065" t="s">
        <v>924</v>
      </c>
      <c r="H1309" s="1098" t="s">
        <v>336</v>
      </c>
      <c r="I1309" s="734"/>
      <c r="J1309" s="923">
        <v>3988.57</v>
      </c>
      <c r="K1309" s="923">
        <v>26832.58</v>
      </c>
      <c r="L1309" s="923">
        <f t="shared" si="138"/>
        <v>3988.57</v>
      </c>
      <c r="M1309" s="923">
        <f t="shared" si="139"/>
        <v>26832.58</v>
      </c>
      <c r="N1309" s="923">
        <f>ROUND('Смета ЕР (общ) '!$I1309*'Смета ЕР (общ) '!$L1309,2)</f>
        <v>0</v>
      </c>
      <c r="O1309" s="923">
        <f>ROUND('Смета ЕР (общ) '!$I1309*'Смета ЕР (общ) '!$M1309,2)</f>
        <v>0</v>
      </c>
      <c r="P1309" s="1065"/>
      <c r="Q1309" s="1065"/>
      <c r="S1309" s="619"/>
      <c r="T1309" s="1168"/>
      <c r="U1309" s="1168"/>
      <c r="V1309" s="1168"/>
      <c r="W1309" s="1168"/>
    </row>
    <row r="1310" spans="1:23" ht="34.5" customHeight="1">
      <c r="A1310" s="733" t="s">
        <v>105</v>
      </c>
      <c r="B1310" s="733">
        <v>2</v>
      </c>
      <c r="C1310" s="733"/>
      <c r="D1310" s="733">
        <v>243</v>
      </c>
      <c r="E1310" s="733" t="str">
        <f>CONCATENATE('Смета ЕР (общ) '!$A1310,".",'Смета ЕР (общ) '!$B1310,".",'Смета ЕР (общ) '!$D1310)</f>
        <v>Р9.2.243</v>
      </c>
      <c r="F1310" s="733">
        <f t="shared" si="140"/>
        <v>1</v>
      </c>
      <c r="G1310" s="1065" t="s">
        <v>303</v>
      </c>
      <c r="H1310" s="1098" t="s">
        <v>336</v>
      </c>
      <c r="I1310" s="734"/>
      <c r="J1310" s="923">
        <v>420.09</v>
      </c>
      <c r="K1310" s="923">
        <v>4033.26</v>
      </c>
      <c r="L1310" s="923">
        <f t="shared" si="138"/>
        <v>420.09</v>
      </c>
      <c r="M1310" s="923">
        <f t="shared" si="139"/>
        <v>4033.26</v>
      </c>
      <c r="N1310" s="923">
        <f>ROUND('Смета ЕР (общ) '!$I1310*'Смета ЕР (общ) '!$L1310,2)</f>
        <v>0</v>
      </c>
      <c r="O1310" s="923">
        <f>ROUND('Смета ЕР (общ) '!$I1310*'Смета ЕР (общ) '!$M1310,2)</f>
        <v>0</v>
      </c>
      <c r="P1310" s="1065"/>
      <c r="Q1310" s="1065"/>
      <c r="S1310" s="619"/>
      <c r="T1310" s="1168"/>
      <c r="U1310" s="1168"/>
      <c r="V1310" s="1168"/>
      <c r="W1310" s="1168"/>
    </row>
    <row r="1311" spans="1:23" ht="34.5" customHeight="1">
      <c r="A1311" s="733" t="s">
        <v>105</v>
      </c>
      <c r="B1311" s="733">
        <v>2</v>
      </c>
      <c r="C1311" s="733"/>
      <c r="D1311" s="733">
        <v>113</v>
      </c>
      <c r="E1311" s="733" t="str">
        <f>CONCATENATE('Смета ЕР (общ) '!$A1311,".",'Смета ЕР (общ) '!$B1311,".",'Смета ЕР (общ) '!$D1311)</f>
        <v>Р9.2.113</v>
      </c>
      <c r="F1311" s="733">
        <f t="shared" si="140"/>
        <v>1</v>
      </c>
      <c r="G1311" s="1065" t="s">
        <v>365</v>
      </c>
      <c r="H1311" s="1098" t="s">
        <v>336</v>
      </c>
      <c r="I1311" s="734"/>
      <c r="J1311" s="923">
        <v>577.62</v>
      </c>
      <c r="K1311" s="923">
        <v>12328.29</v>
      </c>
      <c r="L1311" s="923">
        <f t="shared" si="138"/>
        <v>577.62</v>
      </c>
      <c r="M1311" s="923">
        <f t="shared" si="139"/>
        <v>12328.29</v>
      </c>
      <c r="N1311" s="923">
        <f>ROUND('Смета ЕР (общ) '!$I1311*'Смета ЕР (общ) '!$L1311,2)</f>
        <v>0</v>
      </c>
      <c r="O1311" s="923">
        <f>ROUND('Смета ЕР (общ) '!$I1311*'Смета ЕР (общ) '!$M1311,2)</f>
        <v>0</v>
      </c>
      <c r="P1311" s="1065"/>
      <c r="Q1311" s="1065"/>
      <c r="S1311" s="619"/>
      <c r="T1311" s="1168"/>
      <c r="U1311" s="1168"/>
      <c r="V1311" s="1168"/>
      <c r="W1311" s="1168"/>
    </row>
    <row r="1312" spans="1:23" ht="34.5" customHeight="1">
      <c r="A1312" s="733" t="s">
        <v>105</v>
      </c>
      <c r="B1312" s="733">
        <v>2</v>
      </c>
      <c r="C1312" s="733"/>
      <c r="D1312" s="733">
        <v>114</v>
      </c>
      <c r="E1312" s="733" t="str">
        <f>CONCATENATE('Смета ЕР (общ) '!$A1312,".",'Смета ЕР (общ) '!$B1312,".",'Смета ЕР (общ) '!$D1312)</f>
        <v>Р9.2.114</v>
      </c>
      <c r="F1312" s="733">
        <f t="shared" si="140"/>
        <v>1</v>
      </c>
      <c r="G1312" s="1065" t="s">
        <v>366</v>
      </c>
      <c r="H1312" s="1098" t="s">
        <v>336</v>
      </c>
      <c r="I1312" s="734"/>
      <c r="J1312" s="923">
        <v>577.62</v>
      </c>
      <c r="K1312" s="923">
        <v>12205.76</v>
      </c>
      <c r="L1312" s="923">
        <f t="shared" si="138"/>
        <v>577.62</v>
      </c>
      <c r="M1312" s="923">
        <f t="shared" si="139"/>
        <v>12205.76</v>
      </c>
      <c r="N1312" s="923">
        <f>ROUND('Смета ЕР (общ) '!$I1312*'Смета ЕР (общ) '!$L1312,2)</f>
        <v>0</v>
      </c>
      <c r="O1312" s="923">
        <f>ROUND('Смета ЕР (общ) '!$I1312*'Смета ЕР (общ) '!$M1312,2)</f>
        <v>0</v>
      </c>
      <c r="P1312" s="1065"/>
      <c r="Q1312" s="1065"/>
      <c r="S1312" s="619"/>
      <c r="T1312" s="1168"/>
      <c r="U1312" s="1168"/>
      <c r="V1312" s="1168"/>
      <c r="W1312" s="1168"/>
    </row>
    <row r="1313" spans="1:23" ht="34.5" customHeight="1">
      <c r="A1313" s="733" t="s">
        <v>105</v>
      </c>
      <c r="B1313" s="733">
        <v>2</v>
      </c>
      <c r="C1313" s="733"/>
      <c r="D1313" s="733">
        <v>115</v>
      </c>
      <c r="E1313" s="733" t="str">
        <f>CONCATENATE('Смета ЕР (общ) '!$A1313,".",'Смета ЕР (общ) '!$B1313,".",'Смета ЕР (общ) '!$D1313)</f>
        <v>Р9.2.115</v>
      </c>
      <c r="F1313" s="733">
        <f t="shared" si="140"/>
        <v>1</v>
      </c>
      <c r="G1313" s="1065" t="s">
        <v>182</v>
      </c>
      <c r="H1313" s="1098" t="s">
        <v>336</v>
      </c>
      <c r="I1313" s="734"/>
      <c r="J1313" s="923">
        <v>577.62</v>
      </c>
      <c r="K1313" s="923">
        <v>12342.3</v>
      </c>
      <c r="L1313" s="923">
        <f t="shared" si="138"/>
        <v>577.62</v>
      </c>
      <c r="M1313" s="923">
        <f t="shared" si="139"/>
        <v>12342.3</v>
      </c>
      <c r="N1313" s="923">
        <f>ROUND('Смета ЕР (общ) '!$I1313*'Смета ЕР (общ) '!$L1313,2)</f>
        <v>0</v>
      </c>
      <c r="O1313" s="923">
        <f>ROUND('Смета ЕР (общ) '!$I1313*'Смета ЕР (общ) '!$M1313,2)</f>
        <v>0</v>
      </c>
      <c r="P1313" s="1065"/>
      <c r="Q1313" s="1065"/>
      <c r="S1313" s="619"/>
      <c r="T1313" s="1168"/>
      <c r="U1313" s="1168"/>
      <c r="V1313" s="1168"/>
      <c r="W1313" s="1168"/>
    </row>
    <row r="1314" spans="1:23" ht="34.5" customHeight="1">
      <c r="A1314" s="733" t="s">
        <v>105</v>
      </c>
      <c r="B1314" s="733">
        <v>2</v>
      </c>
      <c r="C1314" s="733"/>
      <c r="D1314" s="733">
        <v>116</v>
      </c>
      <c r="E1314" s="733" t="str">
        <f>CONCATENATE('Смета ЕР (общ) '!$A1314,".",'Смета ЕР (общ) '!$B1314,".",'Смета ЕР (общ) '!$D1314)</f>
        <v>Р9.2.116</v>
      </c>
      <c r="F1314" s="733">
        <f t="shared" si="140"/>
        <v>1</v>
      </c>
      <c r="G1314" s="1065" t="s">
        <v>607</v>
      </c>
      <c r="H1314" s="1098" t="s">
        <v>336</v>
      </c>
      <c r="I1314" s="734"/>
      <c r="J1314" s="923">
        <v>577.62</v>
      </c>
      <c r="K1314" s="923">
        <v>11813.47</v>
      </c>
      <c r="L1314" s="923">
        <f t="shared" si="138"/>
        <v>577.62</v>
      </c>
      <c r="M1314" s="923">
        <f t="shared" si="139"/>
        <v>11813.47</v>
      </c>
      <c r="N1314" s="923">
        <f>ROUND('Смета ЕР (общ) '!$I1314*'Смета ЕР (общ) '!$L1314,2)</f>
        <v>0</v>
      </c>
      <c r="O1314" s="923">
        <f>ROUND('Смета ЕР (общ) '!$I1314*'Смета ЕР (общ) '!$M1314,2)</f>
        <v>0</v>
      </c>
      <c r="P1314" s="1065"/>
      <c r="Q1314" s="1065"/>
      <c r="S1314" s="619"/>
      <c r="T1314" s="1168"/>
      <c r="U1314" s="1168"/>
      <c r="V1314" s="1168"/>
      <c r="W1314" s="1168"/>
    </row>
    <row r="1315" spans="1:23" ht="34.5" customHeight="1">
      <c r="A1315" s="733" t="s">
        <v>105</v>
      </c>
      <c r="B1315" s="733">
        <v>2</v>
      </c>
      <c r="C1315" s="733"/>
      <c r="D1315" s="733">
        <v>117</v>
      </c>
      <c r="E1315" s="733" t="str">
        <f>CONCATENATE('Смета ЕР (общ) '!$A1315,".",'Смета ЕР (общ) '!$B1315,".",'Смета ЕР (общ) '!$D1315)</f>
        <v>Р9.2.117</v>
      </c>
      <c r="F1315" s="733">
        <f t="shared" si="140"/>
        <v>1</v>
      </c>
      <c r="G1315" s="1065" t="s">
        <v>608</v>
      </c>
      <c r="H1315" s="1098" t="s">
        <v>336</v>
      </c>
      <c r="I1315" s="734"/>
      <c r="J1315" s="923">
        <v>577.62</v>
      </c>
      <c r="K1315" s="923">
        <v>12258.93</v>
      </c>
      <c r="L1315" s="923">
        <f t="shared" si="138"/>
        <v>577.62</v>
      </c>
      <c r="M1315" s="923">
        <f t="shared" si="139"/>
        <v>12258.93</v>
      </c>
      <c r="N1315" s="923">
        <f>ROUND('Смета ЕР (общ) '!$I1315*'Смета ЕР (общ) '!$L1315,2)</f>
        <v>0</v>
      </c>
      <c r="O1315" s="923">
        <f>ROUND('Смета ЕР (общ) '!$I1315*'Смета ЕР (общ) '!$M1315,2)</f>
        <v>0</v>
      </c>
      <c r="P1315" s="1065"/>
      <c r="Q1315" s="1065"/>
      <c r="S1315" s="619"/>
      <c r="T1315" s="1168"/>
      <c r="U1315" s="1168"/>
      <c r="V1315" s="1168"/>
      <c r="W1315" s="1168"/>
    </row>
    <row r="1316" spans="1:23" ht="34.5" customHeight="1">
      <c r="A1316" s="733" t="s">
        <v>105</v>
      </c>
      <c r="B1316" s="733">
        <v>2</v>
      </c>
      <c r="C1316" s="733"/>
      <c r="D1316" s="733">
        <v>118</v>
      </c>
      <c r="E1316" s="733" t="str">
        <f>CONCATENATE('Смета ЕР (общ) '!$A1316,".",'Смета ЕР (общ) '!$B1316,".",'Смета ЕР (общ) '!$D1316)</f>
        <v>Р9.2.118</v>
      </c>
      <c r="F1316" s="733">
        <f t="shared" si="140"/>
        <v>1</v>
      </c>
      <c r="G1316" s="1065" t="s">
        <v>183</v>
      </c>
      <c r="H1316" s="1098" t="s">
        <v>336</v>
      </c>
      <c r="I1316" s="734"/>
      <c r="J1316" s="923">
        <v>636.41</v>
      </c>
      <c r="K1316" s="923">
        <v>13274.97</v>
      </c>
      <c r="L1316" s="923">
        <f t="shared" si="138"/>
        <v>636.41</v>
      </c>
      <c r="M1316" s="923">
        <f t="shared" si="139"/>
        <v>13274.97</v>
      </c>
      <c r="N1316" s="923">
        <f>ROUND('Смета ЕР (общ) '!$I1316*'Смета ЕР (общ) '!$L1316,2)</f>
        <v>0</v>
      </c>
      <c r="O1316" s="923">
        <f>ROUND('Смета ЕР (общ) '!$I1316*'Смета ЕР (общ) '!$M1316,2)</f>
        <v>0</v>
      </c>
      <c r="P1316" s="1065"/>
      <c r="Q1316" s="1065"/>
      <c r="S1316" s="619"/>
      <c r="T1316" s="1168"/>
      <c r="U1316" s="1168"/>
      <c r="V1316" s="1168"/>
      <c r="W1316" s="1168"/>
    </row>
    <row r="1317" spans="1:23" ht="34.5" customHeight="1">
      <c r="A1317" s="733" t="s">
        <v>105</v>
      </c>
      <c r="B1317" s="733">
        <v>2</v>
      </c>
      <c r="C1317" s="733"/>
      <c r="D1317" s="733">
        <v>119</v>
      </c>
      <c r="E1317" s="733" t="str">
        <f>CONCATENATE('Смета ЕР (общ) '!$A1317,".",'Смета ЕР (общ) '!$B1317,".",'Смета ЕР (общ) '!$D1317)</f>
        <v>Р9.2.119</v>
      </c>
      <c r="F1317" s="733">
        <f t="shared" si="140"/>
        <v>1</v>
      </c>
      <c r="G1317" s="1065" t="s">
        <v>281</v>
      </c>
      <c r="H1317" s="1098" t="s">
        <v>336</v>
      </c>
      <c r="I1317" s="734"/>
      <c r="J1317" s="923">
        <v>577.62</v>
      </c>
      <c r="K1317" s="923">
        <v>11278.97</v>
      </c>
      <c r="L1317" s="923">
        <f t="shared" si="138"/>
        <v>577.62</v>
      </c>
      <c r="M1317" s="923">
        <f t="shared" si="139"/>
        <v>11278.97</v>
      </c>
      <c r="N1317" s="923">
        <f>ROUND('Смета ЕР (общ) '!$I1317*'Смета ЕР (общ) '!$L1317,2)</f>
        <v>0</v>
      </c>
      <c r="O1317" s="923">
        <f>ROUND('Смета ЕР (общ) '!$I1317*'Смета ЕР (общ) '!$M1317,2)</f>
        <v>0</v>
      </c>
      <c r="P1317" s="1065"/>
      <c r="Q1317" s="1065"/>
      <c r="S1317" s="619"/>
      <c r="T1317" s="1168"/>
      <c r="U1317" s="1168"/>
      <c r="V1317" s="1168"/>
      <c r="W1317" s="1168"/>
    </row>
    <row r="1318" spans="1:23" ht="34.5" customHeight="1">
      <c r="A1318" s="733" t="s">
        <v>105</v>
      </c>
      <c r="B1318" s="733">
        <v>2</v>
      </c>
      <c r="C1318" s="733"/>
      <c r="D1318" s="733">
        <v>120</v>
      </c>
      <c r="E1318" s="733" t="str">
        <f>CONCATENATE('Смета ЕР (общ) '!$A1318,".",'Смета ЕР (общ) '!$B1318,".",'Смета ЕР (общ) '!$D1318)</f>
        <v>Р9.2.120</v>
      </c>
      <c r="F1318" s="733">
        <f t="shared" si="140"/>
        <v>1</v>
      </c>
      <c r="G1318" s="1065" t="s">
        <v>331</v>
      </c>
      <c r="H1318" s="1098" t="s">
        <v>336</v>
      </c>
      <c r="I1318" s="734"/>
      <c r="J1318" s="923">
        <v>577.62</v>
      </c>
      <c r="K1318" s="923">
        <v>10530.19</v>
      </c>
      <c r="L1318" s="923">
        <f t="shared" si="138"/>
        <v>577.62</v>
      </c>
      <c r="M1318" s="923">
        <f t="shared" si="139"/>
        <v>10530.19</v>
      </c>
      <c r="N1318" s="923">
        <f>ROUND('Смета ЕР (общ) '!$I1318*'Смета ЕР (общ) '!$L1318,2)</f>
        <v>0</v>
      </c>
      <c r="O1318" s="923">
        <f>ROUND('Смета ЕР (общ) '!$I1318*'Смета ЕР (общ) '!$M1318,2)</f>
        <v>0</v>
      </c>
      <c r="P1318" s="1065"/>
      <c r="Q1318" s="1065"/>
      <c r="S1318" s="619"/>
      <c r="T1318" s="1168"/>
      <c r="U1318" s="1168"/>
      <c r="V1318" s="1168"/>
      <c r="W1318" s="1168"/>
    </row>
    <row r="1319" spans="1:23" ht="34.5" customHeight="1">
      <c r="A1319" s="733" t="s">
        <v>105</v>
      </c>
      <c r="B1319" s="733">
        <v>2</v>
      </c>
      <c r="C1319" s="733"/>
      <c r="D1319" s="733">
        <v>121</v>
      </c>
      <c r="E1319" s="733" t="str">
        <f>CONCATENATE('Смета ЕР (общ) '!$A1319,".",'Смета ЕР (общ) '!$B1319,".",'Смета ЕР (общ) '!$D1319)</f>
        <v>Р9.2.121</v>
      </c>
      <c r="F1319" s="733">
        <f t="shared" si="140"/>
        <v>1</v>
      </c>
      <c r="G1319" s="1065" t="s">
        <v>282</v>
      </c>
      <c r="H1319" s="1098" t="s">
        <v>336</v>
      </c>
      <c r="I1319" s="734"/>
      <c r="J1319" s="923">
        <v>577.62</v>
      </c>
      <c r="K1319" s="923">
        <v>10087.66</v>
      </c>
      <c r="L1319" s="923">
        <f t="shared" si="138"/>
        <v>577.62</v>
      </c>
      <c r="M1319" s="923">
        <f t="shared" si="139"/>
        <v>10087.66</v>
      </c>
      <c r="N1319" s="923">
        <f>ROUND('Смета ЕР (общ) '!$I1319*'Смета ЕР (общ) '!$L1319,2)</f>
        <v>0</v>
      </c>
      <c r="O1319" s="923">
        <f>ROUND('Смета ЕР (общ) '!$I1319*'Смета ЕР (общ) '!$M1319,2)</f>
        <v>0</v>
      </c>
      <c r="P1319" s="1065"/>
      <c r="Q1319" s="1065"/>
      <c r="S1319" s="619"/>
      <c r="T1319" s="1168"/>
      <c r="U1319" s="1168"/>
      <c r="V1319" s="1168"/>
      <c r="W1319" s="1168"/>
    </row>
    <row r="1320" spans="1:23" ht="34.5" customHeight="1">
      <c r="A1320" s="733" t="s">
        <v>105</v>
      </c>
      <c r="B1320" s="733">
        <v>2</v>
      </c>
      <c r="C1320" s="733"/>
      <c r="D1320" s="733">
        <v>122</v>
      </c>
      <c r="E1320" s="733" t="str">
        <f>CONCATENATE('Смета ЕР (общ) '!$A1320,".",'Смета ЕР (общ) '!$B1320,".",'Смета ЕР (общ) '!$D1320)</f>
        <v>Р9.2.122</v>
      </c>
      <c r="F1320" s="733">
        <f t="shared" si="140"/>
        <v>1</v>
      </c>
      <c r="G1320" s="1065" t="s">
        <v>609</v>
      </c>
      <c r="H1320" s="1098" t="s">
        <v>336</v>
      </c>
      <c r="I1320" s="734"/>
      <c r="J1320" s="923">
        <v>577.62</v>
      </c>
      <c r="K1320" s="923">
        <v>10177.75</v>
      </c>
      <c r="L1320" s="923">
        <f t="shared" si="138"/>
        <v>577.62</v>
      </c>
      <c r="M1320" s="923">
        <f t="shared" si="139"/>
        <v>10177.75</v>
      </c>
      <c r="N1320" s="923">
        <f>ROUND('Смета ЕР (общ) '!$I1320*'Смета ЕР (общ) '!$L1320,2)</f>
        <v>0</v>
      </c>
      <c r="O1320" s="923">
        <f>ROUND('Смета ЕР (общ) '!$I1320*'Смета ЕР (общ) '!$M1320,2)</f>
        <v>0</v>
      </c>
      <c r="P1320" s="1065"/>
      <c r="Q1320" s="1065"/>
      <c r="S1320" s="619"/>
      <c r="T1320" s="1168"/>
      <c r="U1320" s="1168"/>
      <c r="V1320" s="1168"/>
      <c r="W1320" s="1168"/>
    </row>
    <row r="1321" spans="1:23" ht="34.5" customHeight="1">
      <c r="A1321" s="733" t="s">
        <v>105</v>
      </c>
      <c r="B1321" s="733">
        <v>2</v>
      </c>
      <c r="C1321" s="733"/>
      <c r="D1321" s="733">
        <v>123</v>
      </c>
      <c r="E1321" s="733" t="str">
        <f>CONCATENATE('Смета ЕР (общ) '!$A1321,".",'Смета ЕР (общ) '!$B1321,".",'Смета ЕР (общ) '!$D1321)</f>
        <v>Р9.2.123</v>
      </c>
      <c r="F1321" s="733">
        <f t="shared" si="140"/>
        <v>1</v>
      </c>
      <c r="G1321" s="1065" t="s">
        <v>610</v>
      </c>
      <c r="H1321" s="1098" t="s">
        <v>336</v>
      </c>
      <c r="I1321" s="734"/>
      <c r="J1321" s="923">
        <v>577.62</v>
      </c>
      <c r="K1321" s="923">
        <v>10316.959999999999</v>
      </c>
      <c r="L1321" s="923">
        <f t="shared" si="138"/>
        <v>577.62</v>
      </c>
      <c r="M1321" s="923">
        <f t="shared" si="139"/>
        <v>10316.959999999999</v>
      </c>
      <c r="N1321" s="923">
        <f>ROUND('Смета ЕР (общ) '!$I1321*'Смета ЕР (общ) '!$L1321,2)</f>
        <v>0</v>
      </c>
      <c r="O1321" s="923">
        <f>ROUND('Смета ЕР (общ) '!$I1321*'Смета ЕР (общ) '!$M1321,2)</f>
        <v>0</v>
      </c>
      <c r="P1321" s="1065"/>
      <c r="Q1321" s="1065"/>
      <c r="S1321" s="619"/>
      <c r="T1321" s="1168"/>
      <c r="U1321" s="1168"/>
      <c r="V1321" s="1168"/>
      <c r="W1321" s="1168"/>
    </row>
    <row r="1322" spans="1:23" ht="34.5" customHeight="1">
      <c r="A1322" s="733" t="s">
        <v>105</v>
      </c>
      <c r="B1322" s="733">
        <v>2</v>
      </c>
      <c r="C1322" s="733"/>
      <c r="D1322" s="733">
        <v>124</v>
      </c>
      <c r="E1322" s="733" t="str">
        <f>CONCATENATE('Смета ЕР (общ) '!$A1322,".",'Смета ЕР (общ) '!$B1322,".",'Смета ЕР (общ) '!$D1322)</f>
        <v>Р9.2.124</v>
      </c>
      <c r="F1322" s="733">
        <f t="shared" si="140"/>
        <v>1</v>
      </c>
      <c r="G1322" s="1065" t="s">
        <v>611</v>
      </c>
      <c r="H1322" s="1098" t="s">
        <v>336</v>
      </c>
      <c r="I1322" s="734"/>
      <c r="J1322" s="923">
        <v>636.41</v>
      </c>
      <c r="K1322" s="923">
        <v>11931.46</v>
      </c>
      <c r="L1322" s="923">
        <f t="shared" si="138"/>
        <v>636.41</v>
      </c>
      <c r="M1322" s="923">
        <f t="shared" si="139"/>
        <v>11931.46</v>
      </c>
      <c r="N1322" s="923">
        <f>ROUND('Смета ЕР (общ) '!$I1322*'Смета ЕР (общ) '!$L1322,2)</f>
        <v>0</v>
      </c>
      <c r="O1322" s="923">
        <f>ROUND('Смета ЕР (общ) '!$I1322*'Смета ЕР (общ) '!$M1322,2)</f>
        <v>0</v>
      </c>
      <c r="P1322" s="1065"/>
      <c r="Q1322" s="1065"/>
      <c r="S1322" s="619"/>
      <c r="T1322" s="1168"/>
      <c r="U1322" s="1168"/>
      <c r="V1322" s="1168"/>
      <c r="W1322" s="1168"/>
    </row>
    <row r="1323" spans="1:23" ht="34.5" customHeight="1">
      <c r="A1323" s="733" t="s">
        <v>105</v>
      </c>
      <c r="B1323" s="733">
        <v>2</v>
      </c>
      <c r="C1323" s="733"/>
      <c r="D1323" s="733">
        <v>125</v>
      </c>
      <c r="E1323" s="733" t="str">
        <f>CONCATENATE('Смета ЕР (общ) '!$A1323,".",'Смета ЕР (общ) '!$B1323,".",'Смета ЕР (общ) '!$D1323)</f>
        <v>Р9.2.125</v>
      </c>
      <c r="F1323" s="733">
        <f t="shared" si="140"/>
        <v>1</v>
      </c>
      <c r="G1323" s="1065" t="s">
        <v>612</v>
      </c>
      <c r="H1323" s="1098" t="s">
        <v>336</v>
      </c>
      <c r="I1323" s="734"/>
      <c r="J1323" s="923">
        <v>636.41</v>
      </c>
      <c r="K1323" s="923">
        <v>13261.07</v>
      </c>
      <c r="L1323" s="923">
        <f t="shared" si="138"/>
        <v>636.41</v>
      </c>
      <c r="M1323" s="923">
        <f t="shared" si="139"/>
        <v>13261.07</v>
      </c>
      <c r="N1323" s="923">
        <f>ROUND('Смета ЕР (общ) '!$I1323*'Смета ЕР (общ) '!$L1323,2)</f>
        <v>0</v>
      </c>
      <c r="O1323" s="923">
        <f>ROUND('Смета ЕР (общ) '!$I1323*'Смета ЕР (общ) '!$M1323,2)</f>
        <v>0</v>
      </c>
      <c r="P1323" s="1065"/>
      <c r="Q1323" s="1065"/>
      <c r="S1323" s="619"/>
      <c r="T1323" s="1168"/>
      <c r="U1323" s="1168"/>
      <c r="V1323" s="1168"/>
      <c r="W1323" s="1168"/>
    </row>
    <row r="1324" spans="1:23" ht="34.5" customHeight="1">
      <c r="A1324" s="733" t="s">
        <v>105</v>
      </c>
      <c r="B1324" s="733">
        <v>2</v>
      </c>
      <c r="C1324" s="733"/>
      <c r="D1324" s="733">
        <v>126</v>
      </c>
      <c r="E1324" s="733" t="str">
        <f>CONCATENATE('Смета ЕР (общ) '!$A1324,".",'Смета ЕР (общ) '!$B1324,".",'Смета ЕР (общ) '!$D1324)</f>
        <v>Р9.2.126</v>
      </c>
      <c r="F1324" s="733">
        <f t="shared" si="140"/>
        <v>1</v>
      </c>
      <c r="G1324" s="1065" t="s">
        <v>613</v>
      </c>
      <c r="H1324" s="1098" t="s">
        <v>336</v>
      </c>
      <c r="I1324" s="734"/>
      <c r="J1324" s="923">
        <v>577.62</v>
      </c>
      <c r="K1324" s="923">
        <v>4277.8900000000003</v>
      </c>
      <c r="L1324" s="923">
        <f t="shared" si="138"/>
        <v>577.62</v>
      </c>
      <c r="M1324" s="923">
        <f t="shared" si="139"/>
        <v>4277.8900000000003</v>
      </c>
      <c r="N1324" s="923">
        <f>ROUND('Смета ЕР (общ) '!$I1324*'Смета ЕР (общ) '!$L1324,2)</f>
        <v>0</v>
      </c>
      <c r="O1324" s="923">
        <f>ROUND('Смета ЕР (общ) '!$I1324*'Смета ЕР (общ) '!$M1324,2)</f>
        <v>0</v>
      </c>
      <c r="P1324" s="1065"/>
      <c r="Q1324" s="1065"/>
      <c r="S1324" s="619"/>
      <c r="T1324" s="1168"/>
      <c r="U1324" s="1168"/>
      <c r="V1324" s="1168"/>
      <c r="W1324" s="1168"/>
    </row>
    <row r="1325" spans="1:23" ht="34.5" customHeight="1">
      <c r="A1325" s="733" t="s">
        <v>105</v>
      </c>
      <c r="B1325" s="733">
        <v>2</v>
      </c>
      <c r="C1325" s="733"/>
      <c r="D1325" s="733">
        <v>127</v>
      </c>
      <c r="E1325" s="733" t="str">
        <f>CONCATENATE('Смета ЕР (общ) '!$A1325,".",'Смета ЕР (общ) '!$B1325,".",'Смета ЕР (общ) '!$D1325)</f>
        <v>Р9.2.127</v>
      </c>
      <c r="F1325" s="733">
        <f t="shared" si="140"/>
        <v>1</v>
      </c>
      <c r="G1325" s="1065" t="s">
        <v>614</v>
      </c>
      <c r="H1325" s="1098" t="s">
        <v>336</v>
      </c>
      <c r="I1325" s="734"/>
      <c r="J1325" s="923">
        <v>577.62</v>
      </c>
      <c r="K1325" s="923">
        <v>3980.69</v>
      </c>
      <c r="L1325" s="923">
        <f t="shared" si="138"/>
        <v>577.62</v>
      </c>
      <c r="M1325" s="923">
        <f t="shared" si="139"/>
        <v>3980.69</v>
      </c>
      <c r="N1325" s="923">
        <f>ROUND('Смета ЕР (общ) '!$I1325*'Смета ЕР (общ) '!$L1325,2)</f>
        <v>0</v>
      </c>
      <c r="O1325" s="923">
        <f>ROUND('Смета ЕР (общ) '!$I1325*'Смета ЕР (общ) '!$M1325,2)</f>
        <v>0</v>
      </c>
      <c r="P1325" s="1065"/>
      <c r="Q1325" s="1065"/>
      <c r="S1325" s="619"/>
      <c r="T1325" s="1168"/>
      <c r="U1325" s="1168"/>
      <c r="V1325" s="1168"/>
      <c r="W1325" s="1168"/>
    </row>
    <row r="1326" spans="1:23" ht="34.5" customHeight="1">
      <c r="A1326" s="733" t="s">
        <v>105</v>
      </c>
      <c r="B1326" s="733">
        <v>2</v>
      </c>
      <c r="C1326" s="733"/>
      <c r="D1326" s="733">
        <v>128</v>
      </c>
      <c r="E1326" s="733" t="str">
        <f>CONCATENATE('Смета ЕР (общ) '!$A1326,".",'Смета ЕР (общ) '!$B1326,".",'Смета ЕР (общ) '!$D1326)</f>
        <v>Р9.2.128</v>
      </c>
      <c r="F1326" s="733">
        <f t="shared" si="140"/>
        <v>1</v>
      </c>
      <c r="G1326" s="1065" t="s">
        <v>399</v>
      </c>
      <c r="H1326" s="1098" t="s">
        <v>336</v>
      </c>
      <c r="I1326" s="734"/>
      <c r="J1326" s="923">
        <v>577.62</v>
      </c>
      <c r="K1326" s="923">
        <v>3763.64</v>
      </c>
      <c r="L1326" s="923">
        <f t="shared" si="138"/>
        <v>577.62</v>
      </c>
      <c r="M1326" s="923">
        <f t="shared" si="139"/>
        <v>3763.64</v>
      </c>
      <c r="N1326" s="923">
        <f>ROUND('Смета ЕР (общ) '!$I1326*'Смета ЕР (общ) '!$L1326,2)</f>
        <v>0</v>
      </c>
      <c r="O1326" s="923">
        <f>ROUND('Смета ЕР (общ) '!$I1326*'Смета ЕР (общ) '!$M1326,2)</f>
        <v>0</v>
      </c>
      <c r="P1326" s="1065"/>
      <c r="Q1326" s="1065"/>
      <c r="S1326" s="619"/>
      <c r="T1326" s="1168"/>
      <c r="U1326" s="1168"/>
      <c r="V1326" s="1168"/>
      <c r="W1326" s="1168"/>
    </row>
    <row r="1327" spans="1:23" ht="34.5" customHeight="1">
      <c r="A1327" s="733" t="s">
        <v>105</v>
      </c>
      <c r="B1327" s="733">
        <v>2</v>
      </c>
      <c r="C1327" s="733"/>
      <c r="D1327" s="733">
        <v>129</v>
      </c>
      <c r="E1327" s="733" t="str">
        <f>CONCATENATE('Смета ЕР (общ) '!$A1327,".",'Смета ЕР (общ) '!$B1327,".",'Смета ЕР (общ) '!$D1327)</f>
        <v>Р9.2.129</v>
      </c>
      <c r="F1327" s="733">
        <f t="shared" si="140"/>
        <v>1</v>
      </c>
      <c r="G1327" s="1065" t="s">
        <v>615</v>
      </c>
      <c r="H1327" s="1098" t="s">
        <v>336</v>
      </c>
      <c r="I1327" s="734"/>
      <c r="J1327" s="923">
        <v>577.62</v>
      </c>
      <c r="K1327" s="923">
        <v>3874.41</v>
      </c>
      <c r="L1327" s="923">
        <f t="shared" si="138"/>
        <v>577.62</v>
      </c>
      <c r="M1327" s="923">
        <f t="shared" si="139"/>
        <v>3874.41</v>
      </c>
      <c r="N1327" s="923">
        <f>ROUND('Смета ЕР (общ) '!$I1327*'Смета ЕР (общ) '!$L1327,2)</f>
        <v>0</v>
      </c>
      <c r="O1327" s="923">
        <f>ROUND('Смета ЕР (общ) '!$I1327*'Смета ЕР (общ) '!$M1327,2)</f>
        <v>0</v>
      </c>
      <c r="P1327" s="1065"/>
      <c r="Q1327" s="1065"/>
      <c r="S1327" s="619"/>
      <c r="T1327" s="1168"/>
      <c r="U1327" s="1168"/>
      <c r="V1327" s="1168"/>
      <c r="W1327" s="1168"/>
    </row>
    <row r="1328" spans="1:23" ht="34.5" customHeight="1">
      <c r="A1328" s="733" t="s">
        <v>105</v>
      </c>
      <c r="B1328" s="733">
        <v>2</v>
      </c>
      <c r="C1328" s="733"/>
      <c r="D1328" s="733">
        <v>130</v>
      </c>
      <c r="E1328" s="733" t="str">
        <f>CONCATENATE('Смета ЕР (общ) '!$A1328,".",'Смета ЕР (общ) '!$B1328,".",'Смета ЕР (общ) '!$D1328)</f>
        <v>Р9.2.130</v>
      </c>
      <c r="F1328" s="733">
        <f t="shared" si="140"/>
        <v>1</v>
      </c>
      <c r="G1328" s="1065" t="s">
        <v>616</v>
      </c>
      <c r="H1328" s="1098" t="s">
        <v>336</v>
      </c>
      <c r="I1328" s="734"/>
      <c r="J1328" s="923">
        <v>577.62</v>
      </c>
      <c r="K1328" s="923">
        <v>3808.29</v>
      </c>
      <c r="L1328" s="923">
        <f t="shared" si="138"/>
        <v>577.62</v>
      </c>
      <c r="M1328" s="923">
        <f t="shared" si="139"/>
        <v>3808.29</v>
      </c>
      <c r="N1328" s="923">
        <f>ROUND('Смета ЕР (общ) '!$I1328*'Смета ЕР (общ) '!$L1328,2)</f>
        <v>0</v>
      </c>
      <c r="O1328" s="923">
        <f>ROUND('Смета ЕР (общ) '!$I1328*'Смета ЕР (общ) '!$M1328,2)</f>
        <v>0</v>
      </c>
      <c r="P1328" s="1065"/>
      <c r="Q1328" s="1065"/>
      <c r="S1328" s="619"/>
      <c r="T1328" s="1168"/>
      <c r="U1328" s="1168"/>
      <c r="V1328" s="1168"/>
      <c r="W1328" s="1168"/>
    </row>
    <row r="1329" spans="1:23" ht="34.5" customHeight="1">
      <c r="A1329" s="733" t="s">
        <v>105</v>
      </c>
      <c r="B1329" s="733">
        <v>2</v>
      </c>
      <c r="C1329" s="733"/>
      <c r="D1329" s="733">
        <v>131</v>
      </c>
      <c r="E1329" s="733" t="str">
        <f>CONCATENATE('Смета ЕР (общ) '!$A1329,".",'Смета ЕР (общ) '!$B1329,".",'Смета ЕР (общ) '!$D1329)</f>
        <v>Р9.2.131</v>
      </c>
      <c r="F1329" s="733">
        <f t="shared" si="140"/>
        <v>1</v>
      </c>
      <c r="G1329" s="1065" t="s">
        <v>617</v>
      </c>
      <c r="H1329" s="1098" t="s">
        <v>336</v>
      </c>
      <c r="I1329" s="734"/>
      <c r="J1329" s="923">
        <v>636.41</v>
      </c>
      <c r="K1329" s="923">
        <v>3600.73</v>
      </c>
      <c r="L1329" s="923">
        <f t="shared" si="138"/>
        <v>636.41</v>
      </c>
      <c r="M1329" s="923">
        <f t="shared" si="139"/>
        <v>3600.73</v>
      </c>
      <c r="N1329" s="923">
        <f>ROUND('Смета ЕР (общ) '!$I1329*'Смета ЕР (общ) '!$L1329,2)</f>
        <v>0</v>
      </c>
      <c r="O1329" s="923">
        <f>ROUND('Смета ЕР (общ) '!$I1329*'Смета ЕР (общ) '!$M1329,2)</f>
        <v>0</v>
      </c>
      <c r="P1329" s="1065"/>
      <c r="Q1329" s="1065"/>
      <c r="S1329" s="619"/>
      <c r="T1329" s="1168"/>
      <c r="U1329" s="1168"/>
      <c r="V1329" s="1168"/>
      <c r="W1329" s="1168"/>
    </row>
    <row r="1330" spans="1:23" ht="34.5" customHeight="1">
      <c r="A1330" s="733" t="s">
        <v>105</v>
      </c>
      <c r="B1330" s="733">
        <v>2</v>
      </c>
      <c r="C1330" s="733"/>
      <c r="D1330" s="733">
        <v>132</v>
      </c>
      <c r="E1330" s="733" t="str">
        <f>CONCATENATE('Смета ЕР (общ) '!$A1330,".",'Смета ЕР (общ) '!$B1330,".",'Смета ЕР (общ) '!$D1330)</f>
        <v>Р9.2.132</v>
      </c>
      <c r="F1330" s="733">
        <f t="shared" si="140"/>
        <v>1</v>
      </c>
      <c r="G1330" s="1065" t="s">
        <v>283</v>
      </c>
      <c r="H1330" s="1098" t="s">
        <v>336</v>
      </c>
      <c r="I1330" s="734"/>
      <c r="J1330" s="923">
        <v>636.41</v>
      </c>
      <c r="K1330" s="923">
        <v>3899.62</v>
      </c>
      <c r="L1330" s="923">
        <f t="shared" si="138"/>
        <v>636.41</v>
      </c>
      <c r="M1330" s="923">
        <f t="shared" si="139"/>
        <v>3899.62</v>
      </c>
      <c r="N1330" s="923">
        <f>ROUND('Смета ЕР (общ) '!$I1330*'Смета ЕР (общ) '!$L1330,2)</f>
        <v>0</v>
      </c>
      <c r="O1330" s="923">
        <f>ROUND('Смета ЕР (общ) '!$I1330*'Смета ЕР (общ) '!$M1330,2)</f>
        <v>0</v>
      </c>
      <c r="P1330" s="1065"/>
      <c r="Q1330" s="1065"/>
      <c r="S1330" s="619"/>
      <c r="T1330" s="1168"/>
      <c r="U1330" s="1168"/>
      <c r="V1330" s="1168"/>
      <c r="W1330" s="1168"/>
    </row>
    <row r="1331" spans="1:23" ht="34.5" customHeight="1">
      <c r="A1331" s="733" t="s">
        <v>105</v>
      </c>
      <c r="B1331" s="733">
        <v>2</v>
      </c>
      <c r="C1331" s="733"/>
      <c r="D1331" s="733">
        <v>133</v>
      </c>
      <c r="E1331" s="733" t="str">
        <f>CONCATENATE('Смета ЕР (общ) '!$A1331,".",'Смета ЕР (общ) '!$B1331,".",'Смета ЕР (общ) '!$D1331)</f>
        <v>Р9.2.133</v>
      </c>
      <c r="F1331" s="733">
        <f t="shared" si="140"/>
        <v>1</v>
      </c>
      <c r="G1331" s="1065" t="s">
        <v>618</v>
      </c>
      <c r="H1331" s="1098" t="s">
        <v>336</v>
      </c>
      <c r="I1331" s="734"/>
      <c r="J1331" s="923">
        <v>922.83</v>
      </c>
      <c r="K1331" s="923">
        <v>23067.78</v>
      </c>
      <c r="L1331" s="923">
        <f t="shared" si="138"/>
        <v>922.83</v>
      </c>
      <c r="M1331" s="923">
        <f t="shared" si="139"/>
        <v>23067.78</v>
      </c>
      <c r="N1331" s="923">
        <f>ROUND('Смета ЕР (общ) '!$I1331*'Смета ЕР (общ) '!$L1331,2)</f>
        <v>0</v>
      </c>
      <c r="O1331" s="923">
        <f>ROUND('Смета ЕР (общ) '!$I1331*'Смета ЕР (общ) '!$M1331,2)</f>
        <v>0</v>
      </c>
      <c r="P1331" s="1065"/>
      <c r="Q1331" s="1065"/>
      <c r="S1331" s="619"/>
      <c r="T1331" s="1168"/>
      <c r="U1331" s="1168"/>
      <c r="V1331" s="1168"/>
      <c r="W1331" s="1168"/>
    </row>
    <row r="1332" spans="1:23" ht="34.5" customHeight="1">
      <c r="A1332" s="733" t="s">
        <v>105</v>
      </c>
      <c r="B1332" s="733">
        <v>2</v>
      </c>
      <c r="C1332" s="733"/>
      <c r="D1332" s="733">
        <v>134</v>
      </c>
      <c r="E1332" s="733" t="str">
        <f>CONCATENATE('Смета ЕР (общ) '!$A1332,".",'Смета ЕР (общ) '!$B1332,".",'Смета ЕР (общ) '!$D1332)</f>
        <v>Р9.2.134</v>
      </c>
      <c r="F1332" s="733">
        <f t="shared" si="140"/>
        <v>1</v>
      </c>
      <c r="G1332" s="1065" t="s">
        <v>122</v>
      </c>
      <c r="H1332" s="1098" t="s">
        <v>336</v>
      </c>
      <c r="I1332" s="734"/>
      <c r="J1332" s="923">
        <v>922.83</v>
      </c>
      <c r="K1332" s="923">
        <v>22887.98</v>
      </c>
      <c r="L1332" s="923">
        <f t="shared" si="138"/>
        <v>922.83</v>
      </c>
      <c r="M1332" s="923">
        <f t="shared" si="139"/>
        <v>22887.98</v>
      </c>
      <c r="N1332" s="923">
        <f>ROUND('Смета ЕР (общ) '!$I1332*'Смета ЕР (общ) '!$L1332,2)</f>
        <v>0</v>
      </c>
      <c r="O1332" s="923">
        <f>ROUND('Смета ЕР (общ) '!$I1332*'Смета ЕР (общ) '!$M1332,2)</f>
        <v>0</v>
      </c>
      <c r="P1332" s="1065"/>
      <c r="Q1332" s="1065"/>
      <c r="S1332" s="619"/>
      <c r="T1332" s="1168"/>
      <c r="U1332" s="1168"/>
      <c r="V1332" s="1168"/>
      <c r="W1332" s="1168"/>
    </row>
    <row r="1333" spans="1:23" ht="34.5" customHeight="1">
      <c r="A1333" s="733" t="s">
        <v>105</v>
      </c>
      <c r="B1333" s="733">
        <v>2</v>
      </c>
      <c r="C1333" s="733"/>
      <c r="D1333" s="733">
        <v>135</v>
      </c>
      <c r="E1333" s="733" t="str">
        <f>CONCATENATE('Смета ЕР (общ) '!$A1333,".",'Смета ЕР (общ) '!$B1333,".",'Смета ЕР (общ) '!$D1333)</f>
        <v>Р9.2.135</v>
      </c>
      <c r="F1333" s="733">
        <f t="shared" si="140"/>
        <v>1</v>
      </c>
      <c r="G1333" s="1065" t="s">
        <v>123</v>
      </c>
      <c r="H1333" s="1098" t="s">
        <v>336</v>
      </c>
      <c r="I1333" s="734"/>
      <c r="J1333" s="923">
        <v>1087.83</v>
      </c>
      <c r="K1333" s="923">
        <v>22432.19</v>
      </c>
      <c r="L1333" s="923">
        <f t="shared" si="138"/>
        <v>1087.83</v>
      </c>
      <c r="M1333" s="923">
        <f t="shared" si="139"/>
        <v>22432.19</v>
      </c>
      <c r="N1333" s="923">
        <f>ROUND('Смета ЕР (общ) '!$I1333*'Смета ЕР (общ) '!$L1333,2)</f>
        <v>0</v>
      </c>
      <c r="O1333" s="923">
        <f>ROUND('Смета ЕР (общ) '!$I1333*'Смета ЕР (общ) '!$M1333,2)</f>
        <v>0</v>
      </c>
      <c r="P1333" s="1065"/>
      <c r="Q1333" s="1065"/>
      <c r="S1333" s="619"/>
      <c r="T1333" s="1168"/>
      <c r="U1333" s="1168"/>
      <c r="V1333" s="1168"/>
      <c r="W1333" s="1168"/>
    </row>
    <row r="1334" spans="1:23" ht="34.5" customHeight="1">
      <c r="A1334" s="733" t="s">
        <v>105</v>
      </c>
      <c r="B1334" s="733">
        <v>2</v>
      </c>
      <c r="C1334" s="733"/>
      <c r="D1334" s="733">
        <v>136</v>
      </c>
      <c r="E1334" s="733" t="str">
        <f>CONCATENATE('Смета ЕР (общ) '!$A1334,".",'Смета ЕР (общ) '!$B1334,".",'Смета ЕР (общ) '!$D1334)</f>
        <v>Р9.2.136</v>
      </c>
      <c r="F1334" s="733">
        <f t="shared" si="140"/>
        <v>1</v>
      </c>
      <c r="G1334" s="1065" t="s">
        <v>124</v>
      </c>
      <c r="H1334" s="1098" t="s">
        <v>336</v>
      </c>
      <c r="I1334" s="734"/>
      <c r="J1334" s="923">
        <v>1245.3800000000001</v>
      </c>
      <c r="K1334" s="923">
        <v>22932.26</v>
      </c>
      <c r="L1334" s="923">
        <f t="shared" si="138"/>
        <v>1245.3800000000001</v>
      </c>
      <c r="M1334" s="923">
        <f t="shared" si="139"/>
        <v>22932.26</v>
      </c>
      <c r="N1334" s="923">
        <f>ROUND('Смета ЕР (общ) '!$I1334*'Смета ЕР (общ) '!$L1334,2)</f>
        <v>0</v>
      </c>
      <c r="O1334" s="923">
        <f>ROUND('Смета ЕР (общ) '!$I1334*'Смета ЕР (общ) '!$M1334,2)</f>
        <v>0</v>
      </c>
      <c r="P1334" s="1065"/>
      <c r="Q1334" s="1065"/>
      <c r="S1334" s="619"/>
      <c r="T1334" s="1168"/>
      <c r="U1334" s="1168"/>
      <c r="V1334" s="1168"/>
      <c r="W1334" s="1168"/>
    </row>
    <row r="1335" spans="1:23" ht="34.5" customHeight="1">
      <c r="A1335" s="733" t="s">
        <v>105</v>
      </c>
      <c r="B1335" s="733">
        <v>2</v>
      </c>
      <c r="C1335" s="733"/>
      <c r="D1335" s="733">
        <v>137</v>
      </c>
      <c r="E1335" s="733" t="str">
        <f>CONCATENATE('Смета ЕР (общ) '!$A1335,".",'Смета ЕР (общ) '!$B1335,".",'Смета ЕР (общ) '!$D1335)</f>
        <v>Р9.2.137</v>
      </c>
      <c r="F1335" s="733">
        <f t="shared" si="140"/>
        <v>1</v>
      </c>
      <c r="G1335" s="1065" t="s">
        <v>400</v>
      </c>
      <c r="H1335" s="1098" t="s">
        <v>336</v>
      </c>
      <c r="I1335" s="734"/>
      <c r="J1335" s="923">
        <v>1420.16</v>
      </c>
      <c r="K1335" s="923">
        <v>23207.45</v>
      </c>
      <c r="L1335" s="923">
        <f t="shared" si="138"/>
        <v>1420.16</v>
      </c>
      <c r="M1335" s="923">
        <f t="shared" si="139"/>
        <v>23207.45</v>
      </c>
      <c r="N1335" s="923">
        <f>ROUND('Смета ЕР (общ) '!$I1335*'Смета ЕР (общ) '!$L1335,2)</f>
        <v>0</v>
      </c>
      <c r="O1335" s="923">
        <f>ROUND('Смета ЕР (общ) '!$I1335*'Смета ЕР (общ) '!$M1335,2)</f>
        <v>0</v>
      </c>
      <c r="P1335" s="1065"/>
      <c r="Q1335" s="1065"/>
      <c r="S1335" s="619"/>
      <c r="T1335" s="1168"/>
      <c r="U1335" s="1168"/>
      <c r="V1335" s="1168"/>
      <c r="W1335" s="1168"/>
    </row>
    <row r="1336" spans="1:23" ht="34.5" customHeight="1">
      <c r="A1336" s="733" t="s">
        <v>105</v>
      </c>
      <c r="B1336" s="733">
        <v>2</v>
      </c>
      <c r="C1336" s="733"/>
      <c r="D1336" s="733">
        <v>138</v>
      </c>
      <c r="E1336" s="733" t="str">
        <f>CONCATENATE('Смета ЕР (общ) '!$A1336,".",'Смета ЕР (общ) '!$B1336,".",'Смета ЕР (общ) '!$D1336)</f>
        <v>Р9.2.138</v>
      </c>
      <c r="F1336" s="733">
        <f t="shared" si="140"/>
        <v>1</v>
      </c>
      <c r="G1336" s="1065" t="s">
        <v>619</v>
      </c>
      <c r="H1336" s="1098" t="s">
        <v>336</v>
      </c>
      <c r="I1336" s="734"/>
      <c r="J1336" s="923">
        <v>1673.5</v>
      </c>
      <c r="K1336" s="923">
        <v>22575.84</v>
      </c>
      <c r="L1336" s="923">
        <f t="shared" si="138"/>
        <v>1673.5</v>
      </c>
      <c r="M1336" s="923">
        <f t="shared" si="139"/>
        <v>22575.84</v>
      </c>
      <c r="N1336" s="923">
        <f>ROUND('Смета ЕР (общ) '!$I1336*'Смета ЕР (общ) '!$L1336,2)</f>
        <v>0</v>
      </c>
      <c r="O1336" s="923">
        <f>ROUND('Смета ЕР (общ) '!$I1336*'Смета ЕР (общ) '!$M1336,2)</f>
        <v>0</v>
      </c>
      <c r="P1336" s="1065"/>
      <c r="Q1336" s="1065"/>
      <c r="S1336" s="619"/>
      <c r="T1336" s="1168"/>
      <c r="U1336" s="1168"/>
      <c r="V1336" s="1168"/>
      <c r="W1336" s="1168"/>
    </row>
    <row r="1337" spans="1:23" ht="34.5" customHeight="1">
      <c r="A1337" s="733" t="s">
        <v>105</v>
      </c>
      <c r="B1337" s="733">
        <v>2</v>
      </c>
      <c r="C1337" s="733"/>
      <c r="D1337" s="733">
        <v>139</v>
      </c>
      <c r="E1337" s="733" t="str">
        <f>CONCATENATE('Смета ЕР (общ) '!$A1337,".",'Смета ЕР (общ) '!$B1337,".",'Смета ЕР (общ) '!$D1337)</f>
        <v>Р9.2.139</v>
      </c>
      <c r="F1337" s="733">
        <f t="shared" si="140"/>
        <v>1</v>
      </c>
      <c r="G1337" s="1065" t="s">
        <v>620</v>
      </c>
      <c r="H1337" s="1098" t="s">
        <v>336</v>
      </c>
      <c r="I1337" s="734"/>
      <c r="J1337" s="923">
        <v>2198.61</v>
      </c>
      <c r="K1337" s="923">
        <v>22548.12</v>
      </c>
      <c r="L1337" s="923">
        <f t="shared" si="138"/>
        <v>2198.61</v>
      </c>
      <c r="M1337" s="923">
        <f t="shared" si="139"/>
        <v>22548.12</v>
      </c>
      <c r="N1337" s="923">
        <f>ROUND('Смета ЕР (общ) '!$I1337*'Смета ЕР (общ) '!$L1337,2)</f>
        <v>0</v>
      </c>
      <c r="O1337" s="923">
        <f>ROUND('Смета ЕР (общ) '!$I1337*'Смета ЕР (общ) '!$M1337,2)</f>
        <v>0</v>
      </c>
      <c r="P1337" s="1065"/>
      <c r="Q1337" s="1065"/>
      <c r="S1337" s="619"/>
      <c r="T1337" s="1168"/>
      <c r="U1337" s="1168"/>
      <c r="V1337" s="1168"/>
      <c r="W1337" s="1168"/>
    </row>
    <row r="1338" spans="1:23" ht="34.5" customHeight="1">
      <c r="A1338" s="733" t="s">
        <v>105</v>
      </c>
      <c r="B1338" s="733">
        <v>2</v>
      </c>
      <c r="C1338" s="733"/>
      <c r="D1338" s="733">
        <v>140</v>
      </c>
      <c r="E1338" s="733" t="str">
        <f>CONCATENATE('Смета ЕР (общ) '!$A1338,".",'Смета ЕР (общ) '!$B1338,".",'Смета ЕР (общ) '!$D1338)</f>
        <v>Р9.2.140</v>
      </c>
      <c r="F1338" s="733">
        <f t="shared" si="140"/>
        <v>1</v>
      </c>
      <c r="G1338" s="1065" t="s">
        <v>401</v>
      </c>
      <c r="H1338" s="1098" t="s">
        <v>336</v>
      </c>
      <c r="I1338" s="734"/>
      <c r="J1338" s="923">
        <v>2198.61</v>
      </c>
      <c r="K1338" s="923">
        <v>22049.18</v>
      </c>
      <c r="L1338" s="923">
        <f t="shared" si="138"/>
        <v>2198.61</v>
      </c>
      <c r="M1338" s="923">
        <f t="shared" si="139"/>
        <v>22049.18</v>
      </c>
      <c r="N1338" s="923">
        <f>ROUND('Смета ЕР (общ) '!$I1338*'Смета ЕР (общ) '!$L1338,2)</f>
        <v>0</v>
      </c>
      <c r="O1338" s="923">
        <f>ROUND('Смета ЕР (общ) '!$I1338*'Смета ЕР (общ) '!$M1338,2)</f>
        <v>0</v>
      </c>
      <c r="P1338" s="1065"/>
      <c r="Q1338" s="1065"/>
      <c r="S1338" s="619"/>
      <c r="T1338" s="1168"/>
      <c r="U1338" s="1168"/>
      <c r="V1338" s="1168"/>
      <c r="W1338" s="1168"/>
    </row>
    <row r="1339" spans="1:23" ht="34.5" customHeight="1">
      <c r="A1339" s="733" t="s">
        <v>105</v>
      </c>
      <c r="B1339" s="733">
        <v>2</v>
      </c>
      <c r="C1339" s="733"/>
      <c r="D1339" s="733">
        <v>141</v>
      </c>
      <c r="E1339" s="733" t="str">
        <f>CONCATENATE('Смета ЕР (общ) '!$A1339,".",'Смета ЕР (общ) '!$B1339,".",'Смета ЕР (общ) '!$D1339)</f>
        <v>Р9.2.141</v>
      </c>
      <c r="F1339" s="733">
        <f t="shared" si="140"/>
        <v>1</v>
      </c>
      <c r="G1339" s="1065" t="s">
        <v>621</v>
      </c>
      <c r="H1339" s="1098" t="s">
        <v>336</v>
      </c>
      <c r="I1339" s="734"/>
      <c r="J1339" s="923">
        <v>2251.13</v>
      </c>
      <c r="K1339" s="923">
        <v>22342.42</v>
      </c>
      <c r="L1339" s="923">
        <f t="shared" si="138"/>
        <v>2251.13</v>
      </c>
      <c r="M1339" s="923">
        <f t="shared" si="139"/>
        <v>22342.42</v>
      </c>
      <c r="N1339" s="923">
        <f>ROUND('Смета ЕР (общ) '!$I1339*'Смета ЕР (общ) '!$L1339,2)</f>
        <v>0</v>
      </c>
      <c r="O1339" s="923">
        <f>ROUND('Смета ЕР (общ) '!$I1339*'Смета ЕР (общ) '!$M1339,2)</f>
        <v>0</v>
      </c>
      <c r="P1339" s="1065"/>
      <c r="Q1339" s="1065"/>
      <c r="S1339" s="619"/>
      <c r="T1339" s="1168"/>
      <c r="U1339" s="1168"/>
      <c r="V1339" s="1168"/>
      <c r="W1339" s="1168"/>
    </row>
    <row r="1340" spans="1:23" ht="34.5" customHeight="1">
      <c r="A1340" s="733" t="s">
        <v>105</v>
      </c>
      <c r="B1340" s="733">
        <v>2</v>
      </c>
      <c r="C1340" s="733"/>
      <c r="D1340" s="733">
        <v>142</v>
      </c>
      <c r="E1340" s="733" t="str">
        <f>CONCATENATE('Смета ЕР (общ) '!$A1340,".",'Смета ЕР (общ) '!$B1340,".",'Смета ЕР (общ) '!$D1340)</f>
        <v>Р9.2.142</v>
      </c>
      <c r="F1340" s="733">
        <f t="shared" si="140"/>
        <v>1</v>
      </c>
      <c r="G1340" s="1065" t="s">
        <v>622</v>
      </c>
      <c r="H1340" s="1098" t="s">
        <v>336</v>
      </c>
      <c r="I1340" s="734"/>
      <c r="J1340" s="923">
        <v>2251.13</v>
      </c>
      <c r="K1340" s="923">
        <v>22177.47</v>
      </c>
      <c r="L1340" s="923">
        <f t="shared" si="138"/>
        <v>2251.13</v>
      </c>
      <c r="M1340" s="923">
        <f t="shared" si="139"/>
        <v>22177.47</v>
      </c>
      <c r="N1340" s="923">
        <f>ROUND('Смета ЕР (общ) '!$I1340*'Смета ЕР (общ) '!$L1340,2)</f>
        <v>0</v>
      </c>
      <c r="O1340" s="923">
        <f>ROUND('Смета ЕР (общ) '!$I1340*'Смета ЕР (общ) '!$M1340,2)</f>
        <v>0</v>
      </c>
      <c r="P1340" s="1065"/>
      <c r="Q1340" s="1065"/>
      <c r="S1340" s="619"/>
      <c r="T1340" s="1168"/>
      <c r="U1340" s="1168"/>
      <c r="V1340" s="1168"/>
      <c r="W1340" s="1168"/>
    </row>
    <row r="1341" spans="1:23" ht="34.5" customHeight="1">
      <c r="A1341" s="733" t="s">
        <v>105</v>
      </c>
      <c r="B1341" s="733">
        <v>2</v>
      </c>
      <c r="C1341" s="733"/>
      <c r="D1341" s="733">
        <v>143</v>
      </c>
      <c r="E1341" s="733" t="str">
        <f>CONCATENATE('Смета ЕР (общ) '!$A1341,".",'Смета ЕР (общ) '!$B1341,".",'Смета ЕР (общ) '!$D1341)</f>
        <v>Р9.2.143</v>
      </c>
      <c r="F1341" s="733">
        <f t="shared" si="140"/>
        <v>1</v>
      </c>
      <c r="G1341" s="1065" t="s">
        <v>125</v>
      </c>
      <c r="H1341" s="1098" t="s">
        <v>336</v>
      </c>
      <c r="I1341" s="734"/>
      <c r="J1341" s="923">
        <v>2878.97</v>
      </c>
      <c r="K1341" s="923">
        <v>32085.01</v>
      </c>
      <c r="L1341" s="923">
        <f t="shared" si="138"/>
        <v>2878.97</v>
      </c>
      <c r="M1341" s="923">
        <f t="shared" si="139"/>
        <v>32085.01</v>
      </c>
      <c r="N1341" s="923">
        <f>ROUND('Смета ЕР (общ) '!$I1341*'Смета ЕР (общ) '!$L1341,2)</f>
        <v>0</v>
      </c>
      <c r="O1341" s="923">
        <f>ROUND('Смета ЕР (общ) '!$I1341*'Смета ЕР (общ) '!$M1341,2)</f>
        <v>0</v>
      </c>
      <c r="P1341" s="1065"/>
      <c r="Q1341" s="1065"/>
      <c r="S1341" s="619"/>
      <c r="T1341" s="1168"/>
      <c r="U1341" s="1168"/>
      <c r="V1341" s="1168"/>
      <c r="W1341" s="1168"/>
    </row>
    <row r="1342" spans="1:23" ht="34.5" customHeight="1">
      <c r="A1342" s="733" t="s">
        <v>105</v>
      </c>
      <c r="B1342" s="733">
        <v>2</v>
      </c>
      <c r="C1342" s="733"/>
      <c r="D1342" s="733">
        <v>299</v>
      </c>
      <c r="E1342" s="733" t="str">
        <f>CONCATENATE('Смета ЕР (общ) '!$A1342,".",'Смета ЕР (общ) '!$B1342,".",'Смета ЕР (общ) '!$D1342)</f>
        <v>Р9.2.299</v>
      </c>
      <c r="F1342" s="733">
        <f t="shared" si="140"/>
        <v>1</v>
      </c>
      <c r="G1342" s="1065" t="s">
        <v>2070</v>
      </c>
      <c r="H1342" s="1098" t="s">
        <v>336</v>
      </c>
      <c r="I1342" s="734"/>
      <c r="J1342" s="923">
        <v>577.62</v>
      </c>
      <c r="K1342" s="923">
        <v>4841.03</v>
      </c>
      <c r="L1342" s="923">
        <f t="shared" si="138"/>
        <v>577.62</v>
      </c>
      <c r="M1342" s="923">
        <f t="shared" si="139"/>
        <v>4841.03</v>
      </c>
      <c r="N1342" s="923">
        <f>ROUND('Смета ЕР (общ) '!$I1342*'Смета ЕР (общ) '!$L1342,2)</f>
        <v>0</v>
      </c>
      <c r="O1342" s="923">
        <f>ROUND('Смета ЕР (общ) '!$I1342*'Смета ЕР (общ) '!$M1342,2)</f>
        <v>0</v>
      </c>
      <c r="P1342" s="1065"/>
      <c r="Q1342" s="1065"/>
      <c r="S1342" s="619"/>
      <c r="T1342" s="1168"/>
      <c r="U1342" s="1168"/>
      <c r="V1342" s="1168"/>
      <c r="W1342" s="1168"/>
    </row>
    <row r="1343" spans="1:23" ht="34.5" customHeight="1">
      <c r="A1343" s="733" t="s">
        <v>105</v>
      </c>
      <c r="B1343" s="733">
        <v>2</v>
      </c>
      <c r="C1343" s="733"/>
      <c r="D1343" s="733">
        <v>300</v>
      </c>
      <c r="E1343" s="733" t="str">
        <f>CONCATENATE('Смета ЕР (общ) '!$A1343,".",'Смета ЕР (общ) '!$B1343,".",'Смета ЕР (общ) '!$D1343)</f>
        <v>Р9.2.300</v>
      </c>
      <c r="F1343" s="733">
        <f t="shared" si="140"/>
        <v>1</v>
      </c>
      <c r="G1343" s="1065" t="s">
        <v>2072</v>
      </c>
      <c r="H1343" s="1098" t="s">
        <v>336</v>
      </c>
      <c r="I1343" s="734"/>
      <c r="J1343" s="923">
        <v>577.62</v>
      </c>
      <c r="K1343" s="923">
        <v>3714.55</v>
      </c>
      <c r="L1343" s="923">
        <f t="shared" si="138"/>
        <v>577.62</v>
      </c>
      <c r="M1343" s="923">
        <f t="shared" si="139"/>
        <v>3714.55</v>
      </c>
      <c r="N1343" s="923">
        <f>ROUND('Смета ЕР (общ) '!$I1343*'Смета ЕР (общ) '!$L1343,2)</f>
        <v>0</v>
      </c>
      <c r="O1343" s="923">
        <f>ROUND('Смета ЕР (общ) '!$I1343*'Смета ЕР (общ) '!$M1343,2)</f>
        <v>0</v>
      </c>
      <c r="P1343" s="1065"/>
      <c r="Q1343" s="1065"/>
      <c r="S1343" s="619"/>
      <c r="T1343" s="1168"/>
      <c r="U1343" s="1168"/>
      <c r="V1343" s="1168"/>
      <c r="W1343" s="1168"/>
    </row>
    <row r="1344" spans="1:23" ht="34.5" customHeight="1">
      <c r="A1344" s="733" t="s">
        <v>105</v>
      </c>
      <c r="B1344" s="733">
        <v>2</v>
      </c>
      <c r="C1344" s="733"/>
      <c r="D1344" s="733">
        <v>301</v>
      </c>
      <c r="E1344" s="733" t="str">
        <f>CONCATENATE('Смета ЕР (общ) '!$A1344,".",'Смета ЕР (общ) '!$B1344,".",'Смета ЕР (общ) '!$D1344)</f>
        <v>Р9.2.301</v>
      </c>
      <c r="F1344" s="733">
        <f t="shared" si="140"/>
        <v>1</v>
      </c>
      <c r="G1344" s="1065" t="s">
        <v>2071</v>
      </c>
      <c r="H1344" s="1098" t="s">
        <v>336</v>
      </c>
      <c r="I1344" s="734"/>
      <c r="J1344" s="923">
        <v>577.62</v>
      </c>
      <c r="K1344" s="923">
        <v>4420.3</v>
      </c>
      <c r="L1344" s="923">
        <f t="shared" si="138"/>
        <v>577.62</v>
      </c>
      <c r="M1344" s="923">
        <f t="shared" si="139"/>
        <v>4420.3</v>
      </c>
      <c r="N1344" s="923">
        <f>ROUND('Смета ЕР (общ) '!$I1344*'Смета ЕР (общ) '!$L1344,2)</f>
        <v>0</v>
      </c>
      <c r="O1344" s="923">
        <f>ROUND('Смета ЕР (общ) '!$I1344*'Смета ЕР (общ) '!$M1344,2)</f>
        <v>0</v>
      </c>
      <c r="P1344" s="1065"/>
      <c r="Q1344" s="1065"/>
      <c r="S1344" s="619"/>
      <c r="T1344" s="1168"/>
      <c r="U1344" s="1168"/>
      <c r="V1344" s="1168"/>
      <c r="W1344" s="1168"/>
    </row>
    <row r="1345" spans="1:23" ht="34.5" customHeight="1">
      <c r="A1345" s="733" t="s">
        <v>105</v>
      </c>
      <c r="B1345" s="733">
        <v>2</v>
      </c>
      <c r="C1345" s="733"/>
      <c r="D1345" s="733">
        <v>302</v>
      </c>
      <c r="E1345" s="733" t="str">
        <f>CONCATENATE('Смета ЕР (общ) '!$A1345,".",'Смета ЕР (общ) '!$B1345,".",'Смета ЕР (общ) '!$D1345)</f>
        <v>Р9.2.302</v>
      </c>
      <c r="F1345" s="733">
        <f t="shared" si="140"/>
        <v>1</v>
      </c>
      <c r="G1345" s="1065" t="s">
        <v>2073</v>
      </c>
      <c r="H1345" s="1098" t="s">
        <v>336</v>
      </c>
      <c r="I1345" s="734"/>
      <c r="J1345" s="923">
        <v>577.62</v>
      </c>
      <c r="K1345" s="923">
        <v>4017.31</v>
      </c>
      <c r="L1345" s="923">
        <f t="shared" ref="L1345:L1408" si="141">ROUND(J1345-J1345*$Q$4,2)</f>
        <v>577.62</v>
      </c>
      <c r="M1345" s="923">
        <f t="shared" ref="M1345:M1408" si="142">ROUND(K1345-K1345*$Q$4,2)</f>
        <v>4017.31</v>
      </c>
      <c r="N1345" s="923">
        <f>ROUND('Смета ЕР (общ) '!$I1345*'Смета ЕР (общ) '!$L1345,2)</f>
        <v>0</v>
      </c>
      <c r="O1345" s="923">
        <f>ROUND('Смета ЕР (общ) '!$I1345*'Смета ЕР (общ) '!$M1345,2)</f>
        <v>0</v>
      </c>
      <c r="P1345" s="1065"/>
      <c r="Q1345" s="1065"/>
      <c r="S1345" s="619"/>
      <c r="T1345" s="1168"/>
      <c r="U1345" s="1168"/>
      <c r="V1345" s="1168"/>
      <c r="W1345" s="1168"/>
    </row>
    <row r="1346" spans="1:23" ht="34.5" customHeight="1">
      <c r="A1346" s="733" t="s">
        <v>105</v>
      </c>
      <c r="B1346" s="733">
        <v>2</v>
      </c>
      <c r="C1346" s="733"/>
      <c r="D1346" s="733">
        <v>303</v>
      </c>
      <c r="E1346" s="733" t="str">
        <f>CONCATENATE('Смета ЕР (общ) '!$A1346,".",'Смета ЕР (общ) '!$B1346,".",'Смета ЕР (общ) '!$D1346)</f>
        <v>Р9.2.303</v>
      </c>
      <c r="F1346" s="733">
        <f t="shared" si="140"/>
        <v>1</v>
      </c>
      <c r="G1346" s="1065" t="s">
        <v>2074</v>
      </c>
      <c r="H1346" s="1098" t="s">
        <v>336</v>
      </c>
      <c r="I1346" s="734"/>
      <c r="J1346" s="923">
        <v>636.41</v>
      </c>
      <c r="K1346" s="923">
        <v>5445.5</v>
      </c>
      <c r="L1346" s="923">
        <f t="shared" si="141"/>
        <v>636.41</v>
      </c>
      <c r="M1346" s="923">
        <f t="shared" si="142"/>
        <v>5445.5</v>
      </c>
      <c r="N1346" s="923">
        <f>ROUND('Смета ЕР (общ) '!$I1346*'Смета ЕР (общ) '!$L1346,2)</f>
        <v>0</v>
      </c>
      <c r="O1346" s="923">
        <f>ROUND('Смета ЕР (общ) '!$I1346*'Смета ЕР (общ) '!$M1346,2)</f>
        <v>0</v>
      </c>
      <c r="P1346" s="1065"/>
      <c r="Q1346" s="1065"/>
      <c r="S1346" s="619"/>
      <c r="T1346" s="1168"/>
      <c r="U1346" s="1168"/>
      <c r="V1346" s="1168"/>
      <c r="W1346" s="1168"/>
    </row>
    <row r="1347" spans="1:23" ht="34.5" customHeight="1">
      <c r="A1347" s="733" t="s">
        <v>105</v>
      </c>
      <c r="B1347" s="733">
        <v>2</v>
      </c>
      <c r="C1347" s="733"/>
      <c r="D1347" s="733">
        <v>304</v>
      </c>
      <c r="E1347" s="733" t="str">
        <f>CONCATENATE('Смета ЕР (общ) '!$A1347,".",'Смета ЕР (общ) '!$B1347,".",'Смета ЕР (общ) '!$D1347)</f>
        <v>Р9.2.304</v>
      </c>
      <c r="F1347" s="733">
        <f t="shared" si="140"/>
        <v>1</v>
      </c>
      <c r="G1347" s="1065" t="s">
        <v>2075</v>
      </c>
      <c r="H1347" s="1098" t="s">
        <v>336</v>
      </c>
      <c r="I1347" s="734"/>
      <c r="J1347" s="923">
        <v>636.41</v>
      </c>
      <c r="K1347" s="923">
        <v>5445.5</v>
      </c>
      <c r="L1347" s="923">
        <f t="shared" si="141"/>
        <v>636.41</v>
      </c>
      <c r="M1347" s="923">
        <f t="shared" si="142"/>
        <v>5445.5</v>
      </c>
      <c r="N1347" s="923">
        <f>ROUND('Смета ЕР (общ) '!$I1347*'Смета ЕР (общ) '!$L1347,2)</f>
        <v>0</v>
      </c>
      <c r="O1347" s="923">
        <f>ROUND('Смета ЕР (общ) '!$I1347*'Смета ЕР (общ) '!$M1347,2)</f>
        <v>0</v>
      </c>
      <c r="P1347" s="1065"/>
      <c r="Q1347" s="1065"/>
      <c r="S1347" s="619"/>
      <c r="T1347" s="1168"/>
      <c r="U1347" s="1168"/>
      <c r="V1347" s="1168"/>
      <c r="W1347" s="1168"/>
    </row>
    <row r="1348" spans="1:23" ht="34.5" customHeight="1">
      <c r="A1348" s="733" t="s">
        <v>105</v>
      </c>
      <c r="B1348" s="733">
        <v>2</v>
      </c>
      <c r="C1348" s="733"/>
      <c r="D1348" s="733">
        <v>305</v>
      </c>
      <c r="E1348" s="733" t="str">
        <f>CONCATENATE('Смета ЕР (общ) '!$A1348,".",'Смета ЕР (общ) '!$B1348,".",'Смета ЕР (общ) '!$D1348)</f>
        <v>Р9.2.305</v>
      </c>
      <c r="F1348" s="733">
        <f t="shared" si="140"/>
        <v>1</v>
      </c>
      <c r="G1348" s="1100" t="s">
        <v>2563</v>
      </c>
      <c r="H1348" s="1098" t="s">
        <v>336</v>
      </c>
      <c r="I1348" s="734"/>
      <c r="J1348" s="923">
        <v>577.62</v>
      </c>
      <c r="K1348" s="923">
        <v>7969.9</v>
      </c>
      <c r="L1348" s="923">
        <f t="shared" si="141"/>
        <v>577.62</v>
      </c>
      <c r="M1348" s="923">
        <f t="shared" si="142"/>
        <v>7969.9</v>
      </c>
      <c r="N1348" s="923">
        <f>ROUND('Смета ЕР (общ) '!$I1348*'Смета ЕР (общ) '!$L1348,2)</f>
        <v>0</v>
      </c>
      <c r="O1348" s="923">
        <f>ROUND('Смета ЕР (общ) '!$I1348*'Смета ЕР (общ) '!$M1348,2)</f>
        <v>0</v>
      </c>
      <c r="P1348" s="1100"/>
      <c r="Q1348" s="1100"/>
      <c r="S1348" s="619"/>
      <c r="T1348" s="1168"/>
      <c r="U1348" s="1168"/>
      <c r="V1348" s="1168"/>
      <c r="W1348" s="1168"/>
    </row>
    <row r="1349" spans="1:23" ht="34.5" customHeight="1">
      <c r="A1349" s="733" t="s">
        <v>105</v>
      </c>
      <c r="B1349" s="733">
        <v>2</v>
      </c>
      <c r="C1349" s="733"/>
      <c r="D1349" s="733">
        <v>306</v>
      </c>
      <c r="E1349" s="733" t="str">
        <f>CONCATENATE('Смета ЕР (общ) '!$A1349,".",'Смета ЕР (общ) '!$B1349,".",'Смета ЕР (общ) '!$D1349)</f>
        <v>Р9.2.306</v>
      </c>
      <c r="F1349" s="733">
        <f t="shared" si="140"/>
        <v>1</v>
      </c>
      <c r="G1349" s="1100" t="s">
        <v>2564</v>
      </c>
      <c r="H1349" s="1098" t="s">
        <v>336</v>
      </c>
      <c r="I1349" s="734"/>
      <c r="J1349" s="923">
        <v>577.62</v>
      </c>
      <c r="K1349" s="923">
        <v>1957.5</v>
      </c>
      <c r="L1349" s="923">
        <f t="shared" si="141"/>
        <v>577.62</v>
      </c>
      <c r="M1349" s="923">
        <f t="shared" si="142"/>
        <v>1957.5</v>
      </c>
      <c r="N1349" s="923">
        <f>ROUND('Смета ЕР (общ) '!$I1349*'Смета ЕР (общ) '!$L1349,2)</f>
        <v>0</v>
      </c>
      <c r="O1349" s="923">
        <f>ROUND('Смета ЕР (общ) '!$I1349*'Смета ЕР (общ) '!$M1349,2)</f>
        <v>0</v>
      </c>
      <c r="P1349" s="1100"/>
      <c r="Q1349" s="1100"/>
      <c r="S1349" s="619"/>
      <c r="T1349" s="1168"/>
      <c r="U1349" s="1168"/>
      <c r="V1349" s="1168"/>
      <c r="W1349" s="1168"/>
    </row>
    <row r="1350" spans="1:23" ht="34.5" customHeight="1">
      <c r="A1350" s="733" t="s">
        <v>105</v>
      </c>
      <c r="B1350" s="733">
        <v>2</v>
      </c>
      <c r="C1350" s="733"/>
      <c r="D1350" s="733">
        <v>307</v>
      </c>
      <c r="E1350" s="733" t="str">
        <f>CONCATENATE('Смета ЕР (общ) '!$A1350,".",'Смета ЕР (общ) '!$B1350,".",'Смета ЕР (общ) '!$D1350)</f>
        <v>Р9.2.307</v>
      </c>
      <c r="F1350" s="733">
        <f t="shared" si="140"/>
        <v>1</v>
      </c>
      <c r="G1350" s="1100" t="s">
        <v>2565</v>
      </c>
      <c r="H1350" s="1098" t="s">
        <v>336</v>
      </c>
      <c r="I1350" s="734"/>
      <c r="J1350" s="923">
        <v>577.62</v>
      </c>
      <c r="K1350" s="923">
        <v>8037.76</v>
      </c>
      <c r="L1350" s="923">
        <f t="shared" si="141"/>
        <v>577.62</v>
      </c>
      <c r="M1350" s="923">
        <f t="shared" si="142"/>
        <v>8037.76</v>
      </c>
      <c r="N1350" s="923">
        <f>ROUND('Смета ЕР (общ) '!$I1350*'Смета ЕР (общ) '!$L1350,2)</f>
        <v>0</v>
      </c>
      <c r="O1350" s="923">
        <f>ROUND('Смета ЕР (общ) '!$I1350*'Смета ЕР (общ) '!$M1350,2)</f>
        <v>0</v>
      </c>
      <c r="P1350" s="1100"/>
      <c r="Q1350" s="1100"/>
      <c r="S1350" s="619"/>
      <c r="T1350" s="1168"/>
      <c r="U1350" s="1168"/>
      <c r="V1350" s="1168"/>
      <c r="W1350" s="1168"/>
    </row>
    <row r="1351" spans="1:23" ht="34.5" customHeight="1">
      <c r="A1351" s="733" t="s">
        <v>105</v>
      </c>
      <c r="B1351" s="733">
        <v>2</v>
      </c>
      <c r="C1351" s="733"/>
      <c r="D1351" s="733">
        <v>308</v>
      </c>
      <c r="E1351" s="733" t="str">
        <f>CONCATENATE('Смета ЕР (общ) '!$A1351,".",'Смета ЕР (общ) '!$B1351,".",'Смета ЕР (общ) '!$D1351)</f>
        <v>Р9.2.308</v>
      </c>
      <c r="F1351" s="733">
        <f t="shared" si="140"/>
        <v>1</v>
      </c>
      <c r="G1351" s="1100" t="s">
        <v>2566</v>
      </c>
      <c r="H1351" s="1098" t="s">
        <v>336</v>
      </c>
      <c r="I1351" s="734"/>
      <c r="J1351" s="923">
        <v>636.41</v>
      </c>
      <c r="K1351" s="923">
        <v>8110.84</v>
      </c>
      <c r="L1351" s="923">
        <f t="shared" si="141"/>
        <v>636.41</v>
      </c>
      <c r="M1351" s="923">
        <f t="shared" si="142"/>
        <v>8110.84</v>
      </c>
      <c r="N1351" s="923">
        <f>ROUND('Смета ЕР (общ) '!$I1351*'Смета ЕР (общ) '!$L1351,2)</f>
        <v>0</v>
      </c>
      <c r="O1351" s="923">
        <f>ROUND('Смета ЕР (общ) '!$I1351*'Смета ЕР (общ) '!$M1351,2)</f>
        <v>0</v>
      </c>
      <c r="P1351" s="1100"/>
      <c r="Q1351" s="1100"/>
      <c r="S1351" s="619"/>
      <c r="T1351" s="1168"/>
      <c r="U1351" s="1168"/>
      <c r="V1351" s="1168"/>
      <c r="W1351" s="1168"/>
    </row>
    <row r="1352" spans="1:23" ht="14.4" customHeight="1">
      <c r="A1352" s="733" t="s">
        <v>105</v>
      </c>
      <c r="B1352" s="733">
        <v>2</v>
      </c>
      <c r="C1352" s="733"/>
      <c r="D1352" s="733">
        <v>309</v>
      </c>
      <c r="E1352" s="733" t="str">
        <f>CONCATENATE('Смета ЕР (общ) '!$A1352,".",'Смета ЕР (общ) '!$B1352,".",'Смета ЕР (общ) '!$D1352)</f>
        <v>Р9.2.309</v>
      </c>
      <c r="F1352" s="733">
        <f t="shared" si="140"/>
        <v>1</v>
      </c>
      <c r="G1352" s="1100" t="s">
        <v>2567</v>
      </c>
      <c r="H1352" s="1098" t="s">
        <v>336</v>
      </c>
      <c r="I1352" s="734"/>
      <c r="J1352" s="923">
        <v>636.41</v>
      </c>
      <c r="K1352" s="923">
        <v>8187.05</v>
      </c>
      <c r="L1352" s="923">
        <f t="shared" si="141"/>
        <v>636.41</v>
      </c>
      <c r="M1352" s="923">
        <f t="shared" si="142"/>
        <v>8187.05</v>
      </c>
      <c r="N1352" s="923">
        <f>ROUND('Смета ЕР (общ) '!$I1352*'Смета ЕР (общ) '!$L1352,2)</f>
        <v>0</v>
      </c>
      <c r="O1352" s="923">
        <f>ROUND('Смета ЕР (общ) '!$I1352*'Смета ЕР (общ) '!$M1352,2)</f>
        <v>0</v>
      </c>
      <c r="P1352" s="1100"/>
      <c r="Q1352" s="1100"/>
      <c r="S1352" s="619"/>
      <c r="T1352" s="1168"/>
      <c r="U1352" s="1168"/>
      <c r="V1352" s="1168"/>
      <c r="W1352" s="1168"/>
    </row>
    <row r="1353" spans="1:23" ht="14.4" customHeight="1">
      <c r="A1353" s="733" t="s">
        <v>105</v>
      </c>
      <c r="B1353" s="733">
        <v>2</v>
      </c>
      <c r="C1353" s="733"/>
      <c r="D1353" s="733">
        <v>310</v>
      </c>
      <c r="E1353" s="733" t="str">
        <f>CONCATENATE('Смета ЕР (общ) '!$A1353,".",'Смета ЕР (общ) '!$B1353,".",'Смета ЕР (общ) '!$D1353)</f>
        <v>Р9.2.310</v>
      </c>
      <c r="F1353" s="733">
        <f t="shared" si="140"/>
        <v>1</v>
      </c>
      <c r="G1353" s="1100" t="s">
        <v>2568</v>
      </c>
      <c r="H1353" s="1098" t="s">
        <v>336</v>
      </c>
      <c r="I1353" s="734"/>
      <c r="J1353" s="923">
        <v>577.62</v>
      </c>
      <c r="K1353" s="923">
        <v>465.62</v>
      </c>
      <c r="L1353" s="923">
        <f t="shared" si="141"/>
        <v>577.62</v>
      </c>
      <c r="M1353" s="923">
        <f t="shared" si="142"/>
        <v>465.62</v>
      </c>
      <c r="N1353" s="923">
        <f>ROUND('Смета ЕР (общ) '!$I1353*'Смета ЕР (общ) '!$L1353,2)</f>
        <v>0</v>
      </c>
      <c r="O1353" s="923">
        <f>ROUND('Смета ЕР (общ) '!$I1353*'Смета ЕР (общ) '!$M1353,2)</f>
        <v>0</v>
      </c>
      <c r="P1353" s="1100"/>
      <c r="Q1353" s="1100"/>
      <c r="S1353" s="619"/>
      <c r="T1353" s="1168"/>
      <c r="U1353" s="1168"/>
      <c r="V1353" s="1168"/>
      <c r="W1353" s="1168"/>
    </row>
    <row r="1354" spans="1:23" ht="14.4" customHeight="1">
      <c r="A1354" s="733" t="s">
        <v>105</v>
      </c>
      <c r="B1354" s="733">
        <v>2</v>
      </c>
      <c r="C1354" s="733"/>
      <c r="D1354" s="733">
        <v>311</v>
      </c>
      <c r="E1354" s="733" t="str">
        <f>CONCATENATE('Смета ЕР (общ) '!$A1354,".",'Смета ЕР (общ) '!$B1354,".",'Смета ЕР (общ) '!$D1354)</f>
        <v>Р9.2.311</v>
      </c>
      <c r="F1354" s="733">
        <f t="shared" si="140"/>
        <v>1</v>
      </c>
      <c r="G1354" s="1100" t="s">
        <v>2569</v>
      </c>
      <c r="H1354" s="1098" t="s">
        <v>336</v>
      </c>
      <c r="I1354" s="734"/>
      <c r="J1354" s="923">
        <v>577.62</v>
      </c>
      <c r="K1354" s="923">
        <v>334.08</v>
      </c>
      <c r="L1354" s="923">
        <f t="shared" si="141"/>
        <v>577.62</v>
      </c>
      <c r="M1354" s="923">
        <f t="shared" si="142"/>
        <v>334.08</v>
      </c>
      <c r="N1354" s="923">
        <f>ROUND('Смета ЕР (общ) '!$I1354*'Смета ЕР (общ) '!$L1354,2)</f>
        <v>0</v>
      </c>
      <c r="O1354" s="923">
        <f>ROUND('Смета ЕР (общ) '!$I1354*'Смета ЕР (общ) '!$M1354,2)</f>
        <v>0</v>
      </c>
      <c r="P1354" s="1100"/>
      <c r="Q1354" s="1100"/>
      <c r="S1354" s="619"/>
      <c r="T1354" s="1168"/>
      <c r="U1354" s="1168"/>
      <c r="V1354" s="1168"/>
      <c r="W1354" s="1168"/>
    </row>
    <row r="1355" spans="1:23" ht="14.4" customHeight="1">
      <c r="A1355" s="733" t="s">
        <v>105</v>
      </c>
      <c r="B1355" s="733">
        <v>2</v>
      </c>
      <c r="C1355" s="733"/>
      <c r="D1355" s="733">
        <v>312</v>
      </c>
      <c r="E1355" s="733" t="str">
        <f>CONCATENATE('Смета ЕР (общ) '!$A1355,".",'Смета ЕР (общ) '!$B1355,".",'Смета ЕР (общ) '!$D1355)</f>
        <v>Р9.2.312</v>
      </c>
      <c r="F1355" s="733">
        <f t="shared" si="140"/>
        <v>1</v>
      </c>
      <c r="G1355" s="1100" t="s">
        <v>2570</v>
      </c>
      <c r="H1355" s="1098" t="s">
        <v>336</v>
      </c>
      <c r="I1355" s="734"/>
      <c r="J1355" s="923">
        <v>577.62</v>
      </c>
      <c r="K1355" s="923">
        <v>375.84</v>
      </c>
      <c r="L1355" s="923">
        <f t="shared" si="141"/>
        <v>577.62</v>
      </c>
      <c r="M1355" s="923">
        <f t="shared" si="142"/>
        <v>375.84</v>
      </c>
      <c r="N1355" s="923">
        <f>ROUND('Смета ЕР (общ) '!$I1355*'Смета ЕР (общ) '!$L1355,2)</f>
        <v>0</v>
      </c>
      <c r="O1355" s="923">
        <f>ROUND('Смета ЕР (общ) '!$I1355*'Смета ЕР (общ) '!$M1355,2)</f>
        <v>0</v>
      </c>
      <c r="P1355" s="1100"/>
      <c r="Q1355" s="1100"/>
      <c r="S1355" s="619"/>
      <c r="T1355" s="1168"/>
      <c r="U1355" s="1168"/>
      <c r="V1355" s="1168"/>
      <c r="W1355" s="1168"/>
    </row>
    <row r="1356" spans="1:23" ht="14.4" customHeight="1">
      <c r="A1356" s="733" t="s">
        <v>105</v>
      </c>
      <c r="B1356" s="733">
        <v>2</v>
      </c>
      <c r="C1356" s="733"/>
      <c r="D1356" s="733">
        <v>313</v>
      </c>
      <c r="E1356" s="733" t="str">
        <f>CONCATENATE('Смета ЕР (общ) '!$A1356,".",'Смета ЕР (общ) '!$B1356,".",'Смета ЕР (общ) '!$D1356)</f>
        <v>Р9.2.313</v>
      </c>
      <c r="F1356" s="733">
        <f t="shared" si="140"/>
        <v>1</v>
      </c>
      <c r="G1356" s="1100" t="s">
        <v>2571</v>
      </c>
      <c r="H1356" s="1098" t="s">
        <v>336</v>
      </c>
      <c r="I1356" s="734"/>
      <c r="J1356" s="923">
        <v>636.41</v>
      </c>
      <c r="K1356" s="923">
        <v>1348.85</v>
      </c>
      <c r="L1356" s="923">
        <f t="shared" si="141"/>
        <v>636.41</v>
      </c>
      <c r="M1356" s="923">
        <f t="shared" si="142"/>
        <v>1348.85</v>
      </c>
      <c r="N1356" s="923">
        <f>ROUND('Смета ЕР (общ) '!$I1356*'Смета ЕР (общ) '!$L1356,2)</f>
        <v>0</v>
      </c>
      <c r="O1356" s="923">
        <f>ROUND('Смета ЕР (общ) '!$I1356*'Смета ЕР (общ) '!$M1356,2)</f>
        <v>0</v>
      </c>
      <c r="P1356" s="1100"/>
      <c r="Q1356" s="1100"/>
      <c r="S1356" s="619"/>
      <c r="T1356" s="1168"/>
      <c r="U1356" s="1168"/>
      <c r="V1356" s="1168"/>
      <c r="W1356" s="1168"/>
    </row>
    <row r="1357" spans="1:23" ht="14.4" customHeight="1">
      <c r="A1357" s="733" t="s">
        <v>105</v>
      </c>
      <c r="B1357" s="733">
        <v>2</v>
      </c>
      <c r="C1357" s="733"/>
      <c r="D1357" s="733">
        <v>314</v>
      </c>
      <c r="E1357" s="733" t="str">
        <f>CONCATENATE('Смета ЕР (общ) '!$A1357,".",'Смета ЕР (общ) '!$B1357,".",'Смета ЕР (общ) '!$D1357)</f>
        <v>Р9.2.314</v>
      </c>
      <c r="F1357" s="733">
        <f t="shared" si="140"/>
        <v>1</v>
      </c>
      <c r="G1357" s="1100" t="s">
        <v>2572</v>
      </c>
      <c r="H1357" s="1098" t="s">
        <v>336</v>
      </c>
      <c r="I1357" s="734"/>
      <c r="J1357" s="923">
        <v>636.41</v>
      </c>
      <c r="K1357" s="923">
        <v>1774.8</v>
      </c>
      <c r="L1357" s="923">
        <f t="shared" si="141"/>
        <v>636.41</v>
      </c>
      <c r="M1357" s="923">
        <f t="shared" si="142"/>
        <v>1774.8</v>
      </c>
      <c r="N1357" s="923">
        <f>ROUND('Смета ЕР (общ) '!$I1357*'Смета ЕР (общ) '!$L1357,2)</f>
        <v>0</v>
      </c>
      <c r="O1357" s="923">
        <f>ROUND('Смета ЕР (общ) '!$I1357*'Смета ЕР (общ) '!$M1357,2)</f>
        <v>0</v>
      </c>
      <c r="P1357" s="1100"/>
      <c r="Q1357" s="1100"/>
      <c r="S1357" s="619"/>
      <c r="T1357" s="1168"/>
      <c r="U1357" s="1168"/>
      <c r="V1357" s="1168"/>
      <c r="W1357" s="1168"/>
    </row>
    <row r="1358" spans="1:23" ht="14.4" customHeight="1">
      <c r="A1358" s="733" t="s">
        <v>105</v>
      </c>
      <c r="B1358" s="733">
        <v>2</v>
      </c>
      <c r="C1358" s="733"/>
      <c r="D1358" s="733">
        <v>315</v>
      </c>
      <c r="E1358" s="733" t="str">
        <f>CONCATENATE('Смета ЕР (общ) '!$A1358,".",'Смета ЕР (общ) '!$B1358,".",'Смета ЕР (общ) '!$D1358)</f>
        <v>Р9.2.315</v>
      </c>
      <c r="F1358" s="733">
        <f t="shared" si="140"/>
        <v>1</v>
      </c>
      <c r="G1358" s="1100" t="s">
        <v>2573</v>
      </c>
      <c r="H1358" s="1098" t="s">
        <v>336</v>
      </c>
      <c r="I1358" s="734"/>
      <c r="J1358" s="923">
        <v>636.41</v>
      </c>
      <c r="K1358" s="923">
        <v>1357.2</v>
      </c>
      <c r="L1358" s="923">
        <f t="shared" si="141"/>
        <v>636.41</v>
      </c>
      <c r="M1358" s="923">
        <f t="shared" si="142"/>
        <v>1357.2</v>
      </c>
      <c r="N1358" s="923">
        <f>ROUND('Смета ЕР (общ) '!$I1358*'Смета ЕР (общ) '!$L1358,2)</f>
        <v>0</v>
      </c>
      <c r="O1358" s="923">
        <f>ROUND('Смета ЕР (общ) '!$I1358*'Смета ЕР (общ) '!$M1358,2)</f>
        <v>0</v>
      </c>
      <c r="P1358" s="1100"/>
      <c r="Q1358" s="1100"/>
      <c r="S1358" s="619"/>
      <c r="T1358" s="1168"/>
      <c r="U1358" s="1168"/>
      <c r="V1358" s="1168"/>
      <c r="W1358" s="1168"/>
    </row>
    <row r="1359" spans="1:23" ht="14.4" customHeight="1">
      <c r="A1359" s="733" t="s">
        <v>105</v>
      </c>
      <c r="B1359" s="733">
        <v>2</v>
      </c>
      <c r="C1359" s="733"/>
      <c r="D1359" s="733">
        <v>316</v>
      </c>
      <c r="E1359" s="733" t="str">
        <f>CONCATENATE('Смета ЕР (общ) '!$A1359,".",'Смета ЕР (общ) '!$B1359,".",'Смета ЕР (общ) '!$D1359)</f>
        <v>Р9.2.316</v>
      </c>
      <c r="F1359" s="733">
        <f t="shared" si="140"/>
        <v>1</v>
      </c>
      <c r="G1359" s="1100" t="s">
        <v>2574</v>
      </c>
      <c r="H1359" s="1098" t="s">
        <v>336</v>
      </c>
      <c r="I1359" s="734"/>
      <c r="J1359" s="923">
        <v>636.41</v>
      </c>
      <c r="K1359" s="923">
        <v>1044</v>
      </c>
      <c r="L1359" s="923">
        <f t="shared" si="141"/>
        <v>636.41</v>
      </c>
      <c r="M1359" s="923">
        <f t="shared" si="142"/>
        <v>1044</v>
      </c>
      <c r="N1359" s="923">
        <f>ROUND('Смета ЕР (общ) '!$I1359*'Смета ЕР (общ) '!$L1359,2)</f>
        <v>0</v>
      </c>
      <c r="O1359" s="923">
        <f>ROUND('Смета ЕР (общ) '!$I1359*'Смета ЕР (общ) '!$M1359,2)</f>
        <v>0</v>
      </c>
      <c r="P1359" s="1100"/>
      <c r="Q1359" s="1100"/>
      <c r="S1359" s="619"/>
      <c r="T1359" s="1168"/>
      <c r="U1359" s="1168"/>
      <c r="V1359" s="1168"/>
      <c r="W1359" s="1168"/>
    </row>
    <row r="1360" spans="1:23" ht="14.4" customHeight="1">
      <c r="A1360" s="733" t="s">
        <v>105</v>
      </c>
      <c r="B1360" s="733">
        <v>2</v>
      </c>
      <c r="C1360" s="733"/>
      <c r="D1360" s="733">
        <v>317</v>
      </c>
      <c r="E1360" s="733" t="str">
        <f>CONCATENATE('Смета ЕР (общ) '!$A1360,".",'Смета ЕР (общ) '!$B1360,".",'Смета ЕР (общ) '!$D1360)</f>
        <v>Р9.2.317</v>
      </c>
      <c r="F1360" s="733">
        <f t="shared" ref="F1360:F1423" si="143">IF(I1360&gt;0,F1359+1,F1359)</f>
        <v>1</v>
      </c>
      <c r="G1360" s="1100" t="s">
        <v>2575</v>
      </c>
      <c r="H1360" s="1098" t="s">
        <v>336</v>
      </c>
      <c r="I1360" s="734"/>
      <c r="J1360" s="923">
        <v>636.41</v>
      </c>
      <c r="K1360" s="923">
        <v>960.48</v>
      </c>
      <c r="L1360" s="923">
        <f t="shared" si="141"/>
        <v>636.41</v>
      </c>
      <c r="M1360" s="923">
        <f t="shared" si="142"/>
        <v>960.48</v>
      </c>
      <c r="N1360" s="923">
        <f>ROUND('Смета ЕР (общ) '!$I1360*'Смета ЕР (общ) '!$L1360,2)</f>
        <v>0</v>
      </c>
      <c r="O1360" s="923">
        <f>ROUND('Смета ЕР (общ) '!$I1360*'Смета ЕР (общ) '!$M1360,2)</f>
        <v>0</v>
      </c>
      <c r="P1360" s="1100"/>
      <c r="Q1360" s="1100"/>
      <c r="S1360" s="619"/>
      <c r="T1360" s="1168"/>
      <c r="U1360" s="1168"/>
      <c r="V1360" s="1168"/>
      <c r="W1360" s="1168"/>
    </row>
    <row r="1361" spans="1:23" ht="14.4" customHeight="1">
      <c r="A1361" s="733" t="s">
        <v>105</v>
      </c>
      <c r="B1361" s="733">
        <v>2</v>
      </c>
      <c r="C1361" s="733"/>
      <c r="D1361" s="733">
        <v>318</v>
      </c>
      <c r="E1361" s="733" t="str">
        <f>CONCATENATE('Смета ЕР (общ) '!$A1361,".",'Смета ЕР (общ) '!$B1361,".",'Смета ЕР (общ) '!$D1361)</f>
        <v>Р9.2.318</v>
      </c>
      <c r="F1361" s="733">
        <f t="shared" si="143"/>
        <v>1</v>
      </c>
      <c r="G1361" s="1100" t="s">
        <v>2576</v>
      </c>
      <c r="H1361" s="1098" t="s">
        <v>336</v>
      </c>
      <c r="I1361" s="734"/>
      <c r="J1361" s="923">
        <v>636.41</v>
      </c>
      <c r="K1361" s="923">
        <v>960.48</v>
      </c>
      <c r="L1361" s="923">
        <f t="shared" si="141"/>
        <v>636.41</v>
      </c>
      <c r="M1361" s="923">
        <f t="shared" si="142"/>
        <v>960.48</v>
      </c>
      <c r="N1361" s="923">
        <f>ROUND('Смета ЕР (общ) '!$I1361*'Смета ЕР (общ) '!$L1361,2)</f>
        <v>0</v>
      </c>
      <c r="O1361" s="923">
        <f>ROUND('Смета ЕР (общ) '!$I1361*'Смета ЕР (общ) '!$M1361,2)</f>
        <v>0</v>
      </c>
      <c r="P1361" s="1100"/>
      <c r="Q1361" s="1100"/>
      <c r="S1361" s="619"/>
      <c r="T1361" s="1168"/>
      <c r="U1361" s="1168"/>
      <c r="V1361" s="1168"/>
      <c r="W1361" s="1168"/>
    </row>
    <row r="1362" spans="1:23" ht="14.4" customHeight="1">
      <c r="A1362" s="733" t="s">
        <v>105</v>
      </c>
      <c r="B1362" s="733">
        <v>2</v>
      </c>
      <c r="C1362" s="733"/>
      <c r="D1362" s="733">
        <v>319</v>
      </c>
      <c r="E1362" s="733" t="str">
        <f>CONCATENATE('Смета ЕР (общ) '!$A1362,".",'Смета ЕР (общ) '!$B1362,".",'Смета ЕР (общ) '!$D1362)</f>
        <v>Р9.2.319</v>
      </c>
      <c r="F1362" s="733">
        <f t="shared" si="143"/>
        <v>1</v>
      </c>
      <c r="G1362" s="1100" t="s">
        <v>2577</v>
      </c>
      <c r="H1362" s="1098" t="s">
        <v>336</v>
      </c>
      <c r="I1362" s="734"/>
      <c r="J1362" s="923">
        <v>636.41</v>
      </c>
      <c r="K1362" s="923">
        <v>876.96</v>
      </c>
      <c r="L1362" s="923">
        <f t="shared" si="141"/>
        <v>636.41</v>
      </c>
      <c r="M1362" s="923">
        <f t="shared" si="142"/>
        <v>876.96</v>
      </c>
      <c r="N1362" s="923">
        <f>ROUND('Смета ЕР (общ) '!$I1362*'Смета ЕР (общ) '!$L1362,2)</f>
        <v>0</v>
      </c>
      <c r="O1362" s="923">
        <f>ROUND('Смета ЕР (общ) '!$I1362*'Смета ЕР (общ) '!$M1362,2)</f>
        <v>0</v>
      </c>
      <c r="P1362" s="1100"/>
      <c r="Q1362" s="1100"/>
      <c r="S1362" s="619"/>
      <c r="T1362" s="1168"/>
      <c r="U1362" s="1168"/>
      <c r="V1362" s="1168"/>
      <c r="W1362" s="1168"/>
    </row>
    <row r="1363" spans="1:23" ht="14.4" customHeight="1">
      <c r="A1363" s="733" t="s">
        <v>105</v>
      </c>
      <c r="B1363" s="733">
        <v>2</v>
      </c>
      <c r="C1363" s="733"/>
      <c r="D1363" s="733">
        <v>320</v>
      </c>
      <c r="E1363" s="733" t="str">
        <f>CONCATENATE('Смета ЕР (общ) '!$A1363,".",'Смета ЕР (общ) '!$B1363,".",'Смета ЕР (общ) '!$D1363)</f>
        <v>Р9.2.320</v>
      </c>
      <c r="F1363" s="733">
        <f t="shared" si="143"/>
        <v>1</v>
      </c>
      <c r="G1363" s="1100" t="s">
        <v>2578</v>
      </c>
      <c r="H1363" s="1098" t="s">
        <v>336</v>
      </c>
      <c r="I1363" s="734"/>
      <c r="J1363" s="923">
        <v>577.62</v>
      </c>
      <c r="K1363" s="923">
        <v>400.9</v>
      </c>
      <c r="L1363" s="923">
        <f t="shared" si="141"/>
        <v>577.62</v>
      </c>
      <c r="M1363" s="923">
        <f t="shared" si="142"/>
        <v>400.9</v>
      </c>
      <c r="N1363" s="923">
        <f>ROUND('Смета ЕР (общ) '!$I1363*'Смета ЕР (общ) '!$L1363,2)</f>
        <v>0</v>
      </c>
      <c r="O1363" s="923">
        <f>ROUND('Смета ЕР (общ) '!$I1363*'Смета ЕР (общ) '!$M1363,2)</f>
        <v>0</v>
      </c>
      <c r="P1363" s="1100"/>
      <c r="Q1363" s="1100"/>
      <c r="S1363" s="619"/>
      <c r="T1363" s="1168"/>
      <c r="U1363" s="1168"/>
      <c r="V1363" s="1168"/>
      <c r="W1363" s="1168"/>
    </row>
    <row r="1364" spans="1:23" ht="14.4" customHeight="1">
      <c r="A1364" s="733" t="s">
        <v>105</v>
      </c>
      <c r="B1364" s="733">
        <v>2</v>
      </c>
      <c r="C1364" s="733"/>
      <c r="D1364" s="733">
        <v>321</v>
      </c>
      <c r="E1364" s="733" t="str">
        <f>CONCATENATE('Смета ЕР (общ) '!$A1364,".",'Смета ЕР (общ) '!$B1364,".",'Смета ЕР (общ) '!$D1364)</f>
        <v>Р9.2.321</v>
      </c>
      <c r="F1364" s="733">
        <f t="shared" si="143"/>
        <v>1</v>
      </c>
      <c r="G1364" s="1100" t="s">
        <v>2579</v>
      </c>
      <c r="H1364" s="1098" t="s">
        <v>336</v>
      </c>
      <c r="I1364" s="734"/>
      <c r="J1364" s="923">
        <v>577.62</v>
      </c>
      <c r="K1364" s="923">
        <v>400.9</v>
      </c>
      <c r="L1364" s="923">
        <f t="shared" si="141"/>
        <v>577.62</v>
      </c>
      <c r="M1364" s="923">
        <f t="shared" si="142"/>
        <v>400.9</v>
      </c>
      <c r="N1364" s="923">
        <f>ROUND('Смета ЕР (общ) '!$I1364*'Смета ЕР (общ) '!$L1364,2)</f>
        <v>0</v>
      </c>
      <c r="O1364" s="923">
        <f>ROUND('Смета ЕР (общ) '!$I1364*'Смета ЕР (общ) '!$M1364,2)</f>
        <v>0</v>
      </c>
      <c r="P1364" s="1100"/>
      <c r="Q1364" s="1100"/>
      <c r="S1364" s="619"/>
      <c r="T1364" s="1168"/>
      <c r="U1364" s="1168"/>
      <c r="V1364" s="1168"/>
      <c r="W1364" s="1168"/>
    </row>
    <row r="1365" spans="1:23" ht="14.4" customHeight="1">
      <c r="A1365" s="733" t="s">
        <v>105</v>
      </c>
      <c r="B1365" s="733">
        <v>2</v>
      </c>
      <c r="C1365" s="733"/>
      <c r="D1365" s="733">
        <v>322</v>
      </c>
      <c r="E1365" s="733" t="str">
        <f>CONCATENATE('Смета ЕР (общ) '!$A1365,".",'Смета ЕР (общ) '!$B1365,".",'Смета ЕР (общ) '!$D1365)</f>
        <v>Р9.2.322</v>
      </c>
      <c r="F1365" s="733">
        <f t="shared" si="143"/>
        <v>1</v>
      </c>
      <c r="G1365" s="1100" t="s">
        <v>2580</v>
      </c>
      <c r="H1365" s="1098" t="s">
        <v>336</v>
      </c>
      <c r="I1365" s="734"/>
      <c r="J1365" s="923">
        <v>577.62</v>
      </c>
      <c r="K1365" s="923">
        <v>435.35</v>
      </c>
      <c r="L1365" s="923">
        <f t="shared" si="141"/>
        <v>577.62</v>
      </c>
      <c r="M1365" s="923">
        <f t="shared" si="142"/>
        <v>435.35</v>
      </c>
      <c r="N1365" s="923">
        <f>ROUND('Смета ЕР (общ) '!$I1365*'Смета ЕР (общ) '!$L1365,2)</f>
        <v>0</v>
      </c>
      <c r="O1365" s="923">
        <f>ROUND('Смета ЕР (общ) '!$I1365*'Смета ЕР (общ) '!$M1365,2)</f>
        <v>0</v>
      </c>
      <c r="P1365" s="1100"/>
      <c r="Q1365" s="1100"/>
      <c r="S1365" s="619"/>
      <c r="T1365" s="1168"/>
      <c r="U1365" s="1168"/>
      <c r="V1365" s="1168"/>
      <c r="W1365" s="1168"/>
    </row>
    <row r="1366" spans="1:23" ht="14.4" customHeight="1">
      <c r="A1366" s="733" t="s">
        <v>105</v>
      </c>
      <c r="B1366" s="733">
        <v>2</v>
      </c>
      <c r="C1366" s="733"/>
      <c r="D1366" s="733">
        <v>323</v>
      </c>
      <c r="E1366" s="733" t="str">
        <f>CONCATENATE('Смета ЕР (общ) '!$A1366,".",'Смета ЕР (общ) '!$B1366,".",'Смета ЕР (общ) '!$D1366)</f>
        <v>Р9.2.323</v>
      </c>
      <c r="F1366" s="733">
        <f t="shared" si="143"/>
        <v>1</v>
      </c>
      <c r="G1366" s="1100" t="s">
        <v>2581</v>
      </c>
      <c r="H1366" s="1098" t="s">
        <v>336</v>
      </c>
      <c r="I1366" s="734"/>
      <c r="J1366" s="923">
        <v>577.62</v>
      </c>
      <c r="K1366" s="923">
        <v>435.35</v>
      </c>
      <c r="L1366" s="923">
        <f t="shared" si="141"/>
        <v>577.62</v>
      </c>
      <c r="M1366" s="923">
        <f t="shared" si="142"/>
        <v>435.35</v>
      </c>
      <c r="N1366" s="923">
        <f>ROUND('Смета ЕР (общ) '!$I1366*'Смета ЕР (общ) '!$L1366,2)</f>
        <v>0</v>
      </c>
      <c r="O1366" s="923">
        <f>ROUND('Смета ЕР (общ) '!$I1366*'Смета ЕР (общ) '!$M1366,2)</f>
        <v>0</v>
      </c>
      <c r="P1366" s="1100"/>
      <c r="Q1366" s="1100"/>
      <c r="S1366" s="619"/>
      <c r="T1366" s="1168"/>
      <c r="U1366" s="1168"/>
      <c r="V1366" s="1168"/>
      <c r="W1366" s="1168"/>
    </row>
    <row r="1367" spans="1:23" ht="14.4" customHeight="1">
      <c r="A1367" s="733" t="s">
        <v>105</v>
      </c>
      <c r="B1367" s="733">
        <v>2</v>
      </c>
      <c r="C1367" s="733"/>
      <c r="D1367" s="733">
        <v>324</v>
      </c>
      <c r="E1367" s="733" t="str">
        <f>CONCATENATE('Смета ЕР (общ) '!$A1367,".",'Смета ЕР (общ) '!$B1367,".",'Смета ЕР (общ) '!$D1367)</f>
        <v>Р9.2.324</v>
      </c>
      <c r="F1367" s="733">
        <f t="shared" si="143"/>
        <v>1</v>
      </c>
      <c r="G1367" s="1100" t="s">
        <v>2582</v>
      </c>
      <c r="H1367" s="1098" t="s">
        <v>336</v>
      </c>
      <c r="I1367" s="734"/>
      <c r="J1367" s="923">
        <v>577.62</v>
      </c>
      <c r="K1367" s="923">
        <v>478.15</v>
      </c>
      <c r="L1367" s="923">
        <f t="shared" si="141"/>
        <v>577.62</v>
      </c>
      <c r="M1367" s="923">
        <f t="shared" si="142"/>
        <v>478.15</v>
      </c>
      <c r="N1367" s="923">
        <f>ROUND('Смета ЕР (общ) '!$I1367*'Смета ЕР (общ) '!$L1367,2)</f>
        <v>0</v>
      </c>
      <c r="O1367" s="923">
        <f>ROUND('Смета ЕР (общ) '!$I1367*'Смета ЕР (общ) '!$M1367,2)</f>
        <v>0</v>
      </c>
      <c r="P1367" s="1100"/>
      <c r="Q1367" s="1100"/>
      <c r="S1367" s="619"/>
      <c r="T1367" s="1168"/>
      <c r="U1367" s="1168"/>
      <c r="V1367" s="1168"/>
      <c r="W1367" s="1168"/>
    </row>
    <row r="1368" spans="1:23" ht="14.4" customHeight="1">
      <c r="A1368" s="733" t="s">
        <v>105</v>
      </c>
      <c r="B1368" s="733">
        <v>2</v>
      </c>
      <c r="C1368" s="733"/>
      <c r="D1368" s="733">
        <v>325</v>
      </c>
      <c r="E1368" s="733" t="str">
        <f>CONCATENATE('Смета ЕР (общ) '!$A1368,".",'Смета ЕР (общ) '!$B1368,".",'Смета ЕР (общ) '!$D1368)</f>
        <v>Р9.2.325</v>
      </c>
      <c r="F1368" s="733">
        <f t="shared" si="143"/>
        <v>1</v>
      </c>
      <c r="G1368" s="1100" t="s">
        <v>2583</v>
      </c>
      <c r="H1368" s="1098" t="s">
        <v>336</v>
      </c>
      <c r="I1368" s="734"/>
      <c r="J1368" s="923">
        <v>577.62</v>
      </c>
      <c r="K1368" s="923">
        <v>478.15</v>
      </c>
      <c r="L1368" s="923">
        <f t="shared" si="141"/>
        <v>577.62</v>
      </c>
      <c r="M1368" s="923">
        <f t="shared" si="142"/>
        <v>478.15</v>
      </c>
      <c r="N1368" s="923">
        <f>ROUND('Смета ЕР (общ) '!$I1368*'Смета ЕР (общ) '!$L1368,2)</f>
        <v>0</v>
      </c>
      <c r="O1368" s="923">
        <f>ROUND('Смета ЕР (общ) '!$I1368*'Смета ЕР (общ) '!$M1368,2)</f>
        <v>0</v>
      </c>
      <c r="P1368" s="1100"/>
      <c r="Q1368" s="1100"/>
      <c r="S1368" s="619"/>
      <c r="T1368" s="1168"/>
      <c r="U1368" s="1168"/>
      <c r="V1368" s="1168"/>
      <c r="W1368" s="1168"/>
    </row>
    <row r="1369" spans="1:23" ht="14.4" customHeight="1">
      <c r="A1369" s="733" t="s">
        <v>105</v>
      </c>
      <c r="B1369" s="733">
        <v>2</v>
      </c>
      <c r="C1369" s="733"/>
      <c r="D1369" s="733">
        <v>326</v>
      </c>
      <c r="E1369" s="733" t="str">
        <f>CONCATENATE('Смета ЕР (общ) '!$A1369,".",'Смета ЕР (общ) '!$B1369,".",'Смета ЕР (общ) '!$D1369)</f>
        <v>Р9.2.326</v>
      </c>
      <c r="F1369" s="733">
        <f t="shared" si="143"/>
        <v>1</v>
      </c>
      <c r="G1369" s="1100" t="s">
        <v>2584</v>
      </c>
      <c r="H1369" s="1098" t="s">
        <v>336</v>
      </c>
      <c r="I1369" s="734"/>
      <c r="J1369" s="923">
        <v>577.62</v>
      </c>
      <c r="K1369" s="923">
        <v>699.48</v>
      </c>
      <c r="L1369" s="923">
        <f t="shared" si="141"/>
        <v>577.62</v>
      </c>
      <c r="M1369" s="923">
        <f t="shared" si="142"/>
        <v>699.48</v>
      </c>
      <c r="N1369" s="923">
        <f>ROUND('Смета ЕР (общ) '!$I1369*'Смета ЕР (общ) '!$L1369,2)</f>
        <v>0</v>
      </c>
      <c r="O1369" s="923">
        <f>ROUND('Смета ЕР (общ) '!$I1369*'Смета ЕР (общ) '!$M1369,2)</f>
        <v>0</v>
      </c>
      <c r="P1369" s="1100"/>
      <c r="Q1369" s="1100"/>
      <c r="S1369" s="619"/>
      <c r="T1369" s="1168"/>
      <c r="U1369" s="1168"/>
      <c r="V1369" s="1168"/>
      <c r="W1369" s="1168"/>
    </row>
    <row r="1370" spans="1:23" ht="14.4" customHeight="1">
      <c r="A1370" s="733" t="s">
        <v>105</v>
      </c>
      <c r="B1370" s="733">
        <v>2</v>
      </c>
      <c r="C1370" s="733"/>
      <c r="D1370" s="733">
        <v>327</v>
      </c>
      <c r="E1370" s="733" t="str">
        <f>CONCATENATE('Смета ЕР (общ) '!$A1370,".",'Смета ЕР (общ) '!$B1370,".",'Смета ЕР (общ) '!$D1370)</f>
        <v>Р9.2.327</v>
      </c>
      <c r="F1370" s="733">
        <f t="shared" si="143"/>
        <v>1</v>
      </c>
      <c r="G1370" s="1100" t="s">
        <v>2585</v>
      </c>
      <c r="H1370" s="1098" t="s">
        <v>336</v>
      </c>
      <c r="I1370" s="734"/>
      <c r="J1370" s="923">
        <v>577.62</v>
      </c>
      <c r="K1370" s="923">
        <v>699.48</v>
      </c>
      <c r="L1370" s="923">
        <f t="shared" si="141"/>
        <v>577.62</v>
      </c>
      <c r="M1370" s="923">
        <f t="shared" si="142"/>
        <v>699.48</v>
      </c>
      <c r="N1370" s="923">
        <f>ROUND('Смета ЕР (общ) '!$I1370*'Смета ЕР (общ) '!$L1370,2)</f>
        <v>0</v>
      </c>
      <c r="O1370" s="923">
        <f>ROUND('Смета ЕР (общ) '!$I1370*'Смета ЕР (общ) '!$M1370,2)</f>
        <v>0</v>
      </c>
      <c r="P1370" s="1100"/>
      <c r="Q1370" s="1100"/>
      <c r="S1370" s="619"/>
      <c r="T1370" s="1168"/>
      <c r="U1370" s="1168"/>
      <c r="V1370" s="1168"/>
      <c r="W1370" s="1168"/>
    </row>
    <row r="1371" spans="1:23" ht="14.4" customHeight="1">
      <c r="A1371" s="733" t="s">
        <v>105</v>
      </c>
      <c r="B1371" s="733">
        <v>2</v>
      </c>
      <c r="C1371" s="733"/>
      <c r="D1371" s="733">
        <v>328</v>
      </c>
      <c r="E1371" s="733" t="str">
        <f>CONCATENATE('Смета ЕР (общ) '!$A1371,".",'Смета ЕР (общ) '!$B1371,".",'Смета ЕР (общ) '!$D1371)</f>
        <v>Р9.2.328</v>
      </c>
      <c r="F1371" s="733">
        <f t="shared" si="143"/>
        <v>1</v>
      </c>
      <c r="G1371" s="1100" t="s">
        <v>2586</v>
      </c>
      <c r="H1371" s="1098" t="s">
        <v>336</v>
      </c>
      <c r="I1371" s="734"/>
      <c r="J1371" s="923">
        <v>577.62</v>
      </c>
      <c r="K1371" s="923">
        <v>574.20000000000005</v>
      </c>
      <c r="L1371" s="923">
        <f t="shared" si="141"/>
        <v>577.62</v>
      </c>
      <c r="M1371" s="923">
        <f t="shared" si="142"/>
        <v>574.20000000000005</v>
      </c>
      <c r="N1371" s="923">
        <f>ROUND('Смета ЕР (общ) '!$I1371*'Смета ЕР (общ) '!$L1371,2)</f>
        <v>0</v>
      </c>
      <c r="O1371" s="923">
        <f>ROUND('Смета ЕР (общ) '!$I1371*'Смета ЕР (общ) '!$M1371,2)</f>
        <v>0</v>
      </c>
      <c r="P1371" s="1100"/>
      <c r="Q1371" s="1100"/>
      <c r="S1371" s="619"/>
      <c r="T1371" s="1168"/>
      <c r="U1371" s="1168"/>
      <c r="V1371" s="1168"/>
      <c r="W1371" s="1168"/>
    </row>
    <row r="1372" spans="1:23" ht="14.4" customHeight="1">
      <c r="A1372" s="733" t="s">
        <v>105</v>
      </c>
      <c r="B1372" s="733">
        <v>2</v>
      </c>
      <c r="C1372" s="733"/>
      <c r="D1372" s="733">
        <v>329</v>
      </c>
      <c r="E1372" s="733" t="str">
        <f>CONCATENATE('Смета ЕР (общ) '!$A1372,".",'Смета ЕР (общ) '!$B1372,".",'Смета ЕР (общ) '!$D1372)</f>
        <v>Р9.2.329</v>
      </c>
      <c r="F1372" s="733">
        <f t="shared" si="143"/>
        <v>1</v>
      </c>
      <c r="G1372" s="1100" t="s">
        <v>2587</v>
      </c>
      <c r="H1372" s="1098" t="s">
        <v>336</v>
      </c>
      <c r="I1372" s="734"/>
      <c r="J1372" s="923">
        <v>577.62</v>
      </c>
      <c r="K1372" s="923">
        <v>470.84</v>
      </c>
      <c r="L1372" s="923">
        <f t="shared" si="141"/>
        <v>577.62</v>
      </c>
      <c r="M1372" s="923">
        <f t="shared" si="142"/>
        <v>470.84</v>
      </c>
      <c r="N1372" s="923">
        <f>ROUND('Смета ЕР (общ) '!$I1372*'Смета ЕР (общ) '!$L1372,2)</f>
        <v>0</v>
      </c>
      <c r="O1372" s="923">
        <f>ROUND('Смета ЕР (общ) '!$I1372*'Смета ЕР (общ) '!$M1372,2)</f>
        <v>0</v>
      </c>
      <c r="P1372" s="1100"/>
      <c r="Q1372" s="1100"/>
      <c r="S1372" s="619"/>
      <c r="T1372" s="1168"/>
      <c r="U1372" s="1168"/>
      <c r="V1372" s="1168"/>
      <c r="W1372" s="1168"/>
    </row>
    <row r="1373" spans="1:23" ht="14.4" customHeight="1">
      <c r="A1373" s="733" t="s">
        <v>105</v>
      </c>
      <c r="B1373" s="733">
        <v>2</v>
      </c>
      <c r="C1373" s="733"/>
      <c r="D1373" s="733">
        <v>330</v>
      </c>
      <c r="E1373" s="733" t="str">
        <f>CONCATENATE('Смета ЕР (общ) '!$A1373,".",'Смета ЕР (общ) '!$B1373,".",'Смета ЕР (общ) '!$D1373)</f>
        <v>Р9.2.330</v>
      </c>
      <c r="F1373" s="733">
        <f t="shared" si="143"/>
        <v>1</v>
      </c>
      <c r="G1373" s="1100" t="s">
        <v>2588</v>
      </c>
      <c r="H1373" s="1098" t="s">
        <v>336</v>
      </c>
      <c r="I1373" s="734"/>
      <c r="J1373" s="923">
        <v>577.62</v>
      </c>
      <c r="K1373" s="923">
        <v>470.84</v>
      </c>
      <c r="L1373" s="923">
        <f t="shared" si="141"/>
        <v>577.62</v>
      </c>
      <c r="M1373" s="923">
        <f t="shared" si="142"/>
        <v>470.84</v>
      </c>
      <c r="N1373" s="923">
        <f>ROUND('Смета ЕР (общ) '!$I1373*'Смета ЕР (общ) '!$L1373,2)</f>
        <v>0</v>
      </c>
      <c r="O1373" s="923">
        <f>ROUND('Смета ЕР (общ) '!$I1373*'Смета ЕР (общ) '!$M1373,2)</f>
        <v>0</v>
      </c>
      <c r="P1373" s="1100"/>
      <c r="Q1373" s="1100"/>
      <c r="S1373" s="619"/>
      <c r="T1373" s="1168"/>
      <c r="U1373" s="1168"/>
      <c r="V1373" s="1168"/>
      <c r="W1373" s="1168"/>
    </row>
    <row r="1374" spans="1:23" ht="14.4" customHeight="1">
      <c r="A1374" s="733" t="s">
        <v>105</v>
      </c>
      <c r="B1374" s="733">
        <v>2</v>
      </c>
      <c r="C1374" s="733"/>
      <c r="D1374" s="733">
        <v>331</v>
      </c>
      <c r="E1374" s="733" t="str">
        <f>CONCATENATE('Смета ЕР (общ) '!$A1374,".",'Смета ЕР (общ) '!$B1374,".",'Смета ЕР (общ) '!$D1374)</f>
        <v>Р9.2.331</v>
      </c>
      <c r="F1374" s="733">
        <f t="shared" si="143"/>
        <v>1</v>
      </c>
      <c r="G1374" s="1100" t="s">
        <v>2589</v>
      </c>
      <c r="H1374" s="1098" t="s">
        <v>336</v>
      </c>
      <c r="I1374" s="734"/>
      <c r="J1374" s="923">
        <v>577.62</v>
      </c>
      <c r="K1374" s="923">
        <v>510.52</v>
      </c>
      <c r="L1374" s="923">
        <f t="shared" si="141"/>
        <v>577.62</v>
      </c>
      <c r="M1374" s="923">
        <f t="shared" si="142"/>
        <v>510.52</v>
      </c>
      <c r="N1374" s="923">
        <f>ROUND('Смета ЕР (общ) '!$I1374*'Смета ЕР (общ) '!$L1374,2)</f>
        <v>0</v>
      </c>
      <c r="O1374" s="923">
        <f>ROUND('Смета ЕР (общ) '!$I1374*'Смета ЕР (общ) '!$M1374,2)</f>
        <v>0</v>
      </c>
      <c r="P1374" s="1100"/>
      <c r="Q1374" s="1100"/>
      <c r="S1374" s="619"/>
      <c r="T1374" s="1168"/>
      <c r="U1374" s="1168"/>
      <c r="V1374" s="1168"/>
      <c r="W1374" s="1168"/>
    </row>
    <row r="1375" spans="1:23" ht="14.4" customHeight="1">
      <c r="A1375" s="733" t="s">
        <v>105</v>
      </c>
      <c r="B1375" s="733">
        <v>2</v>
      </c>
      <c r="C1375" s="733"/>
      <c r="D1375" s="733">
        <v>332</v>
      </c>
      <c r="E1375" s="733" t="str">
        <f>CONCATENATE('Смета ЕР (общ) '!$A1375,".",'Смета ЕР (общ) '!$B1375,".",'Смета ЕР (общ) '!$D1375)</f>
        <v>Р9.2.332</v>
      </c>
      <c r="F1375" s="733">
        <f t="shared" si="143"/>
        <v>1</v>
      </c>
      <c r="G1375" s="1100" t="s">
        <v>2590</v>
      </c>
      <c r="H1375" s="1098" t="s">
        <v>336</v>
      </c>
      <c r="I1375" s="734"/>
      <c r="J1375" s="923">
        <v>577.62</v>
      </c>
      <c r="K1375" s="923">
        <v>510.52</v>
      </c>
      <c r="L1375" s="923">
        <f t="shared" si="141"/>
        <v>577.62</v>
      </c>
      <c r="M1375" s="923">
        <f t="shared" si="142"/>
        <v>510.52</v>
      </c>
      <c r="N1375" s="923">
        <f>ROUND('Смета ЕР (общ) '!$I1375*'Смета ЕР (общ) '!$L1375,2)</f>
        <v>0</v>
      </c>
      <c r="O1375" s="923">
        <f>ROUND('Смета ЕР (общ) '!$I1375*'Смета ЕР (общ) '!$M1375,2)</f>
        <v>0</v>
      </c>
      <c r="P1375" s="1100"/>
      <c r="Q1375" s="1100"/>
      <c r="S1375" s="619"/>
      <c r="T1375" s="1168"/>
      <c r="U1375" s="1168"/>
      <c r="V1375" s="1168"/>
      <c r="W1375" s="1168"/>
    </row>
    <row r="1376" spans="1:23" ht="14.4" customHeight="1">
      <c r="A1376" s="733" t="s">
        <v>105</v>
      </c>
      <c r="B1376" s="733">
        <v>2</v>
      </c>
      <c r="C1376" s="733"/>
      <c r="D1376" s="733">
        <v>333</v>
      </c>
      <c r="E1376" s="733" t="str">
        <f>CONCATENATE('Смета ЕР (общ) '!$A1376,".",'Смета ЕР (общ) '!$B1376,".",'Смета ЕР (общ) '!$D1376)</f>
        <v>Р9.2.333</v>
      </c>
      <c r="F1376" s="733">
        <f t="shared" si="143"/>
        <v>1</v>
      </c>
      <c r="G1376" s="1100" t="s">
        <v>2591</v>
      </c>
      <c r="H1376" s="1098" t="s">
        <v>336</v>
      </c>
      <c r="I1376" s="734"/>
      <c r="J1376" s="923">
        <v>577.62</v>
      </c>
      <c r="K1376" s="923">
        <v>1458.47</v>
      </c>
      <c r="L1376" s="923">
        <f t="shared" si="141"/>
        <v>577.62</v>
      </c>
      <c r="M1376" s="923">
        <f t="shared" si="142"/>
        <v>1458.47</v>
      </c>
      <c r="N1376" s="923">
        <f>ROUND('Смета ЕР (общ) '!$I1376*'Смета ЕР (общ) '!$L1376,2)</f>
        <v>0</v>
      </c>
      <c r="O1376" s="923">
        <f>ROUND('Смета ЕР (общ) '!$I1376*'Смета ЕР (общ) '!$M1376,2)</f>
        <v>0</v>
      </c>
      <c r="P1376" s="1100"/>
      <c r="Q1376" s="1100"/>
      <c r="S1376" s="619"/>
      <c r="T1376" s="1168"/>
      <c r="U1376" s="1168"/>
      <c r="V1376" s="1168"/>
      <c r="W1376" s="1168"/>
    </row>
    <row r="1377" spans="1:23" ht="14.4" customHeight="1">
      <c r="A1377" s="733" t="s">
        <v>105</v>
      </c>
      <c r="B1377" s="733">
        <v>2</v>
      </c>
      <c r="C1377" s="733"/>
      <c r="D1377" s="733">
        <v>334</v>
      </c>
      <c r="E1377" s="733" t="str">
        <f>CONCATENATE('Смета ЕР (общ) '!$A1377,".",'Смета ЕР (общ) '!$B1377,".",'Смета ЕР (общ) '!$D1377)</f>
        <v>Р9.2.334</v>
      </c>
      <c r="F1377" s="733">
        <f t="shared" si="143"/>
        <v>1</v>
      </c>
      <c r="G1377" s="1100" t="s">
        <v>2592</v>
      </c>
      <c r="H1377" s="1098" t="s">
        <v>336</v>
      </c>
      <c r="I1377" s="734"/>
      <c r="J1377" s="923">
        <v>577.62</v>
      </c>
      <c r="K1377" s="923">
        <v>1626.55</v>
      </c>
      <c r="L1377" s="923">
        <f t="shared" si="141"/>
        <v>577.62</v>
      </c>
      <c r="M1377" s="923">
        <f t="shared" si="142"/>
        <v>1626.55</v>
      </c>
      <c r="N1377" s="923">
        <f>ROUND('Смета ЕР (общ) '!$I1377*'Смета ЕР (общ) '!$L1377,2)</f>
        <v>0</v>
      </c>
      <c r="O1377" s="923">
        <f>ROUND('Смета ЕР (общ) '!$I1377*'Смета ЕР (общ) '!$M1377,2)</f>
        <v>0</v>
      </c>
      <c r="P1377" s="1100"/>
      <c r="Q1377" s="1100"/>
      <c r="S1377" s="619"/>
      <c r="T1377" s="1168"/>
      <c r="U1377" s="1168"/>
      <c r="V1377" s="1168"/>
      <c r="W1377" s="1168"/>
    </row>
    <row r="1378" spans="1:23" ht="14.4" customHeight="1">
      <c r="A1378" s="733" t="s">
        <v>105</v>
      </c>
      <c r="B1378" s="733">
        <v>2</v>
      </c>
      <c r="C1378" s="733"/>
      <c r="D1378" s="733">
        <v>335</v>
      </c>
      <c r="E1378" s="733" t="str">
        <f>CONCATENATE('Смета ЕР (общ) '!$A1378,".",'Смета ЕР (общ) '!$B1378,".",'Смета ЕР (общ) '!$D1378)</f>
        <v>Р9.2.335</v>
      </c>
      <c r="F1378" s="733">
        <f t="shared" si="143"/>
        <v>1</v>
      </c>
      <c r="G1378" s="1100" t="s">
        <v>2593</v>
      </c>
      <c r="H1378" s="1098" t="s">
        <v>336</v>
      </c>
      <c r="I1378" s="734"/>
      <c r="J1378" s="923">
        <v>577.62</v>
      </c>
      <c r="K1378" s="923">
        <v>1626.55</v>
      </c>
      <c r="L1378" s="923">
        <f t="shared" si="141"/>
        <v>577.62</v>
      </c>
      <c r="M1378" s="923">
        <f t="shared" si="142"/>
        <v>1626.55</v>
      </c>
      <c r="N1378" s="923">
        <f>ROUND('Смета ЕР (общ) '!$I1378*'Смета ЕР (общ) '!$L1378,2)</f>
        <v>0</v>
      </c>
      <c r="O1378" s="923">
        <f>ROUND('Смета ЕР (общ) '!$I1378*'Смета ЕР (общ) '!$M1378,2)</f>
        <v>0</v>
      </c>
      <c r="P1378" s="1100"/>
      <c r="Q1378" s="1100"/>
      <c r="S1378" s="619"/>
      <c r="T1378" s="1168"/>
      <c r="U1378" s="1168"/>
      <c r="V1378" s="1168"/>
      <c r="W1378" s="1168"/>
    </row>
    <row r="1379" spans="1:23" ht="14.4" customHeight="1">
      <c r="A1379" s="733" t="s">
        <v>105</v>
      </c>
      <c r="B1379" s="733">
        <v>2</v>
      </c>
      <c r="C1379" s="733"/>
      <c r="D1379" s="733">
        <v>336</v>
      </c>
      <c r="E1379" s="733" t="str">
        <f>CONCATENATE('Смета ЕР (общ) '!$A1379,".",'Смета ЕР (общ) '!$B1379,".",'Смета ЕР (общ) '!$D1379)</f>
        <v>Р9.2.336</v>
      </c>
      <c r="F1379" s="733">
        <f t="shared" si="143"/>
        <v>1</v>
      </c>
      <c r="G1379" s="1100" t="s">
        <v>2594</v>
      </c>
      <c r="H1379" s="1098" t="s">
        <v>336</v>
      </c>
      <c r="I1379" s="734"/>
      <c r="J1379" s="923">
        <v>636.41</v>
      </c>
      <c r="K1379" s="923">
        <v>1639.08</v>
      </c>
      <c r="L1379" s="923">
        <f t="shared" si="141"/>
        <v>636.41</v>
      </c>
      <c r="M1379" s="923">
        <f t="shared" si="142"/>
        <v>1639.08</v>
      </c>
      <c r="N1379" s="923">
        <f>ROUND('Смета ЕР (общ) '!$I1379*'Смета ЕР (общ) '!$L1379,2)</f>
        <v>0</v>
      </c>
      <c r="O1379" s="923">
        <f>ROUND('Смета ЕР (общ) '!$I1379*'Смета ЕР (общ) '!$M1379,2)</f>
        <v>0</v>
      </c>
      <c r="P1379" s="1100"/>
      <c r="Q1379" s="1100"/>
      <c r="S1379" s="619"/>
      <c r="T1379" s="1168"/>
      <c r="U1379" s="1168"/>
      <c r="V1379" s="1168"/>
      <c r="W1379" s="1168"/>
    </row>
    <row r="1380" spans="1:23" ht="14.4" customHeight="1">
      <c r="A1380" s="733" t="s">
        <v>105</v>
      </c>
      <c r="B1380" s="733">
        <v>2</v>
      </c>
      <c r="C1380" s="733"/>
      <c r="D1380" s="733">
        <v>337</v>
      </c>
      <c r="E1380" s="733" t="str">
        <f>CONCATENATE('Смета ЕР (общ) '!$A1380,".",'Смета ЕР (общ) '!$B1380,".",'Смета ЕР (общ) '!$D1380)</f>
        <v>Р9.2.337</v>
      </c>
      <c r="F1380" s="733">
        <f t="shared" si="143"/>
        <v>1</v>
      </c>
      <c r="G1380" s="1100" t="s">
        <v>2595</v>
      </c>
      <c r="H1380" s="1098" t="s">
        <v>336</v>
      </c>
      <c r="I1380" s="734"/>
      <c r="J1380" s="923">
        <v>636.41</v>
      </c>
      <c r="K1380" s="923">
        <v>1639.08</v>
      </c>
      <c r="L1380" s="923">
        <f t="shared" si="141"/>
        <v>636.41</v>
      </c>
      <c r="M1380" s="923">
        <f t="shared" si="142"/>
        <v>1639.08</v>
      </c>
      <c r="N1380" s="923">
        <f>ROUND('Смета ЕР (общ) '!$I1380*'Смета ЕР (общ) '!$L1380,2)</f>
        <v>0</v>
      </c>
      <c r="O1380" s="923">
        <f>ROUND('Смета ЕР (общ) '!$I1380*'Смета ЕР (общ) '!$M1380,2)</f>
        <v>0</v>
      </c>
      <c r="P1380" s="1100"/>
      <c r="Q1380" s="1100"/>
      <c r="S1380" s="619"/>
      <c r="T1380" s="1168"/>
      <c r="U1380" s="1168"/>
      <c r="V1380" s="1168"/>
      <c r="W1380" s="1168"/>
    </row>
    <row r="1381" spans="1:23" ht="14.4" customHeight="1">
      <c r="A1381" s="733" t="s">
        <v>105</v>
      </c>
      <c r="B1381" s="733">
        <v>2</v>
      </c>
      <c r="C1381" s="733"/>
      <c r="D1381" s="733">
        <v>338</v>
      </c>
      <c r="E1381" s="733" t="str">
        <f>CONCATENATE('Смета ЕР (общ) '!$A1381,".",'Смета ЕР (общ) '!$B1381,".",'Смета ЕР (общ) '!$D1381)</f>
        <v>Р9.2.338</v>
      </c>
      <c r="F1381" s="733">
        <f t="shared" si="143"/>
        <v>1</v>
      </c>
      <c r="G1381" s="1100" t="s">
        <v>2596</v>
      </c>
      <c r="H1381" s="1098" t="s">
        <v>336</v>
      </c>
      <c r="I1381" s="734"/>
      <c r="J1381" s="923">
        <v>636.41</v>
      </c>
      <c r="K1381" s="923">
        <v>2293.67</v>
      </c>
      <c r="L1381" s="923">
        <f t="shared" si="141"/>
        <v>636.41</v>
      </c>
      <c r="M1381" s="923">
        <f t="shared" si="142"/>
        <v>2293.67</v>
      </c>
      <c r="N1381" s="923">
        <f>ROUND('Смета ЕР (общ) '!$I1381*'Смета ЕР (общ) '!$L1381,2)</f>
        <v>0</v>
      </c>
      <c r="O1381" s="923">
        <f>ROUND('Смета ЕР (общ) '!$I1381*'Смета ЕР (общ) '!$M1381,2)</f>
        <v>0</v>
      </c>
      <c r="P1381" s="1100"/>
      <c r="Q1381" s="1100"/>
      <c r="S1381" s="619"/>
      <c r="T1381" s="1168"/>
      <c r="U1381" s="1168"/>
      <c r="V1381" s="1168"/>
      <c r="W1381" s="1168"/>
    </row>
    <row r="1382" spans="1:23" ht="14.4" customHeight="1">
      <c r="A1382" s="733" t="s">
        <v>105</v>
      </c>
      <c r="B1382" s="733">
        <v>2</v>
      </c>
      <c r="C1382" s="733"/>
      <c r="D1382" s="733">
        <v>339</v>
      </c>
      <c r="E1382" s="733" t="str">
        <f>CONCATENATE('Смета ЕР (общ) '!$A1382,".",'Смета ЕР (общ) '!$B1382,".",'Смета ЕР (общ) '!$D1382)</f>
        <v>Р9.2.339</v>
      </c>
      <c r="F1382" s="733">
        <f t="shared" si="143"/>
        <v>1</v>
      </c>
      <c r="G1382" s="1100" t="s">
        <v>2597</v>
      </c>
      <c r="H1382" s="1098" t="s">
        <v>336</v>
      </c>
      <c r="I1382" s="734"/>
      <c r="J1382" s="923">
        <v>636.41</v>
      </c>
      <c r="K1382" s="923">
        <v>2293.67</v>
      </c>
      <c r="L1382" s="923">
        <f t="shared" si="141"/>
        <v>636.41</v>
      </c>
      <c r="M1382" s="923">
        <f t="shared" si="142"/>
        <v>2293.67</v>
      </c>
      <c r="N1382" s="923">
        <f>ROUND('Смета ЕР (общ) '!$I1382*'Смета ЕР (общ) '!$L1382,2)</f>
        <v>0</v>
      </c>
      <c r="O1382" s="923">
        <f>ROUND('Смета ЕР (общ) '!$I1382*'Смета ЕР (общ) '!$M1382,2)</f>
        <v>0</v>
      </c>
      <c r="P1382" s="1100"/>
      <c r="Q1382" s="1100"/>
      <c r="S1382" s="619"/>
      <c r="T1382" s="1168"/>
      <c r="U1382" s="1168"/>
      <c r="V1382" s="1168"/>
      <c r="W1382" s="1168"/>
    </row>
    <row r="1383" spans="1:23" ht="14.4" customHeight="1">
      <c r="A1383" s="733" t="s">
        <v>105</v>
      </c>
      <c r="B1383" s="733">
        <v>2</v>
      </c>
      <c r="C1383" s="733"/>
      <c r="D1383" s="733">
        <v>340</v>
      </c>
      <c r="E1383" s="733" t="str">
        <f>CONCATENATE('Смета ЕР (общ) '!$A1383,".",'Смета ЕР (общ) '!$B1383,".",'Смета ЕР (общ) '!$D1383)</f>
        <v>Р9.2.340</v>
      </c>
      <c r="F1383" s="733">
        <f t="shared" si="143"/>
        <v>1</v>
      </c>
      <c r="G1383" s="1100" t="s">
        <v>2598</v>
      </c>
      <c r="H1383" s="1098" t="s">
        <v>336</v>
      </c>
      <c r="I1383" s="734"/>
      <c r="J1383" s="923">
        <v>636.41</v>
      </c>
      <c r="K1383" s="923">
        <v>23464.94</v>
      </c>
      <c r="L1383" s="923">
        <f t="shared" si="141"/>
        <v>636.41</v>
      </c>
      <c r="M1383" s="923">
        <f t="shared" si="142"/>
        <v>23464.94</v>
      </c>
      <c r="N1383" s="923">
        <f>ROUND('Смета ЕР (общ) '!$I1383*'Смета ЕР (общ) '!$L1383,2)</f>
        <v>0</v>
      </c>
      <c r="O1383" s="923">
        <f>ROUND('Смета ЕР (общ) '!$I1383*'Смета ЕР (общ) '!$M1383,2)</f>
        <v>0</v>
      </c>
      <c r="P1383" s="1100"/>
      <c r="Q1383" s="1100"/>
      <c r="S1383" s="619"/>
      <c r="T1383" s="1168"/>
      <c r="U1383" s="1168"/>
      <c r="V1383" s="1168"/>
      <c r="W1383" s="1168"/>
    </row>
    <row r="1384" spans="1:23" ht="14.4" customHeight="1">
      <c r="A1384" s="733" t="s">
        <v>105</v>
      </c>
      <c r="B1384" s="733">
        <v>2</v>
      </c>
      <c r="C1384" s="733"/>
      <c r="D1384" s="733">
        <v>341</v>
      </c>
      <c r="E1384" s="733" t="str">
        <f>CONCATENATE('Смета ЕР (общ) '!$A1384,".",'Смета ЕР (общ) '!$B1384,".",'Смета ЕР (общ) '!$D1384)</f>
        <v>Р9.2.341</v>
      </c>
      <c r="F1384" s="733">
        <f t="shared" si="143"/>
        <v>1</v>
      </c>
      <c r="G1384" s="1100" t="s">
        <v>2599</v>
      </c>
      <c r="H1384" s="1098" t="s">
        <v>336</v>
      </c>
      <c r="I1384" s="734"/>
      <c r="J1384" s="923">
        <v>636.41</v>
      </c>
      <c r="K1384" s="923">
        <v>23464.94</v>
      </c>
      <c r="L1384" s="923">
        <f t="shared" si="141"/>
        <v>636.41</v>
      </c>
      <c r="M1384" s="923">
        <f t="shared" si="142"/>
        <v>23464.94</v>
      </c>
      <c r="N1384" s="923">
        <f>ROUND('Смета ЕР (общ) '!$I1384*'Смета ЕР (общ) '!$L1384,2)</f>
        <v>0</v>
      </c>
      <c r="O1384" s="923">
        <f>ROUND('Смета ЕР (общ) '!$I1384*'Смета ЕР (общ) '!$M1384,2)</f>
        <v>0</v>
      </c>
      <c r="P1384" s="1100"/>
      <c r="Q1384" s="1100"/>
      <c r="S1384" s="619"/>
      <c r="T1384" s="1168"/>
      <c r="U1384" s="1168"/>
      <c r="V1384" s="1168"/>
      <c r="W1384" s="1168"/>
    </row>
    <row r="1385" spans="1:23" ht="24" customHeight="1">
      <c r="A1385" s="733" t="s">
        <v>105</v>
      </c>
      <c r="B1385" s="733">
        <v>2</v>
      </c>
      <c r="C1385" s="733"/>
      <c r="D1385" s="733">
        <v>342</v>
      </c>
      <c r="E1385" s="733" t="str">
        <f>CONCATENATE('Смета ЕР (общ) '!$A1385,".",'Смета ЕР (общ) '!$B1385,".",'Смета ЕР (общ) '!$D1385)</f>
        <v>Р9.2.342</v>
      </c>
      <c r="F1385" s="733">
        <f t="shared" si="143"/>
        <v>1</v>
      </c>
      <c r="G1385" s="1100" t="s">
        <v>2298</v>
      </c>
      <c r="H1385" s="1098" t="s">
        <v>336</v>
      </c>
      <c r="I1385" s="734"/>
      <c r="J1385" s="923">
        <v>287.10000000000002</v>
      </c>
      <c r="K1385" s="923">
        <v>369.8</v>
      </c>
      <c r="L1385" s="923">
        <f t="shared" si="141"/>
        <v>287.10000000000002</v>
      </c>
      <c r="M1385" s="923">
        <f t="shared" si="142"/>
        <v>369.8</v>
      </c>
      <c r="N1385" s="923">
        <f>ROUND('Смета ЕР (общ) '!$I1385*'Смета ЕР (общ) '!$L1385,2)</f>
        <v>0</v>
      </c>
      <c r="O1385" s="923">
        <f>ROUND('Смета ЕР (общ) '!$I1385*'Смета ЕР (общ) '!$M1385,2)</f>
        <v>0</v>
      </c>
      <c r="P1385" s="1100"/>
      <c r="Q1385" s="1100"/>
      <c r="S1385" s="619"/>
      <c r="T1385" s="1168"/>
      <c r="U1385" s="1168"/>
      <c r="V1385" s="1168"/>
      <c r="W1385" s="1168"/>
    </row>
    <row r="1386" spans="1:23" ht="24" customHeight="1">
      <c r="A1386" s="733" t="s">
        <v>105</v>
      </c>
      <c r="B1386" s="733">
        <v>2</v>
      </c>
      <c r="C1386" s="733"/>
      <c r="D1386" s="733">
        <v>343</v>
      </c>
      <c r="E1386" s="733" t="str">
        <f>CONCATENATE('Смета ЕР (общ) '!$A1386,".",'Смета ЕР (общ) '!$B1386,".",'Смета ЕР (общ) '!$D1386)</f>
        <v>Р9.2.343</v>
      </c>
      <c r="F1386" s="733">
        <f t="shared" si="143"/>
        <v>1</v>
      </c>
      <c r="G1386" s="1100" t="s">
        <v>2299</v>
      </c>
      <c r="H1386" s="1098" t="s">
        <v>336</v>
      </c>
      <c r="I1386" s="734"/>
      <c r="J1386" s="923">
        <v>287.10000000000002</v>
      </c>
      <c r="K1386" s="923">
        <v>442.8</v>
      </c>
      <c r="L1386" s="923">
        <f t="shared" si="141"/>
        <v>287.10000000000002</v>
      </c>
      <c r="M1386" s="923">
        <f t="shared" si="142"/>
        <v>442.8</v>
      </c>
      <c r="N1386" s="923">
        <f>ROUND('Смета ЕР (общ) '!$I1386*'Смета ЕР (общ) '!$L1386,2)</f>
        <v>0</v>
      </c>
      <c r="O1386" s="923">
        <f>ROUND('Смета ЕР (общ) '!$I1386*'Смета ЕР (общ) '!$M1386,2)</f>
        <v>0</v>
      </c>
      <c r="P1386" s="1100"/>
      <c r="Q1386" s="1100"/>
      <c r="S1386" s="619"/>
      <c r="T1386" s="1168"/>
      <c r="U1386" s="1168"/>
      <c r="V1386" s="1168"/>
      <c r="W1386" s="1168"/>
    </row>
    <row r="1387" spans="1:23" ht="24" customHeight="1">
      <c r="A1387" s="733" t="s">
        <v>105</v>
      </c>
      <c r="B1387" s="733">
        <v>2</v>
      </c>
      <c r="C1387" s="733"/>
      <c r="D1387" s="733">
        <v>344</v>
      </c>
      <c r="E1387" s="733" t="str">
        <f>CONCATENATE('Смета ЕР (общ) '!$A1387,".",'Смета ЕР (общ) '!$B1387,".",'Смета ЕР (общ) '!$D1387)</f>
        <v>Р9.2.344</v>
      </c>
      <c r="F1387" s="733">
        <f t="shared" si="143"/>
        <v>1</v>
      </c>
      <c r="G1387" s="1100" t="s">
        <v>2300</v>
      </c>
      <c r="H1387" s="1098" t="s">
        <v>336</v>
      </c>
      <c r="I1387" s="734"/>
      <c r="J1387" s="923">
        <v>287.10000000000002</v>
      </c>
      <c r="K1387" s="923">
        <v>498.14</v>
      </c>
      <c r="L1387" s="923">
        <f t="shared" si="141"/>
        <v>287.10000000000002</v>
      </c>
      <c r="M1387" s="923">
        <f t="shared" si="142"/>
        <v>498.14</v>
      </c>
      <c r="N1387" s="923">
        <f>ROUND('Смета ЕР (общ) '!$I1387*'Смета ЕР (общ) '!$L1387,2)</f>
        <v>0</v>
      </c>
      <c r="O1387" s="923">
        <f>ROUND('Смета ЕР (общ) '!$I1387*'Смета ЕР (общ) '!$M1387,2)</f>
        <v>0</v>
      </c>
      <c r="P1387" s="1100"/>
      <c r="Q1387" s="1100"/>
      <c r="S1387" s="619"/>
      <c r="T1387" s="1168"/>
      <c r="U1387" s="1168"/>
      <c r="V1387" s="1168"/>
      <c r="W1387" s="1168"/>
    </row>
    <row r="1388" spans="1:23" ht="24" customHeight="1">
      <c r="A1388" s="733" t="s">
        <v>105</v>
      </c>
      <c r="B1388" s="733">
        <v>2</v>
      </c>
      <c r="C1388" s="733"/>
      <c r="D1388" s="733">
        <v>345</v>
      </c>
      <c r="E1388" s="733" t="str">
        <f>CONCATENATE('Смета ЕР (общ) '!$A1388,".",'Смета ЕР (общ) '!$B1388,".",'Смета ЕР (общ) '!$D1388)</f>
        <v>Р9.2.345</v>
      </c>
      <c r="F1388" s="733">
        <f t="shared" si="143"/>
        <v>1</v>
      </c>
      <c r="G1388" s="1100" t="s">
        <v>2301</v>
      </c>
      <c r="H1388" s="1098" t="s">
        <v>336</v>
      </c>
      <c r="I1388" s="734"/>
      <c r="J1388" s="923">
        <v>287.10000000000002</v>
      </c>
      <c r="K1388" s="923">
        <v>503.45</v>
      </c>
      <c r="L1388" s="923">
        <f t="shared" si="141"/>
        <v>287.10000000000002</v>
      </c>
      <c r="M1388" s="923">
        <f t="shared" si="142"/>
        <v>503.45</v>
      </c>
      <c r="N1388" s="923">
        <f>ROUND('Смета ЕР (общ) '!$I1388*'Смета ЕР (общ) '!$L1388,2)</f>
        <v>0</v>
      </c>
      <c r="O1388" s="923">
        <f>ROUND('Смета ЕР (общ) '!$I1388*'Смета ЕР (общ) '!$M1388,2)</f>
        <v>0</v>
      </c>
      <c r="P1388" s="1100"/>
      <c r="Q1388" s="1100"/>
      <c r="S1388" s="619"/>
      <c r="T1388" s="1168"/>
      <c r="U1388" s="1168"/>
      <c r="V1388" s="1168"/>
      <c r="W1388" s="1168"/>
    </row>
    <row r="1389" spans="1:23" ht="24" customHeight="1">
      <c r="A1389" s="733" t="s">
        <v>105</v>
      </c>
      <c r="B1389" s="733">
        <v>2</v>
      </c>
      <c r="C1389" s="733"/>
      <c r="D1389" s="733">
        <v>346</v>
      </c>
      <c r="E1389" s="733" t="str">
        <f>CONCATENATE('Смета ЕР (общ) '!$A1389,".",'Смета ЕР (общ) '!$B1389,".",'Смета ЕР (общ) '!$D1389)</f>
        <v>Р9.2.346</v>
      </c>
      <c r="F1389" s="733">
        <f t="shared" si="143"/>
        <v>1</v>
      </c>
      <c r="G1389" s="1100" t="s">
        <v>2302</v>
      </c>
      <c r="H1389" s="1098" t="s">
        <v>336</v>
      </c>
      <c r="I1389" s="734"/>
      <c r="J1389" s="923">
        <v>438.48</v>
      </c>
      <c r="K1389" s="923">
        <v>582.54999999999995</v>
      </c>
      <c r="L1389" s="923">
        <f t="shared" si="141"/>
        <v>438.48</v>
      </c>
      <c r="M1389" s="923">
        <f t="shared" si="142"/>
        <v>582.54999999999995</v>
      </c>
      <c r="N1389" s="923">
        <f>ROUND('Смета ЕР (общ) '!$I1389*'Смета ЕР (общ) '!$L1389,2)</f>
        <v>0</v>
      </c>
      <c r="O1389" s="923">
        <f>ROUND('Смета ЕР (общ) '!$I1389*'Смета ЕР (общ) '!$M1389,2)</f>
        <v>0</v>
      </c>
      <c r="P1389" s="1100"/>
      <c r="Q1389" s="1100"/>
      <c r="S1389" s="619"/>
      <c r="T1389" s="1168"/>
      <c r="U1389" s="1168"/>
      <c r="V1389" s="1168"/>
      <c r="W1389" s="1168"/>
    </row>
    <row r="1390" spans="1:23" ht="24" customHeight="1">
      <c r="A1390" s="733" t="s">
        <v>105</v>
      </c>
      <c r="B1390" s="733">
        <v>2</v>
      </c>
      <c r="C1390" s="733"/>
      <c r="D1390" s="733">
        <v>347</v>
      </c>
      <c r="E1390" s="733" t="str">
        <f>CONCATENATE('Смета ЕР (общ) '!$A1390,".",'Смета ЕР (общ) '!$B1390,".",'Смета ЕР (общ) '!$D1390)</f>
        <v>Р9.2.347</v>
      </c>
      <c r="F1390" s="733">
        <f t="shared" si="143"/>
        <v>1</v>
      </c>
      <c r="G1390" s="1100" t="s">
        <v>2314</v>
      </c>
      <c r="H1390" s="1098" t="s">
        <v>336</v>
      </c>
      <c r="I1390" s="734"/>
      <c r="J1390" s="923">
        <v>438.48</v>
      </c>
      <c r="K1390" s="923">
        <v>494.09</v>
      </c>
      <c r="L1390" s="923">
        <f t="shared" si="141"/>
        <v>438.48</v>
      </c>
      <c r="M1390" s="923">
        <f t="shared" si="142"/>
        <v>494.09</v>
      </c>
      <c r="N1390" s="923">
        <f>ROUND('Смета ЕР (общ) '!$I1390*'Смета ЕР (общ) '!$L1390,2)</f>
        <v>0</v>
      </c>
      <c r="O1390" s="923">
        <f>ROUND('Смета ЕР (общ) '!$I1390*'Смета ЕР (общ) '!$M1390,2)</f>
        <v>0</v>
      </c>
      <c r="P1390" s="1100"/>
      <c r="Q1390" s="1100"/>
      <c r="S1390" s="619"/>
      <c r="T1390" s="1168"/>
      <c r="U1390" s="1168"/>
      <c r="V1390" s="1168"/>
      <c r="W1390" s="1168"/>
    </row>
    <row r="1391" spans="1:23" ht="24" customHeight="1">
      <c r="A1391" s="733" t="s">
        <v>105</v>
      </c>
      <c r="B1391" s="733">
        <v>2</v>
      </c>
      <c r="C1391" s="733"/>
      <c r="D1391" s="733">
        <v>348</v>
      </c>
      <c r="E1391" s="733" t="str">
        <f>CONCATENATE('Смета ЕР (общ) '!$A1391,".",'Смета ЕР (общ) '!$B1391,".",'Смета ЕР (общ) '!$D1391)</f>
        <v>Р9.2.348</v>
      </c>
      <c r="F1391" s="733">
        <f t="shared" si="143"/>
        <v>1</v>
      </c>
      <c r="G1391" s="1100" t="s">
        <v>2315</v>
      </c>
      <c r="H1391" s="1098" t="s">
        <v>336</v>
      </c>
      <c r="I1391" s="734"/>
      <c r="J1391" s="923">
        <v>287.10000000000002</v>
      </c>
      <c r="K1391" s="923">
        <v>483.35</v>
      </c>
      <c r="L1391" s="923">
        <f t="shared" si="141"/>
        <v>287.10000000000002</v>
      </c>
      <c r="M1391" s="923">
        <f t="shared" si="142"/>
        <v>483.35</v>
      </c>
      <c r="N1391" s="923">
        <f>ROUND('Смета ЕР (общ) '!$I1391*'Смета ЕР (общ) '!$L1391,2)</f>
        <v>0</v>
      </c>
      <c r="O1391" s="923">
        <f>ROUND('Смета ЕР (общ) '!$I1391*'Смета ЕР (общ) '!$M1391,2)</f>
        <v>0</v>
      </c>
      <c r="P1391" s="1100"/>
      <c r="Q1391" s="1100"/>
      <c r="S1391" s="619"/>
      <c r="T1391" s="1168"/>
      <c r="U1391" s="1168"/>
      <c r="V1391" s="1168"/>
      <c r="W1391" s="1168"/>
    </row>
    <row r="1392" spans="1:23" ht="24" customHeight="1">
      <c r="A1392" s="733" t="s">
        <v>105</v>
      </c>
      <c r="B1392" s="733">
        <v>2</v>
      </c>
      <c r="C1392" s="733"/>
      <c r="D1392" s="733">
        <v>349</v>
      </c>
      <c r="E1392" s="733" t="str">
        <f>CONCATENATE('Смета ЕР (общ) '!$A1392,".",'Смета ЕР (общ) '!$B1392,".",'Смета ЕР (общ) '!$D1392)</f>
        <v>Р9.2.349</v>
      </c>
      <c r="F1392" s="733">
        <f t="shared" si="143"/>
        <v>1</v>
      </c>
      <c r="G1392" s="1100" t="s">
        <v>2316</v>
      </c>
      <c r="H1392" s="1098" t="s">
        <v>336</v>
      </c>
      <c r="I1392" s="734"/>
      <c r="J1392" s="923">
        <v>287.10000000000002</v>
      </c>
      <c r="K1392" s="923">
        <v>550.96</v>
      </c>
      <c r="L1392" s="923">
        <f t="shared" si="141"/>
        <v>287.10000000000002</v>
      </c>
      <c r="M1392" s="923">
        <f t="shared" si="142"/>
        <v>550.96</v>
      </c>
      <c r="N1392" s="923">
        <f>ROUND('Смета ЕР (общ) '!$I1392*'Смета ЕР (общ) '!$L1392,2)</f>
        <v>0</v>
      </c>
      <c r="O1392" s="923">
        <f>ROUND('Смета ЕР (общ) '!$I1392*'Смета ЕР (общ) '!$M1392,2)</f>
        <v>0</v>
      </c>
      <c r="P1392" s="1100"/>
      <c r="Q1392" s="1100"/>
      <c r="S1392" s="619"/>
      <c r="T1392" s="1168"/>
      <c r="U1392" s="1168"/>
      <c r="V1392" s="1168"/>
      <c r="W1392" s="1168"/>
    </row>
    <row r="1393" spans="1:23" ht="24" customHeight="1">
      <c r="A1393" s="733" t="s">
        <v>105</v>
      </c>
      <c r="B1393" s="733">
        <v>2</v>
      </c>
      <c r="C1393" s="733"/>
      <c r="D1393" s="733">
        <v>350</v>
      </c>
      <c r="E1393" s="733" t="str">
        <f>CONCATENATE('Смета ЕР (общ) '!$A1393,".",'Смета ЕР (общ) '!$B1393,".",'Смета ЕР (общ) '!$D1393)</f>
        <v>Р9.2.350</v>
      </c>
      <c r="F1393" s="733">
        <f t="shared" si="143"/>
        <v>1</v>
      </c>
      <c r="G1393" s="1100" t="s">
        <v>2303</v>
      </c>
      <c r="H1393" s="1098" t="s">
        <v>336</v>
      </c>
      <c r="I1393" s="734"/>
      <c r="J1393" s="923">
        <v>746.46</v>
      </c>
      <c r="K1393" s="923">
        <v>1377.39</v>
      </c>
      <c r="L1393" s="923">
        <f t="shared" si="141"/>
        <v>746.46</v>
      </c>
      <c r="M1393" s="923">
        <f t="shared" si="142"/>
        <v>1377.39</v>
      </c>
      <c r="N1393" s="923">
        <f>ROUND('Смета ЕР (общ) '!$I1393*'Смета ЕР (общ) '!$L1393,2)</f>
        <v>0</v>
      </c>
      <c r="O1393" s="923">
        <f>ROUND('Смета ЕР (общ) '!$I1393*'Смета ЕР (общ) '!$M1393,2)</f>
        <v>0</v>
      </c>
      <c r="P1393" s="1100"/>
      <c r="Q1393" s="1100"/>
      <c r="S1393" s="619"/>
      <c r="T1393" s="1168"/>
      <c r="U1393" s="1168"/>
      <c r="V1393" s="1168"/>
      <c r="W1393" s="1168"/>
    </row>
    <row r="1394" spans="1:23" ht="24" customHeight="1">
      <c r="A1394" s="733" t="s">
        <v>105</v>
      </c>
      <c r="B1394" s="733">
        <v>2</v>
      </c>
      <c r="C1394" s="733"/>
      <c r="D1394" s="733">
        <v>351</v>
      </c>
      <c r="E1394" s="733" t="str">
        <f>CONCATENATE('Смета ЕР (общ) '!$A1394,".",'Смета ЕР (общ) '!$B1394,".",'Смета ЕР (общ) '!$D1394)</f>
        <v>Р9.2.351</v>
      </c>
      <c r="F1394" s="733">
        <f t="shared" si="143"/>
        <v>1</v>
      </c>
      <c r="G1394" s="1100" t="s">
        <v>2304</v>
      </c>
      <c r="H1394" s="1098" t="s">
        <v>336</v>
      </c>
      <c r="I1394" s="734"/>
      <c r="J1394" s="923">
        <v>746.46</v>
      </c>
      <c r="K1394" s="923">
        <v>1592.21</v>
      </c>
      <c r="L1394" s="923">
        <f t="shared" si="141"/>
        <v>746.46</v>
      </c>
      <c r="M1394" s="923">
        <f t="shared" si="142"/>
        <v>1592.21</v>
      </c>
      <c r="N1394" s="923">
        <f>ROUND('Смета ЕР (общ) '!$I1394*'Смета ЕР (общ) '!$L1394,2)</f>
        <v>0</v>
      </c>
      <c r="O1394" s="923">
        <f>ROUND('Смета ЕР (общ) '!$I1394*'Смета ЕР (общ) '!$M1394,2)</f>
        <v>0</v>
      </c>
      <c r="P1394" s="1100"/>
      <c r="Q1394" s="1100"/>
      <c r="S1394" s="619"/>
      <c r="T1394" s="1168"/>
      <c r="U1394" s="1168"/>
      <c r="V1394" s="1168"/>
      <c r="W1394" s="1168"/>
    </row>
    <row r="1395" spans="1:23" ht="24" customHeight="1">
      <c r="A1395" s="733" t="s">
        <v>105</v>
      </c>
      <c r="B1395" s="733">
        <v>2</v>
      </c>
      <c r="C1395" s="733"/>
      <c r="D1395" s="733">
        <v>352</v>
      </c>
      <c r="E1395" s="733" t="str">
        <f>CONCATENATE('Смета ЕР (общ) '!$A1395,".",'Смета ЕР (общ) '!$B1395,".",'Смета ЕР (общ) '!$D1395)</f>
        <v>Р9.2.352</v>
      </c>
      <c r="F1395" s="733">
        <f t="shared" si="143"/>
        <v>1</v>
      </c>
      <c r="G1395" s="1100" t="s">
        <v>2305</v>
      </c>
      <c r="H1395" s="1098" t="s">
        <v>336</v>
      </c>
      <c r="I1395" s="734"/>
      <c r="J1395" s="923">
        <v>791.7</v>
      </c>
      <c r="K1395" s="923">
        <v>1529.03</v>
      </c>
      <c r="L1395" s="923">
        <f t="shared" si="141"/>
        <v>791.7</v>
      </c>
      <c r="M1395" s="923">
        <f t="shared" si="142"/>
        <v>1529.03</v>
      </c>
      <c r="N1395" s="923">
        <f>ROUND('Смета ЕР (общ) '!$I1395*'Смета ЕР (общ) '!$L1395,2)</f>
        <v>0</v>
      </c>
      <c r="O1395" s="923">
        <f>ROUND('Смета ЕР (общ) '!$I1395*'Смета ЕР (общ) '!$M1395,2)</f>
        <v>0</v>
      </c>
      <c r="P1395" s="1100"/>
      <c r="Q1395" s="1100"/>
      <c r="S1395" s="619"/>
      <c r="T1395" s="1168"/>
      <c r="U1395" s="1168"/>
      <c r="V1395" s="1168"/>
      <c r="W1395" s="1168"/>
    </row>
    <row r="1396" spans="1:23" ht="24" customHeight="1">
      <c r="A1396" s="733" t="s">
        <v>105</v>
      </c>
      <c r="B1396" s="733">
        <v>2</v>
      </c>
      <c r="C1396" s="733"/>
      <c r="D1396" s="733">
        <v>353</v>
      </c>
      <c r="E1396" s="733" t="str">
        <f>CONCATENATE('Смета ЕР (общ) '!$A1396,".",'Смета ЕР (общ) '!$B1396,".",'Смета ЕР (общ) '!$D1396)</f>
        <v>Р9.2.353</v>
      </c>
      <c r="F1396" s="733">
        <f t="shared" si="143"/>
        <v>1</v>
      </c>
      <c r="G1396" s="1100" t="s">
        <v>2306</v>
      </c>
      <c r="H1396" s="1098" t="s">
        <v>336</v>
      </c>
      <c r="I1396" s="734"/>
      <c r="J1396" s="923">
        <v>945.21</v>
      </c>
      <c r="K1396" s="923">
        <v>1674.35</v>
      </c>
      <c r="L1396" s="923">
        <f t="shared" si="141"/>
        <v>945.21</v>
      </c>
      <c r="M1396" s="923">
        <f t="shared" si="142"/>
        <v>1674.35</v>
      </c>
      <c r="N1396" s="923">
        <f>ROUND('Смета ЕР (общ) '!$I1396*'Смета ЕР (общ) '!$L1396,2)</f>
        <v>0</v>
      </c>
      <c r="O1396" s="923">
        <f>ROUND('Смета ЕР (общ) '!$I1396*'Смета ЕР (общ) '!$M1396,2)</f>
        <v>0</v>
      </c>
      <c r="P1396" s="1100"/>
      <c r="Q1396" s="1100"/>
      <c r="S1396" s="619"/>
      <c r="T1396" s="1168"/>
      <c r="U1396" s="1168"/>
      <c r="V1396" s="1168"/>
      <c r="W1396" s="1168"/>
    </row>
    <row r="1397" spans="1:23" ht="24" customHeight="1">
      <c r="A1397" s="733" t="s">
        <v>105</v>
      </c>
      <c r="B1397" s="733">
        <v>2</v>
      </c>
      <c r="C1397" s="733"/>
      <c r="D1397" s="733">
        <v>354</v>
      </c>
      <c r="E1397" s="733" t="str">
        <f>CONCATENATE('Смета ЕР (общ) '!$A1397,".",'Смета ЕР (общ) '!$B1397,".",'Смета ЕР (общ) '!$D1397)</f>
        <v>Р9.2.354</v>
      </c>
      <c r="F1397" s="733">
        <f t="shared" si="143"/>
        <v>1</v>
      </c>
      <c r="G1397" s="1100" t="s">
        <v>2307</v>
      </c>
      <c r="H1397" s="1098" t="s">
        <v>336</v>
      </c>
      <c r="I1397" s="734"/>
      <c r="J1397" s="923">
        <v>997.71</v>
      </c>
      <c r="K1397" s="923">
        <v>1781.77</v>
      </c>
      <c r="L1397" s="923">
        <f t="shared" si="141"/>
        <v>997.71</v>
      </c>
      <c r="M1397" s="923">
        <f t="shared" si="142"/>
        <v>1781.77</v>
      </c>
      <c r="N1397" s="923">
        <f>ROUND('Смета ЕР (общ) '!$I1397*'Смета ЕР (общ) '!$L1397,2)</f>
        <v>0</v>
      </c>
      <c r="O1397" s="923">
        <f>ROUND('Смета ЕР (общ) '!$I1397*'Смета ЕР (общ) '!$M1397,2)</f>
        <v>0</v>
      </c>
      <c r="P1397" s="1100"/>
      <c r="Q1397" s="1100"/>
      <c r="S1397" s="619"/>
      <c r="T1397" s="1168"/>
      <c r="U1397" s="1168"/>
      <c r="V1397" s="1168"/>
      <c r="W1397" s="1168"/>
    </row>
    <row r="1398" spans="1:23" ht="24" customHeight="1">
      <c r="A1398" s="733" t="s">
        <v>105</v>
      </c>
      <c r="B1398" s="733">
        <v>2</v>
      </c>
      <c r="C1398" s="733"/>
      <c r="D1398" s="733">
        <v>355</v>
      </c>
      <c r="E1398" s="733" t="str">
        <f>CONCATENATE('Смета ЕР (общ) '!$A1398,".",'Смета ЕР (общ) '!$B1398,".",'Смета ЕР (общ) '!$D1398)</f>
        <v>Р9.2.355</v>
      </c>
      <c r="F1398" s="733">
        <f t="shared" si="143"/>
        <v>1</v>
      </c>
      <c r="G1398" s="1100" t="s">
        <v>2308</v>
      </c>
      <c r="H1398" s="1098" t="s">
        <v>336</v>
      </c>
      <c r="I1398" s="734"/>
      <c r="J1398" s="923">
        <v>1260.27</v>
      </c>
      <c r="K1398" s="923">
        <v>2331.4499999999998</v>
      </c>
      <c r="L1398" s="923">
        <f t="shared" si="141"/>
        <v>1260.27</v>
      </c>
      <c r="M1398" s="923">
        <f t="shared" si="142"/>
        <v>2331.4499999999998</v>
      </c>
      <c r="N1398" s="923">
        <f>ROUND('Смета ЕР (общ) '!$I1398*'Смета ЕР (общ) '!$L1398,2)</f>
        <v>0</v>
      </c>
      <c r="O1398" s="923">
        <f>ROUND('Смета ЕР (общ) '!$I1398*'Смета ЕР (общ) '!$M1398,2)</f>
        <v>0</v>
      </c>
      <c r="P1398" s="1100"/>
      <c r="Q1398" s="1100"/>
      <c r="S1398" s="619"/>
      <c r="T1398" s="1168"/>
      <c r="U1398" s="1168"/>
      <c r="V1398" s="1168"/>
      <c r="W1398" s="1168"/>
    </row>
    <row r="1399" spans="1:23" ht="24" customHeight="1">
      <c r="A1399" s="733" t="s">
        <v>105</v>
      </c>
      <c r="B1399" s="733">
        <v>2</v>
      </c>
      <c r="C1399" s="733"/>
      <c r="D1399" s="733">
        <v>356</v>
      </c>
      <c r="E1399" s="733" t="str">
        <f>CONCATENATE('Смета ЕР (общ) '!$A1399,".",'Смета ЕР (общ) '!$B1399,".",'Смета ЕР (общ) '!$D1399)</f>
        <v>Р9.2.356</v>
      </c>
      <c r="F1399" s="733">
        <f t="shared" si="143"/>
        <v>1</v>
      </c>
      <c r="G1399" s="1100" t="s">
        <v>2309</v>
      </c>
      <c r="H1399" s="1098" t="s">
        <v>336</v>
      </c>
      <c r="I1399" s="734"/>
      <c r="J1399" s="923">
        <v>1540.16</v>
      </c>
      <c r="K1399" s="923">
        <v>2426.2399999999998</v>
      </c>
      <c r="L1399" s="923">
        <f t="shared" si="141"/>
        <v>1540.16</v>
      </c>
      <c r="M1399" s="923">
        <f t="shared" si="142"/>
        <v>2426.2399999999998</v>
      </c>
      <c r="N1399" s="923">
        <f>ROUND('Смета ЕР (общ) '!$I1399*'Смета ЕР (общ) '!$L1399,2)</f>
        <v>0</v>
      </c>
      <c r="O1399" s="923">
        <f>ROUND('Смета ЕР (общ) '!$I1399*'Смета ЕР (общ) '!$M1399,2)</f>
        <v>0</v>
      </c>
      <c r="P1399" s="1100"/>
      <c r="Q1399" s="1100"/>
      <c r="S1399" s="619"/>
      <c r="T1399" s="1168"/>
      <c r="U1399" s="1168"/>
      <c r="V1399" s="1168"/>
      <c r="W1399" s="1168"/>
    </row>
    <row r="1400" spans="1:23" ht="24" customHeight="1">
      <c r="A1400" s="733" t="s">
        <v>105</v>
      </c>
      <c r="B1400" s="733">
        <v>2</v>
      </c>
      <c r="C1400" s="733"/>
      <c r="D1400" s="733">
        <v>357</v>
      </c>
      <c r="E1400" s="733" t="str">
        <f>CONCATENATE('Смета ЕР (общ) '!$A1400,".",'Смета ЕР (общ) '!$B1400,".",'Смета ЕР (общ) '!$D1400)</f>
        <v>Р9.2.357</v>
      </c>
      <c r="F1400" s="733">
        <f t="shared" si="143"/>
        <v>1</v>
      </c>
      <c r="G1400" s="1100" t="s">
        <v>2310</v>
      </c>
      <c r="H1400" s="1098" t="s">
        <v>336</v>
      </c>
      <c r="I1400" s="734"/>
      <c r="J1400" s="923">
        <v>577.62</v>
      </c>
      <c r="K1400" s="923">
        <v>4694.51</v>
      </c>
      <c r="L1400" s="923">
        <f t="shared" si="141"/>
        <v>577.62</v>
      </c>
      <c r="M1400" s="923">
        <f t="shared" si="142"/>
        <v>4694.51</v>
      </c>
      <c r="N1400" s="923">
        <f>ROUND('Смета ЕР (общ) '!$I1400*'Смета ЕР (общ) '!$L1400,2)</f>
        <v>0</v>
      </c>
      <c r="O1400" s="923">
        <f>ROUND('Смета ЕР (общ) '!$I1400*'Смета ЕР (общ) '!$M1400,2)</f>
        <v>0</v>
      </c>
      <c r="P1400" s="1100"/>
      <c r="Q1400" s="1100"/>
      <c r="S1400" s="619"/>
      <c r="T1400" s="1168"/>
      <c r="U1400" s="1168"/>
      <c r="V1400" s="1168"/>
      <c r="W1400" s="1168"/>
    </row>
    <row r="1401" spans="1:23" ht="24" customHeight="1">
      <c r="A1401" s="733" t="s">
        <v>105</v>
      </c>
      <c r="B1401" s="733">
        <v>2</v>
      </c>
      <c r="C1401" s="733"/>
      <c r="D1401" s="733">
        <v>358</v>
      </c>
      <c r="E1401" s="733" t="str">
        <f>CONCATENATE('Смета ЕР (общ) '!$A1401,".",'Смета ЕР (общ) '!$B1401,".",'Смета ЕР (общ) '!$D1401)</f>
        <v>Р9.2.358</v>
      </c>
      <c r="F1401" s="733">
        <f t="shared" si="143"/>
        <v>1</v>
      </c>
      <c r="G1401" s="1100" t="s">
        <v>2311</v>
      </c>
      <c r="H1401" s="1098" t="s">
        <v>336</v>
      </c>
      <c r="I1401" s="734"/>
      <c r="J1401" s="923">
        <v>577.62</v>
      </c>
      <c r="K1401" s="923">
        <v>5414.79</v>
      </c>
      <c r="L1401" s="923">
        <f t="shared" si="141"/>
        <v>577.62</v>
      </c>
      <c r="M1401" s="923">
        <f t="shared" si="142"/>
        <v>5414.79</v>
      </c>
      <c r="N1401" s="923">
        <f>ROUND('Смета ЕР (общ) '!$I1401*'Смета ЕР (общ) '!$L1401,2)</f>
        <v>0</v>
      </c>
      <c r="O1401" s="923">
        <f>ROUND('Смета ЕР (общ) '!$I1401*'Смета ЕР (общ) '!$M1401,2)</f>
        <v>0</v>
      </c>
      <c r="P1401" s="1100"/>
      <c r="Q1401" s="1100"/>
      <c r="S1401" s="619"/>
      <c r="T1401" s="1168"/>
      <c r="U1401" s="1168"/>
      <c r="V1401" s="1168"/>
      <c r="W1401" s="1168"/>
    </row>
    <row r="1402" spans="1:23" ht="24" customHeight="1">
      <c r="A1402" s="733" t="s">
        <v>105</v>
      </c>
      <c r="B1402" s="733">
        <v>2</v>
      </c>
      <c r="C1402" s="733"/>
      <c r="D1402" s="733">
        <v>359</v>
      </c>
      <c r="E1402" s="733" t="str">
        <f>CONCATENATE('Смета ЕР (общ) '!$A1402,".",'Смета ЕР (общ) '!$B1402,".",'Смета ЕР (общ) '!$D1402)</f>
        <v>Р9.2.359</v>
      </c>
      <c r="F1402" s="733">
        <f t="shared" si="143"/>
        <v>1</v>
      </c>
      <c r="G1402" s="1100" t="s">
        <v>2312</v>
      </c>
      <c r="H1402" s="1098" t="s">
        <v>336</v>
      </c>
      <c r="I1402" s="734"/>
      <c r="J1402" s="923">
        <v>577.62</v>
      </c>
      <c r="K1402" s="923">
        <v>5288.43</v>
      </c>
      <c r="L1402" s="923">
        <f t="shared" si="141"/>
        <v>577.62</v>
      </c>
      <c r="M1402" s="923">
        <f t="shared" si="142"/>
        <v>5288.43</v>
      </c>
      <c r="N1402" s="923">
        <f>ROUND('Смета ЕР (общ) '!$I1402*'Смета ЕР (общ) '!$L1402,2)</f>
        <v>0</v>
      </c>
      <c r="O1402" s="923">
        <f>ROUND('Смета ЕР (общ) '!$I1402*'Смета ЕР (общ) '!$M1402,2)</f>
        <v>0</v>
      </c>
      <c r="P1402" s="1100"/>
      <c r="Q1402" s="1100"/>
      <c r="S1402" s="619"/>
      <c r="T1402" s="1168"/>
      <c r="U1402" s="1168"/>
      <c r="V1402" s="1168"/>
      <c r="W1402" s="1168"/>
    </row>
    <row r="1403" spans="1:23" ht="24" customHeight="1">
      <c r="A1403" s="733" t="s">
        <v>105</v>
      </c>
      <c r="B1403" s="733">
        <v>2</v>
      </c>
      <c r="C1403" s="733"/>
      <c r="D1403" s="733">
        <v>360</v>
      </c>
      <c r="E1403" s="733" t="str">
        <f>CONCATENATE('Смета ЕР (общ) '!$A1403,".",'Смета ЕР (общ) '!$B1403,".",'Смета ЕР (общ) '!$D1403)</f>
        <v>Р9.2.360</v>
      </c>
      <c r="F1403" s="733">
        <f t="shared" si="143"/>
        <v>1</v>
      </c>
      <c r="G1403" s="1100" t="s">
        <v>2313</v>
      </c>
      <c r="H1403" s="1098" t="s">
        <v>336</v>
      </c>
      <c r="I1403" s="734"/>
      <c r="J1403" s="923">
        <v>636.41</v>
      </c>
      <c r="K1403" s="923">
        <v>5888.67</v>
      </c>
      <c r="L1403" s="923">
        <f t="shared" si="141"/>
        <v>636.41</v>
      </c>
      <c r="M1403" s="923">
        <f t="shared" si="142"/>
        <v>5888.67</v>
      </c>
      <c r="N1403" s="923">
        <f>ROUND('Смета ЕР (общ) '!$I1403*'Смета ЕР (общ) '!$L1403,2)</f>
        <v>0</v>
      </c>
      <c r="O1403" s="923">
        <f>ROUND('Смета ЕР (общ) '!$I1403*'Смета ЕР (общ) '!$M1403,2)</f>
        <v>0</v>
      </c>
      <c r="P1403" s="1100"/>
      <c r="Q1403" s="1100"/>
      <c r="S1403" s="619"/>
      <c r="T1403" s="1168"/>
      <c r="U1403" s="1168"/>
      <c r="V1403" s="1168"/>
      <c r="W1403" s="1168"/>
    </row>
    <row r="1404" spans="1:23" ht="14.4" customHeight="1">
      <c r="A1404" s="1108" t="s">
        <v>105</v>
      </c>
      <c r="B1404" s="1108">
        <v>2</v>
      </c>
      <c r="C1404" s="1108"/>
      <c r="D1404" s="1108">
        <v>144</v>
      </c>
      <c r="E1404" s="1108" t="str">
        <f>CONCATENATE('Смета ЕР (общ) '!$A1404,".",'Смета ЕР (общ) '!$B1404,".",'Смета ЕР (общ) '!$D1404)</f>
        <v>Р9.2.144</v>
      </c>
      <c r="F1404" s="1108">
        <f t="shared" si="143"/>
        <v>1</v>
      </c>
      <c r="G1404" s="1109" t="s">
        <v>126</v>
      </c>
      <c r="H1404" s="1098" t="s">
        <v>336</v>
      </c>
      <c r="I1404" s="734"/>
      <c r="J1404" s="923">
        <v>787.67</v>
      </c>
      <c r="K1404" s="923">
        <v>4122.1000000000004</v>
      </c>
      <c r="L1404" s="923">
        <f t="shared" si="141"/>
        <v>787.67</v>
      </c>
      <c r="M1404" s="923">
        <f t="shared" si="142"/>
        <v>4122.1000000000004</v>
      </c>
      <c r="N1404" s="923">
        <f>ROUND('Смета ЕР (общ) '!$I1404*'Смета ЕР (общ) '!$L1404,2)</f>
        <v>0</v>
      </c>
      <c r="O1404" s="923">
        <f>ROUND('Смета ЕР (общ) '!$I1404*'Смета ЕР (общ) '!$M1404,2)</f>
        <v>0</v>
      </c>
      <c r="P1404" s="1109"/>
      <c r="Q1404" s="1109" t="s">
        <v>846</v>
      </c>
      <c r="S1404" s="619"/>
      <c r="T1404" s="1168"/>
      <c r="U1404" s="1168"/>
      <c r="V1404" s="1168"/>
      <c r="W1404" s="1168"/>
    </row>
    <row r="1405" spans="1:23" ht="14.4" customHeight="1">
      <c r="A1405" s="1108" t="s">
        <v>105</v>
      </c>
      <c r="B1405" s="1108">
        <v>2</v>
      </c>
      <c r="C1405" s="1108"/>
      <c r="D1405" s="1108">
        <v>145</v>
      </c>
      <c r="E1405" s="1108" t="str">
        <f>CONCATENATE('Смета ЕР (общ) '!$A1405,".",'Смета ЕР (общ) '!$B1405,".",'Смета ЕР (общ) '!$D1405)</f>
        <v>Р9.2.145</v>
      </c>
      <c r="F1405" s="1108">
        <f t="shared" si="143"/>
        <v>1</v>
      </c>
      <c r="G1405" s="1109" t="s">
        <v>127</v>
      </c>
      <c r="H1405" s="1098" t="s">
        <v>336</v>
      </c>
      <c r="I1405" s="734"/>
      <c r="J1405" s="923">
        <v>787.67</v>
      </c>
      <c r="K1405" s="923">
        <v>4108.37</v>
      </c>
      <c r="L1405" s="923">
        <f t="shared" si="141"/>
        <v>787.67</v>
      </c>
      <c r="M1405" s="923">
        <f t="shared" si="142"/>
        <v>4108.37</v>
      </c>
      <c r="N1405" s="923">
        <f>ROUND('Смета ЕР (общ) '!$I1405*'Смета ЕР (общ) '!$L1405,2)</f>
        <v>0</v>
      </c>
      <c r="O1405" s="923">
        <f>ROUND('Смета ЕР (общ) '!$I1405*'Смета ЕР (общ) '!$M1405,2)</f>
        <v>0</v>
      </c>
      <c r="P1405" s="1109"/>
      <c r="Q1405" s="1109" t="s">
        <v>846</v>
      </c>
      <c r="S1405" s="619"/>
      <c r="T1405" s="1168"/>
      <c r="U1405" s="1168"/>
      <c r="V1405" s="1168"/>
      <c r="W1405" s="1168"/>
    </row>
    <row r="1406" spans="1:23" ht="14.4" customHeight="1">
      <c r="A1406" s="733" t="s">
        <v>105</v>
      </c>
      <c r="B1406" s="733">
        <v>2</v>
      </c>
      <c r="C1406" s="733"/>
      <c r="D1406" s="733">
        <v>146</v>
      </c>
      <c r="E1406" s="733" t="str">
        <f>CONCATENATE('Смета ЕР (общ) '!$A1406,".",'Смета ЕР (общ) '!$B1406,".",'Смета ЕР (общ) '!$D1406)</f>
        <v>Р9.2.146</v>
      </c>
      <c r="F1406" s="733">
        <f t="shared" si="143"/>
        <v>1</v>
      </c>
      <c r="G1406" s="1065" t="s">
        <v>128</v>
      </c>
      <c r="H1406" s="1098" t="s">
        <v>336</v>
      </c>
      <c r="I1406" s="734"/>
      <c r="J1406" s="923">
        <v>787.67</v>
      </c>
      <c r="K1406" s="923">
        <v>4147.58</v>
      </c>
      <c r="L1406" s="923">
        <f t="shared" si="141"/>
        <v>787.67</v>
      </c>
      <c r="M1406" s="923">
        <f t="shared" si="142"/>
        <v>4147.58</v>
      </c>
      <c r="N1406" s="923">
        <f>ROUND('Смета ЕР (общ) '!$I1406*'Смета ЕР (общ) '!$L1406,2)</f>
        <v>0</v>
      </c>
      <c r="O1406" s="923">
        <f>ROUND('Смета ЕР (общ) '!$I1406*'Смета ЕР (общ) '!$M1406,2)</f>
        <v>0</v>
      </c>
      <c r="P1406" s="1065"/>
      <c r="Q1406" s="1065" t="s">
        <v>846</v>
      </c>
      <c r="S1406" s="619"/>
      <c r="T1406" s="1168"/>
      <c r="U1406" s="1168"/>
      <c r="V1406" s="1168"/>
      <c r="W1406" s="1168"/>
    </row>
    <row r="1407" spans="1:23" ht="14.4" customHeight="1">
      <c r="A1407" s="733" t="s">
        <v>105</v>
      </c>
      <c r="B1407" s="733">
        <v>2</v>
      </c>
      <c r="C1407" s="733"/>
      <c r="D1407" s="733">
        <v>147</v>
      </c>
      <c r="E1407" s="733" t="str">
        <f>CONCATENATE('Смета ЕР (общ) '!$A1407,".",'Смета ЕР (общ) '!$B1407,".",'Смета ЕР (общ) '!$D1407)</f>
        <v>Р9.2.147</v>
      </c>
      <c r="F1407" s="733">
        <f t="shared" si="143"/>
        <v>1</v>
      </c>
      <c r="G1407" s="1065" t="s">
        <v>184</v>
      </c>
      <c r="H1407" s="1098" t="s">
        <v>336</v>
      </c>
      <c r="I1407" s="734"/>
      <c r="J1407" s="923">
        <v>1155.25</v>
      </c>
      <c r="K1407" s="923">
        <v>6434.73</v>
      </c>
      <c r="L1407" s="923">
        <f t="shared" si="141"/>
        <v>1155.25</v>
      </c>
      <c r="M1407" s="923">
        <f t="shared" si="142"/>
        <v>6434.73</v>
      </c>
      <c r="N1407" s="923">
        <f>ROUND('Смета ЕР (общ) '!$I1407*'Смета ЕР (общ) '!$L1407,2)</f>
        <v>0</v>
      </c>
      <c r="O1407" s="923">
        <f>ROUND('Смета ЕР (общ) '!$I1407*'Смета ЕР (общ) '!$M1407,2)</f>
        <v>0</v>
      </c>
      <c r="P1407" s="1065"/>
      <c r="Q1407" s="1065" t="s">
        <v>846</v>
      </c>
      <c r="S1407" s="619"/>
      <c r="T1407" s="1168"/>
      <c r="U1407" s="1168"/>
      <c r="V1407" s="1168"/>
      <c r="W1407" s="1168"/>
    </row>
    <row r="1408" spans="1:23" ht="14.4" customHeight="1">
      <c r="A1408" s="733" t="s">
        <v>105</v>
      </c>
      <c r="B1408" s="733">
        <v>2</v>
      </c>
      <c r="C1408" s="733"/>
      <c r="D1408" s="733">
        <v>148</v>
      </c>
      <c r="E1408" s="733" t="str">
        <f>CONCATENATE('Смета ЕР (общ) '!$A1408,".",'Смета ЕР (общ) '!$B1408,".",'Смета ЕР (общ) '!$D1408)</f>
        <v>Р9.2.148</v>
      </c>
      <c r="F1408" s="733">
        <f t="shared" si="143"/>
        <v>1</v>
      </c>
      <c r="G1408" s="1065" t="s">
        <v>129</v>
      </c>
      <c r="H1408" s="1098" t="s">
        <v>336</v>
      </c>
      <c r="I1408" s="734"/>
      <c r="J1408" s="923">
        <v>1207.76</v>
      </c>
      <c r="K1408" s="923">
        <v>11260.19</v>
      </c>
      <c r="L1408" s="923">
        <f t="shared" si="141"/>
        <v>1207.76</v>
      </c>
      <c r="M1408" s="923">
        <f t="shared" si="142"/>
        <v>11260.19</v>
      </c>
      <c r="N1408" s="923">
        <f>ROUND('Смета ЕР (общ) '!$I1408*'Смета ЕР (общ) '!$L1408,2)</f>
        <v>0</v>
      </c>
      <c r="O1408" s="923">
        <f>ROUND('Смета ЕР (общ) '!$I1408*'Смета ЕР (общ) '!$M1408,2)</f>
        <v>0</v>
      </c>
      <c r="P1408" s="1065"/>
      <c r="Q1408" s="1065" t="s">
        <v>846</v>
      </c>
      <c r="S1408" s="619"/>
      <c r="T1408" s="1168"/>
      <c r="U1408" s="1168"/>
      <c r="V1408" s="1168"/>
      <c r="W1408" s="1168"/>
    </row>
    <row r="1409" spans="1:23" ht="14.4" customHeight="1">
      <c r="A1409" s="733" t="s">
        <v>105</v>
      </c>
      <c r="B1409" s="733">
        <v>2</v>
      </c>
      <c r="C1409" s="733"/>
      <c r="D1409" s="733">
        <v>260</v>
      </c>
      <c r="E1409" s="733" t="str">
        <f>CONCATENATE('Смета ЕР (общ) '!$A1409,".",'Смета ЕР (общ) '!$B1409,".",'Смета ЕР (общ) '!$D1409)</f>
        <v>Р9.2.260</v>
      </c>
      <c r="F1409" s="733">
        <f t="shared" si="143"/>
        <v>1</v>
      </c>
      <c r="G1409" s="1065" t="s">
        <v>744</v>
      </c>
      <c r="H1409" s="1098" t="s">
        <v>336</v>
      </c>
      <c r="I1409" s="734"/>
      <c r="J1409" s="923">
        <v>1837.89</v>
      </c>
      <c r="K1409" s="923">
        <v>14008.87</v>
      </c>
      <c r="L1409" s="923">
        <f t="shared" ref="L1409:L1472" si="144">ROUND(J1409-J1409*$Q$4,2)</f>
        <v>1837.89</v>
      </c>
      <c r="M1409" s="923">
        <f t="shared" ref="M1409:M1472" si="145">ROUND(K1409-K1409*$Q$4,2)</f>
        <v>14008.87</v>
      </c>
      <c r="N1409" s="923">
        <f>ROUND('Смета ЕР (общ) '!$I1409*'Смета ЕР (общ) '!$L1409,2)</f>
        <v>0</v>
      </c>
      <c r="O1409" s="923">
        <f>ROUND('Смета ЕР (общ) '!$I1409*'Смета ЕР (общ) '!$M1409,2)</f>
        <v>0</v>
      </c>
      <c r="P1409" s="1065"/>
      <c r="Q1409" s="1065" t="s">
        <v>846</v>
      </c>
      <c r="S1409" s="619"/>
      <c r="T1409" s="1168"/>
      <c r="U1409" s="1168"/>
      <c r="V1409" s="1168"/>
      <c r="W1409" s="1168"/>
    </row>
    <row r="1410" spans="1:23" ht="14.4" customHeight="1">
      <c r="A1410" s="733" t="s">
        <v>105</v>
      </c>
      <c r="B1410" s="733">
        <v>2</v>
      </c>
      <c r="C1410" s="733"/>
      <c r="D1410" s="733">
        <v>149</v>
      </c>
      <c r="E1410" s="733" t="str">
        <f>CONCATENATE('Смета ЕР (общ) '!$A1410,".",'Смета ЕР (общ) '!$B1410,".",'Смета ЕР (общ) '!$D1410)</f>
        <v>Р9.2.149</v>
      </c>
      <c r="F1410" s="733">
        <f t="shared" si="143"/>
        <v>1</v>
      </c>
      <c r="G1410" s="1065" t="s">
        <v>130</v>
      </c>
      <c r="H1410" s="1098" t="s">
        <v>336</v>
      </c>
      <c r="I1410" s="734"/>
      <c r="J1410" s="923">
        <v>1785.39</v>
      </c>
      <c r="K1410" s="923">
        <v>10115.92</v>
      </c>
      <c r="L1410" s="923">
        <f t="shared" si="144"/>
        <v>1785.39</v>
      </c>
      <c r="M1410" s="923">
        <f t="shared" si="145"/>
        <v>10115.92</v>
      </c>
      <c r="N1410" s="923">
        <f>ROUND('Смета ЕР (общ) '!$I1410*'Смета ЕР (общ) '!$L1410,2)</f>
        <v>0</v>
      </c>
      <c r="O1410" s="923">
        <f>ROUND('Смета ЕР (общ) '!$I1410*'Смета ЕР (общ) '!$M1410,2)</f>
        <v>0</v>
      </c>
      <c r="P1410" s="1065"/>
      <c r="Q1410" s="1065" t="s">
        <v>846</v>
      </c>
      <c r="S1410" s="619"/>
      <c r="T1410" s="1168"/>
      <c r="U1410" s="1168"/>
      <c r="V1410" s="1168"/>
      <c r="W1410" s="1168"/>
    </row>
    <row r="1411" spans="1:23" ht="14.4" customHeight="1">
      <c r="A1411" s="733" t="s">
        <v>105</v>
      </c>
      <c r="B1411" s="733">
        <v>2</v>
      </c>
      <c r="C1411" s="733"/>
      <c r="D1411" s="733">
        <v>150</v>
      </c>
      <c r="E1411" s="733" t="str">
        <f>CONCATENATE('Смета ЕР (общ) '!$A1411,".",'Смета ЕР (общ) '!$B1411,".",'Смета ЕР (общ) '!$D1411)</f>
        <v>Р9.2.150</v>
      </c>
      <c r="F1411" s="733">
        <f t="shared" si="143"/>
        <v>1</v>
      </c>
      <c r="G1411" s="1065" t="s">
        <v>131</v>
      </c>
      <c r="H1411" s="1098" t="s">
        <v>336</v>
      </c>
      <c r="I1411" s="734"/>
      <c r="J1411" s="923">
        <v>1627.85</v>
      </c>
      <c r="K1411" s="923">
        <v>5991.69</v>
      </c>
      <c r="L1411" s="923">
        <f t="shared" si="144"/>
        <v>1627.85</v>
      </c>
      <c r="M1411" s="923">
        <f t="shared" si="145"/>
        <v>5991.69</v>
      </c>
      <c r="N1411" s="923">
        <f>ROUND('Смета ЕР (общ) '!$I1411*'Смета ЕР (общ) '!$L1411,2)</f>
        <v>0</v>
      </c>
      <c r="O1411" s="923">
        <f>ROUND('Смета ЕР (общ) '!$I1411*'Смета ЕР (общ) '!$M1411,2)</f>
        <v>0</v>
      </c>
      <c r="P1411" s="1065"/>
      <c r="Q1411" s="1065" t="s">
        <v>846</v>
      </c>
      <c r="S1411" s="619"/>
      <c r="T1411" s="1168"/>
      <c r="U1411" s="1168"/>
      <c r="V1411" s="1168"/>
      <c r="W1411" s="1168"/>
    </row>
    <row r="1412" spans="1:23" ht="14.4" customHeight="1">
      <c r="A1412" s="733" t="s">
        <v>105</v>
      </c>
      <c r="B1412" s="733">
        <v>2</v>
      </c>
      <c r="C1412" s="733"/>
      <c r="D1412" s="733">
        <v>151</v>
      </c>
      <c r="E1412" s="733" t="str">
        <f>CONCATENATE('Смета ЕР (общ) '!$A1412,".",'Смета ЕР (общ) '!$B1412,".",'Смета ЕР (общ) '!$D1412)</f>
        <v>Р9.2.151</v>
      </c>
      <c r="F1412" s="733">
        <f t="shared" si="143"/>
        <v>1</v>
      </c>
      <c r="G1412" s="1065" t="s">
        <v>284</v>
      </c>
      <c r="H1412" s="1098" t="s">
        <v>336</v>
      </c>
      <c r="I1412" s="734"/>
      <c r="J1412" s="923">
        <v>4883.55</v>
      </c>
      <c r="K1412" s="923">
        <v>20749.900000000001</v>
      </c>
      <c r="L1412" s="923">
        <f t="shared" si="144"/>
        <v>4883.55</v>
      </c>
      <c r="M1412" s="923">
        <f t="shared" si="145"/>
        <v>20749.900000000001</v>
      </c>
      <c r="N1412" s="923">
        <f>ROUND('Смета ЕР (общ) '!$I1412*'Смета ЕР (общ) '!$L1412,2)</f>
        <v>0</v>
      </c>
      <c r="O1412" s="923">
        <f>ROUND('Смета ЕР (общ) '!$I1412*'Смета ЕР (общ) '!$M1412,2)</f>
        <v>0</v>
      </c>
      <c r="P1412" s="1065"/>
      <c r="Q1412" s="1065"/>
      <c r="S1412" s="619"/>
      <c r="T1412" s="1168"/>
      <c r="U1412" s="1168"/>
      <c r="V1412" s="1168"/>
      <c r="W1412" s="1168"/>
    </row>
    <row r="1413" spans="1:23" ht="14.4" customHeight="1">
      <c r="A1413" s="733" t="s">
        <v>105</v>
      </c>
      <c r="B1413" s="733">
        <v>2</v>
      </c>
      <c r="C1413" s="733"/>
      <c r="D1413" s="733">
        <v>152</v>
      </c>
      <c r="E1413" s="733" t="str">
        <f>CONCATENATE('Смета ЕР (общ) '!$A1413,".",'Смета ЕР (общ) '!$B1413,".",'Смета ЕР (общ) '!$D1413)</f>
        <v>Р9.2.152</v>
      </c>
      <c r="F1413" s="733">
        <f t="shared" si="143"/>
        <v>1</v>
      </c>
      <c r="G1413" s="1065" t="s">
        <v>285</v>
      </c>
      <c r="H1413" s="1098" t="s">
        <v>336</v>
      </c>
      <c r="I1413" s="734"/>
      <c r="J1413" s="923">
        <v>3150.68</v>
      </c>
      <c r="K1413" s="923">
        <v>3473.71</v>
      </c>
      <c r="L1413" s="923">
        <f t="shared" si="144"/>
        <v>3150.68</v>
      </c>
      <c r="M1413" s="923">
        <f t="shared" si="145"/>
        <v>3473.71</v>
      </c>
      <c r="N1413" s="923">
        <f>ROUND('Смета ЕР (общ) '!$I1413*'Смета ЕР (общ) '!$L1413,2)</f>
        <v>0</v>
      </c>
      <c r="O1413" s="923">
        <f>ROUND('Смета ЕР (общ) '!$I1413*'Смета ЕР (общ) '!$M1413,2)</f>
        <v>0</v>
      </c>
      <c r="P1413" s="1065"/>
      <c r="Q1413" s="1065"/>
      <c r="S1413" s="619"/>
      <c r="T1413" s="1168"/>
      <c r="U1413" s="1168"/>
      <c r="V1413" s="1168"/>
      <c r="W1413" s="1168"/>
    </row>
    <row r="1414" spans="1:23" ht="14.4" customHeight="1">
      <c r="A1414" s="733" t="s">
        <v>105</v>
      </c>
      <c r="B1414" s="733">
        <v>2</v>
      </c>
      <c r="C1414" s="733"/>
      <c r="D1414" s="733">
        <v>153</v>
      </c>
      <c r="E1414" s="733" t="str">
        <f>CONCATENATE('Смета ЕР (общ) '!$A1414,".",'Смета ЕР (общ) '!$B1414,".",'Смета ЕР (общ) '!$D1414)</f>
        <v>Р9.2.153</v>
      </c>
      <c r="F1414" s="733">
        <f t="shared" si="143"/>
        <v>1</v>
      </c>
      <c r="G1414" s="1065" t="s">
        <v>623</v>
      </c>
      <c r="H1414" s="1098" t="s">
        <v>336</v>
      </c>
      <c r="I1414" s="734"/>
      <c r="J1414" s="923">
        <v>3518.25</v>
      </c>
      <c r="K1414" s="923">
        <v>6685.09</v>
      </c>
      <c r="L1414" s="923">
        <f t="shared" si="144"/>
        <v>3518.25</v>
      </c>
      <c r="M1414" s="923">
        <f t="shared" si="145"/>
        <v>6685.09</v>
      </c>
      <c r="N1414" s="923">
        <f>ROUND('Смета ЕР (общ) '!$I1414*'Смета ЕР (общ) '!$L1414,2)</f>
        <v>0</v>
      </c>
      <c r="O1414" s="923">
        <f>ROUND('Смета ЕР (общ) '!$I1414*'Смета ЕР (общ) '!$M1414,2)</f>
        <v>0</v>
      </c>
      <c r="P1414" s="1065"/>
      <c r="Q1414" s="1065"/>
      <c r="S1414" s="619"/>
      <c r="T1414" s="1168"/>
      <c r="U1414" s="1168"/>
      <c r="V1414" s="1168"/>
      <c r="W1414" s="1168"/>
    </row>
    <row r="1415" spans="1:23" ht="14.4" customHeight="1">
      <c r="A1415" s="733" t="s">
        <v>105</v>
      </c>
      <c r="B1415" s="733">
        <v>2</v>
      </c>
      <c r="C1415" s="733"/>
      <c r="D1415" s="733">
        <v>154</v>
      </c>
      <c r="E1415" s="733" t="str">
        <f>CONCATENATE('Смета ЕР (общ) '!$A1415,".",'Смета ЕР (общ) '!$B1415,".",'Смета ЕР (общ) '!$D1415)</f>
        <v>Р9.2.154</v>
      </c>
      <c r="F1415" s="733">
        <f t="shared" si="143"/>
        <v>1</v>
      </c>
      <c r="G1415" s="1065" t="s">
        <v>286</v>
      </c>
      <c r="H1415" s="1098" t="s">
        <v>336</v>
      </c>
      <c r="I1415" s="734"/>
      <c r="J1415" s="923">
        <v>10134.67</v>
      </c>
      <c r="K1415" s="923">
        <v>68184.45</v>
      </c>
      <c r="L1415" s="923">
        <f t="shared" si="144"/>
        <v>10134.67</v>
      </c>
      <c r="M1415" s="923">
        <f t="shared" si="145"/>
        <v>68184.45</v>
      </c>
      <c r="N1415" s="923">
        <f>ROUND('Смета ЕР (общ) '!$I1415*'Смета ЕР (общ) '!$L1415,2)</f>
        <v>0</v>
      </c>
      <c r="O1415" s="923">
        <f>ROUND('Смета ЕР (общ) '!$I1415*'Смета ЕР (общ) '!$M1415,2)</f>
        <v>0</v>
      </c>
      <c r="P1415" s="1065"/>
      <c r="Q1415" s="1065" t="s">
        <v>846</v>
      </c>
      <c r="S1415" s="619"/>
      <c r="T1415" s="1168"/>
      <c r="U1415" s="1168"/>
      <c r="V1415" s="1168"/>
      <c r="W1415" s="1168"/>
    </row>
    <row r="1416" spans="1:23" ht="14.4" customHeight="1">
      <c r="A1416" s="733" t="s">
        <v>105</v>
      </c>
      <c r="B1416" s="733">
        <v>2</v>
      </c>
      <c r="C1416" s="733"/>
      <c r="D1416" s="733">
        <v>155</v>
      </c>
      <c r="E1416" s="733" t="str">
        <f>CONCATENATE('Смета ЕР (общ) '!$A1416,".",'Смета ЕР (общ) '!$B1416,".",'Смета ЕР (общ) '!$D1416)</f>
        <v>Р9.2.155</v>
      </c>
      <c r="F1416" s="733">
        <f t="shared" si="143"/>
        <v>1</v>
      </c>
      <c r="G1416" s="1065" t="s">
        <v>185</v>
      </c>
      <c r="H1416" s="1098" t="s">
        <v>336</v>
      </c>
      <c r="I1416" s="734"/>
      <c r="J1416" s="923">
        <v>1785.39</v>
      </c>
      <c r="K1416" s="923">
        <v>1591.78</v>
      </c>
      <c r="L1416" s="923">
        <f t="shared" si="144"/>
        <v>1785.39</v>
      </c>
      <c r="M1416" s="923">
        <f t="shared" si="145"/>
        <v>1591.78</v>
      </c>
      <c r="N1416" s="923">
        <f>ROUND('Смета ЕР (общ) '!$I1416*'Смета ЕР (общ) '!$L1416,2)</f>
        <v>0</v>
      </c>
      <c r="O1416" s="923">
        <f>ROUND('Смета ЕР (общ) '!$I1416*'Смета ЕР (общ) '!$M1416,2)</f>
        <v>0</v>
      </c>
      <c r="P1416" s="1065"/>
      <c r="Q1416" s="1065"/>
      <c r="S1416" s="619"/>
      <c r="T1416" s="1168"/>
      <c r="U1416" s="1168"/>
      <c r="V1416" s="1168"/>
      <c r="W1416" s="1168"/>
    </row>
    <row r="1417" spans="1:23" ht="14.4" customHeight="1">
      <c r="A1417" s="733" t="s">
        <v>105</v>
      </c>
      <c r="B1417" s="733">
        <v>2</v>
      </c>
      <c r="C1417" s="733"/>
      <c r="D1417" s="733">
        <v>156</v>
      </c>
      <c r="E1417" s="733" t="str">
        <f>CONCATENATE('Смета ЕР (общ) '!$A1417,".",'Смета ЕР (общ) '!$B1417,".",'Смета ЕР (общ) '!$D1417)</f>
        <v>Р9.2.156</v>
      </c>
      <c r="F1417" s="733">
        <f t="shared" si="143"/>
        <v>1</v>
      </c>
      <c r="G1417" s="1065" t="s">
        <v>624</v>
      </c>
      <c r="H1417" s="1098" t="s">
        <v>336</v>
      </c>
      <c r="I1417" s="734"/>
      <c r="J1417" s="923">
        <v>3518.25</v>
      </c>
      <c r="K1417" s="923">
        <v>6671.56</v>
      </c>
      <c r="L1417" s="923">
        <f t="shared" si="144"/>
        <v>3518.25</v>
      </c>
      <c r="M1417" s="923">
        <f t="shared" si="145"/>
        <v>6671.56</v>
      </c>
      <c r="N1417" s="923">
        <f>ROUND('Смета ЕР (общ) '!$I1417*'Смета ЕР (общ) '!$L1417,2)</f>
        <v>0</v>
      </c>
      <c r="O1417" s="923">
        <f>ROUND('Смета ЕР (общ) '!$I1417*'Смета ЕР (общ) '!$M1417,2)</f>
        <v>0</v>
      </c>
      <c r="P1417" s="1065"/>
      <c r="Q1417" s="1065"/>
      <c r="S1417" s="619"/>
      <c r="T1417" s="1168"/>
      <c r="U1417" s="1168"/>
      <c r="V1417" s="1168"/>
      <c r="W1417" s="1168"/>
    </row>
    <row r="1418" spans="1:23" ht="14.4" customHeight="1">
      <c r="A1418" s="733" t="s">
        <v>105</v>
      </c>
      <c r="B1418" s="733">
        <v>2</v>
      </c>
      <c r="C1418" s="733"/>
      <c r="D1418" s="733">
        <v>157</v>
      </c>
      <c r="E1418" s="733" t="str">
        <f>CONCATENATE('Смета ЕР (общ) '!$A1418,".",'Смета ЕР (общ) '!$B1418,".",'Смета ЕР (общ) '!$D1418)</f>
        <v>Р9.2.157</v>
      </c>
      <c r="F1418" s="733">
        <f t="shared" si="143"/>
        <v>1</v>
      </c>
      <c r="G1418" s="1065" t="s">
        <v>186</v>
      </c>
      <c r="H1418" s="1098" t="s">
        <v>336</v>
      </c>
      <c r="I1418" s="734"/>
      <c r="J1418" s="923">
        <v>870</v>
      </c>
      <c r="K1418" s="923">
        <v>3190.07</v>
      </c>
      <c r="L1418" s="923">
        <f t="shared" si="144"/>
        <v>870</v>
      </c>
      <c r="M1418" s="923">
        <f t="shared" si="145"/>
        <v>3190.07</v>
      </c>
      <c r="N1418" s="923">
        <f>ROUND('Смета ЕР (общ) '!$I1418*'Смета ЕР (общ) '!$L1418,2)</f>
        <v>0</v>
      </c>
      <c r="O1418" s="923">
        <f>ROUND('Смета ЕР (общ) '!$I1418*'Смета ЕР (общ) '!$M1418,2)</f>
        <v>0</v>
      </c>
      <c r="P1418" s="1065"/>
      <c r="Q1418" s="1065"/>
      <c r="S1418" s="619"/>
      <c r="T1418" s="1168"/>
      <c r="U1418" s="1168"/>
      <c r="V1418" s="1168"/>
      <c r="W1418" s="1168"/>
    </row>
    <row r="1419" spans="1:23" ht="14.4" customHeight="1">
      <c r="A1419" s="733" t="s">
        <v>105</v>
      </c>
      <c r="B1419" s="733">
        <v>2</v>
      </c>
      <c r="C1419" s="733"/>
      <c r="D1419" s="733">
        <v>158</v>
      </c>
      <c r="E1419" s="733" t="str">
        <f>CONCATENATE('Смета ЕР (общ) '!$A1419,".",'Смета ЕР (общ) '!$B1419,".",'Смета ЕР (общ) '!$D1419)</f>
        <v>Р9.2.158</v>
      </c>
      <c r="F1419" s="733">
        <f t="shared" si="143"/>
        <v>1</v>
      </c>
      <c r="G1419" s="1065" t="s">
        <v>625</v>
      </c>
      <c r="H1419" s="1098" t="s">
        <v>336</v>
      </c>
      <c r="I1419" s="734"/>
      <c r="J1419" s="923">
        <v>3045.66</v>
      </c>
      <c r="K1419" s="923">
        <v>12144.62</v>
      </c>
      <c r="L1419" s="923">
        <f t="shared" si="144"/>
        <v>3045.66</v>
      </c>
      <c r="M1419" s="923">
        <f t="shared" si="145"/>
        <v>12144.62</v>
      </c>
      <c r="N1419" s="923">
        <f>ROUND('Смета ЕР (общ) '!$I1419*'Смета ЕР (общ) '!$L1419,2)</f>
        <v>0</v>
      </c>
      <c r="O1419" s="923">
        <f>ROUND('Смета ЕР (общ) '!$I1419*'Смета ЕР (общ) '!$M1419,2)</f>
        <v>0</v>
      </c>
      <c r="P1419" s="1065"/>
      <c r="Q1419" s="1065" t="s">
        <v>846</v>
      </c>
      <c r="S1419" s="619"/>
      <c r="T1419" s="1168"/>
      <c r="U1419" s="1168">
        <v>1</v>
      </c>
      <c r="V1419" s="1168"/>
      <c r="W1419" s="1168"/>
    </row>
    <row r="1420" spans="1:23" ht="14.4" customHeight="1">
      <c r="A1420" s="733" t="s">
        <v>105</v>
      </c>
      <c r="B1420" s="733">
        <v>2</v>
      </c>
      <c r="C1420" s="733"/>
      <c r="D1420" s="733">
        <v>166</v>
      </c>
      <c r="E1420" s="733" t="str">
        <f>CONCATENATE('Смета ЕР (общ) '!$A1420,".",'Смета ЕР (общ) '!$B1420,".",'Смета ЕР (общ) '!$D1420)</f>
        <v>Р9.2.166</v>
      </c>
      <c r="F1420" s="733">
        <f t="shared" si="143"/>
        <v>1</v>
      </c>
      <c r="G1420" s="1065" t="s">
        <v>132</v>
      </c>
      <c r="H1420" s="1098" t="s">
        <v>336</v>
      </c>
      <c r="I1420" s="734"/>
      <c r="J1420" s="923">
        <v>1260.27</v>
      </c>
      <c r="K1420" s="923">
        <v>3470.07</v>
      </c>
      <c r="L1420" s="923">
        <f t="shared" si="144"/>
        <v>1260.27</v>
      </c>
      <c r="M1420" s="923">
        <f t="shared" si="145"/>
        <v>3470.07</v>
      </c>
      <c r="N1420" s="923">
        <f>ROUND('Смета ЕР (общ) '!$I1420*'Смета ЕР (общ) '!$L1420,2)</f>
        <v>0</v>
      </c>
      <c r="O1420" s="923">
        <f>ROUND('Смета ЕР (общ) '!$I1420*'Смета ЕР (общ) '!$M1420,2)</f>
        <v>0</v>
      </c>
      <c r="P1420" s="1065"/>
      <c r="Q1420" s="1065" t="s">
        <v>846</v>
      </c>
      <c r="S1420" s="619"/>
      <c r="T1420" s="1168"/>
      <c r="U1420" s="1168"/>
      <c r="V1420" s="1168"/>
      <c r="W1420" s="1168"/>
    </row>
    <row r="1421" spans="1:23" ht="14.4" customHeight="1">
      <c r="A1421" s="733" t="s">
        <v>105</v>
      </c>
      <c r="B1421" s="733">
        <v>2</v>
      </c>
      <c r="C1421" s="733"/>
      <c r="D1421" s="733">
        <v>167</v>
      </c>
      <c r="E1421" s="733" t="str">
        <f>CONCATENATE('Смета ЕР (общ) '!$A1421,".",'Смета ЕР (общ) '!$B1421,".",'Смета ЕР (общ) '!$D1421)</f>
        <v>Р9.2.167</v>
      </c>
      <c r="F1421" s="733">
        <f t="shared" si="143"/>
        <v>1</v>
      </c>
      <c r="G1421" s="1065" t="s">
        <v>287</v>
      </c>
      <c r="H1421" s="1098" t="s">
        <v>336</v>
      </c>
      <c r="I1421" s="734"/>
      <c r="J1421" s="923">
        <v>1470.32</v>
      </c>
      <c r="K1421" s="923">
        <v>5668.46</v>
      </c>
      <c r="L1421" s="923">
        <f t="shared" si="144"/>
        <v>1470.32</v>
      </c>
      <c r="M1421" s="923">
        <f t="shared" si="145"/>
        <v>5668.46</v>
      </c>
      <c r="N1421" s="923">
        <f>ROUND('Смета ЕР (общ) '!$I1421*'Смета ЕР (общ) '!$L1421,2)</f>
        <v>0</v>
      </c>
      <c r="O1421" s="923">
        <f>ROUND('Смета ЕР (общ) '!$I1421*'Смета ЕР (общ) '!$M1421,2)</f>
        <v>0</v>
      </c>
      <c r="P1421" s="1065"/>
      <c r="Q1421" s="1065" t="s">
        <v>846</v>
      </c>
      <c r="S1421" s="619"/>
      <c r="T1421" s="1168"/>
      <c r="U1421" s="1168"/>
      <c r="V1421" s="1168"/>
      <c r="W1421" s="1168"/>
    </row>
    <row r="1422" spans="1:23" ht="14.4" customHeight="1">
      <c r="A1422" s="733" t="s">
        <v>105</v>
      </c>
      <c r="B1422" s="733">
        <v>2</v>
      </c>
      <c r="C1422" s="733"/>
      <c r="D1422" s="733">
        <v>173</v>
      </c>
      <c r="E1422" s="733" t="str">
        <f>CONCATENATE('Смета ЕР (общ) '!$A1422,".",'Смета ЕР (общ) '!$B1422,".",'Смета ЕР (общ) '!$D1422)</f>
        <v>Р9.2.173</v>
      </c>
      <c r="F1422" s="1097">
        <f t="shared" si="143"/>
        <v>1</v>
      </c>
      <c r="G1422" s="1065" t="s">
        <v>288</v>
      </c>
      <c r="H1422" s="1098" t="s">
        <v>27</v>
      </c>
      <c r="I1422" s="734"/>
      <c r="J1422" s="923">
        <v>84.76</v>
      </c>
      <c r="K1422" s="923">
        <v>112.57</v>
      </c>
      <c r="L1422" s="923">
        <f t="shared" si="144"/>
        <v>84.76</v>
      </c>
      <c r="M1422" s="923">
        <f t="shared" si="145"/>
        <v>112.57</v>
      </c>
      <c r="N1422" s="923">
        <f>ROUND('Смета ЕР (общ) '!$I1422*'Смета ЕР (общ) '!$L1422,2)</f>
        <v>0</v>
      </c>
      <c r="O1422" s="923">
        <f>ROUND('Смета ЕР (общ) '!$I1422*'Смета ЕР (общ) '!$M1422,2)</f>
        <v>0</v>
      </c>
      <c r="P1422" s="1065"/>
      <c r="Q1422" s="1065"/>
      <c r="S1422" s="619"/>
      <c r="T1422" s="1168"/>
      <c r="U1422" s="1168"/>
      <c r="V1422" s="1168"/>
      <c r="W1422" s="1168"/>
    </row>
    <row r="1423" spans="1:23" s="625" customFormat="1" ht="14.4" customHeight="1">
      <c r="A1423" s="733" t="s">
        <v>105</v>
      </c>
      <c r="B1423" s="733">
        <v>2</v>
      </c>
      <c r="C1423" s="733"/>
      <c r="D1423" s="733">
        <v>174</v>
      </c>
      <c r="E1423" s="733" t="str">
        <f>CONCATENATE('Смета ЕР (общ) '!$A1423,".",'Смета ЕР (общ) '!$B1423,".",'Смета ЕР (общ) '!$D1423)</f>
        <v>Р9.2.174</v>
      </c>
      <c r="F1423" s="1097">
        <f t="shared" si="143"/>
        <v>1</v>
      </c>
      <c r="G1423" s="1065" t="s">
        <v>137</v>
      </c>
      <c r="H1423" s="1098" t="s">
        <v>336</v>
      </c>
      <c r="I1423" s="734"/>
      <c r="J1423" s="923">
        <v>105.17</v>
      </c>
      <c r="K1423" s="923">
        <v>67.489999999999995</v>
      </c>
      <c r="L1423" s="923">
        <f t="shared" si="144"/>
        <v>105.17</v>
      </c>
      <c r="M1423" s="923">
        <f t="shared" si="145"/>
        <v>67.489999999999995</v>
      </c>
      <c r="N1423" s="923">
        <f>ROUND('Смета ЕР (общ) '!$I1423*'Смета ЕР (общ) '!$L1423,2)</f>
        <v>0</v>
      </c>
      <c r="O1423" s="923">
        <f>ROUND('Смета ЕР (общ) '!$I1423*'Смета ЕР (общ) '!$M1423,2)</f>
        <v>0</v>
      </c>
      <c r="P1423" s="1065"/>
      <c r="Q1423" s="1065"/>
      <c r="R1423" s="619"/>
      <c r="S1423" s="619"/>
      <c r="T1423" s="1168"/>
      <c r="U1423" s="1168"/>
      <c r="V1423" s="1168"/>
      <c r="W1423" s="1168"/>
    </row>
    <row r="1424" spans="1:23" s="625" customFormat="1" ht="30.75" customHeight="1">
      <c r="A1424" s="733" t="s">
        <v>105</v>
      </c>
      <c r="B1424" s="733">
        <v>2</v>
      </c>
      <c r="C1424" s="1097"/>
      <c r="D1424" s="1097">
        <v>371</v>
      </c>
      <c r="E1424" s="1097" t="str">
        <f>CONCATENATE('Смета ЕР (общ) '!$A1424,".",'Смета ЕР (общ) '!$B1424,".",'Смета ЕР (общ) '!$D1424)</f>
        <v>Р9.2.371</v>
      </c>
      <c r="F1424" s="1097">
        <f t="shared" ref="F1424:F1487" si="146">IF(I1424&gt;0,F1423+1,F1423)</f>
        <v>1</v>
      </c>
      <c r="G1424" s="1067" t="s">
        <v>1203</v>
      </c>
      <c r="H1424" s="1095" t="s">
        <v>336</v>
      </c>
      <c r="I1424" s="837"/>
      <c r="J1424" s="735">
        <v>119.19</v>
      </c>
      <c r="K1424" s="735">
        <v>282.95</v>
      </c>
      <c r="L1424" s="735">
        <f t="shared" si="144"/>
        <v>119.19</v>
      </c>
      <c r="M1424" s="735">
        <f t="shared" si="145"/>
        <v>282.95</v>
      </c>
      <c r="N1424" s="735">
        <f>ROUND('Смета ЕР (общ) '!$I1424*'Смета ЕР (общ) '!$L1424,2)</f>
        <v>0</v>
      </c>
      <c r="O1424" s="735">
        <f>ROUND('Смета ЕР (общ) '!$I1424*'Смета ЕР (общ) '!$M1424,2)</f>
        <v>0</v>
      </c>
      <c r="P1424" s="1067" t="s">
        <v>1208</v>
      </c>
      <c r="Q1424" s="1067"/>
      <c r="R1424" s="619"/>
      <c r="S1424" s="619"/>
      <c r="T1424" s="1168"/>
      <c r="U1424" s="1168">
        <v>8</v>
      </c>
      <c r="V1424" s="1168"/>
      <c r="W1424" s="1168"/>
    </row>
    <row r="1425" spans="1:23" s="625" customFormat="1" ht="14.4" customHeight="1">
      <c r="A1425" s="733" t="s">
        <v>105</v>
      </c>
      <c r="B1425" s="733">
        <v>2</v>
      </c>
      <c r="C1425" s="1097"/>
      <c r="D1425" s="1097">
        <v>372</v>
      </c>
      <c r="E1425" s="1097" t="str">
        <f>CONCATENATE('Смета ЕР (общ) '!$A1425,".",'Смета ЕР (общ) '!$B1425,".",'Смета ЕР (общ) '!$D1425)</f>
        <v>Р9.2.372</v>
      </c>
      <c r="F1425" s="1097">
        <f t="shared" si="146"/>
        <v>1</v>
      </c>
      <c r="G1425" s="1067" t="s">
        <v>1204</v>
      </c>
      <c r="H1425" s="1095" t="s">
        <v>336</v>
      </c>
      <c r="I1425" s="837"/>
      <c r="J1425" s="735">
        <v>119.19</v>
      </c>
      <c r="K1425" s="735">
        <v>894.85</v>
      </c>
      <c r="L1425" s="735">
        <f t="shared" si="144"/>
        <v>119.19</v>
      </c>
      <c r="M1425" s="735">
        <f t="shared" si="145"/>
        <v>894.85</v>
      </c>
      <c r="N1425" s="735">
        <f>ROUND('Смета ЕР (общ) '!$I1425*'Смета ЕР (общ) '!$L1425,2)</f>
        <v>0</v>
      </c>
      <c r="O1425" s="735">
        <f>ROUND('Смета ЕР (общ) '!$I1425*'Смета ЕР (общ) '!$M1425,2)</f>
        <v>0</v>
      </c>
      <c r="P1425" s="1067" t="s">
        <v>1183</v>
      </c>
      <c r="Q1425" s="1067"/>
      <c r="R1425" s="619"/>
      <c r="S1425" s="619"/>
      <c r="T1425" s="1168"/>
      <c r="U1425" s="1168">
        <v>28</v>
      </c>
      <c r="V1425" s="1168"/>
      <c r="W1425" s="1168"/>
    </row>
    <row r="1426" spans="1:23" s="625" customFormat="1" ht="14.4" customHeight="1">
      <c r="A1426" s="733" t="s">
        <v>105</v>
      </c>
      <c r="B1426" s="733">
        <v>2</v>
      </c>
      <c r="C1426" s="1097"/>
      <c r="D1426" s="1097">
        <v>373</v>
      </c>
      <c r="E1426" s="1097" t="str">
        <f>CONCATENATE('Смета ЕР (общ) '!$A1426,".",'Смета ЕР (общ) '!$B1426,".",'Смета ЕР (общ) '!$D1426)</f>
        <v>Р9.2.373</v>
      </c>
      <c r="F1426" s="1097">
        <f t="shared" si="146"/>
        <v>1</v>
      </c>
      <c r="G1426" s="1067" t="s">
        <v>1205</v>
      </c>
      <c r="H1426" s="1095" t="s">
        <v>336</v>
      </c>
      <c r="I1426" s="837"/>
      <c r="J1426" s="735">
        <v>119.19</v>
      </c>
      <c r="K1426" s="735">
        <v>552.73</v>
      </c>
      <c r="L1426" s="735">
        <f t="shared" si="144"/>
        <v>119.19</v>
      </c>
      <c r="M1426" s="735">
        <f t="shared" si="145"/>
        <v>552.73</v>
      </c>
      <c r="N1426" s="735">
        <f>ROUND('Смета ЕР (общ) '!$I1426*'Смета ЕР (общ) '!$L1426,2)</f>
        <v>0</v>
      </c>
      <c r="O1426" s="735">
        <f>ROUND('Смета ЕР (общ) '!$I1426*'Смета ЕР (общ) '!$M1426,2)</f>
        <v>0</v>
      </c>
      <c r="P1426" s="1067" t="s">
        <v>1183</v>
      </c>
      <c r="Q1426" s="1067"/>
      <c r="R1426" s="619"/>
      <c r="S1426" s="619"/>
      <c r="T1426" s="1168"/>
      <c r="U1426" s="1168">
        <v>25</v>
      </c>
      <c r="V1426" s="1168"/>
      <c r="W1426" s="1168"/>
    </row>
    <row r="1427" spans="1:23" s="625" customFormat="1" ht="14.4" customHeight="1">
      <c r="A1427" s="733" t="s">
        <v>105</v>
      </c>
      <c r="B1427" s="733">
        <v>2</v>
      </c>
      <c r="C1427" s="1097"/>
      <c r="D1427" s="1097">
        <v>438</v>
      </c>
      <c r="E1427" s="1097" t="str">
        <f>CONCATENATE('Смета ЕР (общ) '!$A1427,".",'Смета ЕР (общ) '!$B1427,".",'Смета ЕР (общ) '!$D1427)</f>
        <v>Р9.2.438</v>
      </c>
      <c r="F1427" s="1097">
        <f t="shared" si="146"/>
        <v>1</v>
      </c>
      <c r="G1427" s="1067" t="s">
        <v>3565</v>
      </c>
      <c r="H1427" s="1095" t="s">
        <v>336</v>
      </c>
      <c r="I1427" s="837"/>
      <c r="J1427" s="735">
        <v>119.19</v>
      </c>
      <c r="K1427" s="735">
        <v>731.43</v>
      </c>
      <c r="L1427" s="735">
        <f t="shared" si="144"/>
        <v>119.19</v>
      </c>
      <c r="M1427" s="735">
        <f t="shared" si="145"/>
        <v>731.43</v>
      </c>
      <c r="N1427" s="735">
        <f>ROUND('Смета ЕР (общ) '!$I1427*'Смета ЕР (общ) '!$L1427,2)</f>
        <v>0</v>
      </c>
      <c r="O1427" s="735">
        <f>ROUND('Смета ЕР (общ) '!$I1427*'Смета ЕР (общ) '!$M1427,2)</f>
        <v>0</v>
      </c>
      <c r="P1427" s="1067"/>
      <c r="Q1427" s="1067" t="s">
        <v>846</v>
      </c>
      <c r="R1427" s="619"/>
      <c r="S1427" s="619"/>
      <c r="T1427" s="1168"/>
      <c r="U1427" s="1168"/>
      <c r="V1427" s="1168"/>
      <c r="W1427" s="1168"/>
    </row>
    <row r="1428" spans="1:23" s="625" customFormat="1" ht="14.4" customHeight="1">
      <c r="A1428" s="733" t="s">
        <v>105</v>
      </c>
      <c r="B1428" s="733">
        <v>2</v>
      </c>
      <c r="C1428" s="1097"/>
      <c r="D1428" s="1097">
        <v>293</v>
      </c>
      <c r="E1428" s="1097" t="str">
        <f>CONCATENATE('Смета ЕР (общ) '!$A1428,".",'Смета ЕР (общ) '!$B1428,".",'Смета ЕР (общ) '!$D1428)</f>
        <v>Р9.2.293</v>
      </c>
      <c r="F1428" s="1097">
        <f t="shared" si="146"/>
        <v>1</v>
      </c>
      <c r="G1428" s="1067" t="s">
        <v>1206</v>
      </c>
      <c r="H1428" s="1095" t="s">
        <v>336</v>
      </c>
      <c r="I1428" s="1116"/>
      <c r="J1428" s="735">
        <v>119.19</v>
      </c>
      <c r="K1428" s="735">
        <v>1525.25</v>
      </c>
      <c r="L1428" s="735">
        <f t="shared" si="144"/>
        <v>119.19</v>
      </c>
      <c r="M1428" s="735">
        <f t="shared" si="145"/>
        <v>1525.25</v>
      </c>
      <c r="N1428" s="735">
        <f>ROUND('Смета ЕР (общ) '!$I1428*'Смета ЕР (общ) '!$L1428,2)</f>
        <v>0</v>
      </c>
      <c r="O1428" s="735">
        <f>ROUND('Смета ЕР (общ) '!$I1428*'Смета ЕР (общ) '!$M1428,2)</f>
        <v>0</v>
      </c>
      <c r="P1428" s="1067" t="s">
        <v>1183</v>
      </c>
      <c r="Q1428" s="1067"/>
      <c r="R1428" s="619"/>
      <c r="S1428" s="619"/>
      <c r="T1428" s="1168"/>
      <c r="U1428" s="1168">
        <v>32</v>
      </c>
      <c r="V1428" s="1168"/>
      <c r="W1428" s="1168"/>
    </row>
    <row r="1429" spans="1:23" s="625" customFormat="1" ht="14.4" customHeight="1">
      <c r="A1429" s="733" t="s">
        <v>105</v>
      </c>
      <c r="B1429" s="733">
        <v>2</v>
      </c>
      <c r="C1429" s="1097"/>
      <c r="D1429" s="1097">
        <v>294</v>
      </c>
      <c r="E1429" s="1097" t="str">
        <f>CONCATENATE('Смета ЕР (общ) '!$A1429,".",'Смета ЕР (общ) '!$B1429,".",'Смета ЕР (общ) '!$D1429)</f>
        <v>Р9.2.294</v>
      </c>
      <c r="F1429" s="1097">
        <f t="shared" si="146"/>
        <v>1</v>
      </c>
      <c r="G1429" s="1067" t="s">
        <v>1207</v>
      </c>
      <c r="H1429" s="1095" t="s">
        <v>336</v>
      </c>
      <c r="I1429" s="1116"/>
      <c r="J1429" s="735">
        <v>119.19</v>
      </c>
      <c r="K1429" s="735">
        <v>2126.4899999999998</v>
      </c>
      <c r="L1429" s="735">
        <f t="shared" si="144"/>
        <v>119.19</v>
      </c>
      <c r="M1429" s="735">
        <f t="shared" si="145"/>
        <v>2126.4899999999998</v>
      </c>
      <c r="N1429" s="735">
        <f>ROUND('Смета ЕР (общ) '!$I1429*'Смета ЕР (общ) '!$L1429,2)</f>
        <v>0</v>
      </c>
      <c r="O1429" s="735">
        <f>ROUND('Смета ЕР (общ) '!$I1429*'Смета ЕР (общ) '!$M1429,2)</f>
        <v>0</v>
      </c>
      <c r="P1429" s="1067" t="s">
        <v>1183</v>
      </c>
      <c r="Q1429" s="1067"/>
      <c r="R1429" s="619"/>
      <c r="S1429" s="619"/>
      <c r="T1429" s="1168"/>
      <c r="U1429" s="1168">
        <v>24</v>
      </c>
      <c r="V1429" s="1168"/>
      <c r="W1429" s="1168"/>
    </row>
    <row r="1430" spans="1:23" s="625" customFormat="1" ht="14.4" customHeight="1">
      <c r="A1430" s="733" t="s">
        <v>105</v>
      </c>
      <c r="B1430" s="733">
        <v>2</v>
      </c>
      <c r="C1430" s="1097"/>
      <c r="D1430" s="1097">
        <v>439</v>
      </c>
      <c r="E1430" s="1097" t="str">
        <f>CONCATENATE('Смета ЕР (общ) '!$A1430,".",'Смета ЕР (общ) '!$B1430,".",'Смета ЕР (общ) '!$D1430)</f>
        <v>Р9.2.439</v>
      </c>
      <c r="F1430" s="1097">
        <f t="shared" si="146"/>
        <v>1</v>
      </c>
      <c r="G1430" s="1067" t="s">
        <v>3567</v>
      </c>
      <c r="H1430" s="1095" t="s">
        <v>336</v>
      </c>
      <c r="I1430" s="1116"/>
      <c r="J1430" s="735">
        <v>119.19</v>
      </c>
      <c r="K1430" s="735">
        <v>1884.43</v>
      </c>
      <c r="L1430" s="735">
        <f t="shared" si="144"/>
        <v>119.19</v>
      </c>
      <c r="M1430" s="735">
        <f t="shared" si="145"/>
        <v>1884.43</v>
      </c>
      <c r="N1430" s="735">
        <f>ROUND('Смета ЕР (общ) '!$I1430*'Смета ЕР (общ) '!$L1430,2)</f>
        <v>0</v>
      </c>
      <c r="O1430" s="735">
        <f>ROUND('Смета ЕР (общ) '!$I1430*'Смета ЕР (общ) '!$M1430,2)</f>
        <v>0</v>
      </c>
      <c r="P1430" s="1067"/>
      <c r="Q1430" s="1067"/>
      <c r="R1430" s="619"/>
      <c r="S1430" s="619"/>
      <c r="T1430" s="1168"/>
      <c r="U1430" s="1168"/>
      <c r="V1430" s="1168"/>
      <c r="W1430" s="1168"/>
    </row>
    <row r="1431" spans="1:23" s="625" customFormat="1" ht="14.4" customHeight="1">
      <c r="A1431" s="733" t="s">
        <v>105</v>
      </c>
      <c r="B1431" s="733">
        <v>2</v>
      </c>
      <c r="C1431" s="1097"/>
      <c r="D1431" s="1097">
        <v>440</v>
      </c>
      <c r="E1431" s="1097" t="str">
        <f>CONCATENATE('Смета ЕР (общ) '!$A1431,".",'Смета ЕР (общ) '!$B1431,".",'Смета ЕР (общ) '!$D1431)</f>
        <v>Р9.2.440</v>
      </c>
      <c r="F1431" s="1097">
        <f t="shared" si="146"/>
        <v>1</v>
      </c>
      <c r="G1431" s="1067" t="s">
        <v>3566</v>
      </c>
      <c r="H1431" s="1095" t="s">
        <v>336</v>
      </c>
      <c r="I1431" s="1116"/>
      <c r="J1431" s="735">
        <v>119.19</v>
      </c>
      <c r="K1431" s="735">
        <v>2601.33</v>
      </c>
      <c r="L1431" s="735">
        <f t="shared" si="144"/>
        <v>119.19</v>
      </c>
      <c r="M1431" s="735">
        <f t="shared" si="145"/>
        <v>2601.33</v>
      </c>
      <c r="N1431" s="735">
        <f>ROUND('Смета ЕР (общ) '!$I1431*'Смета ЕР (общ) '!$L1431,2)</f>
        <v>0</v>
      </c>
      <c r="O1431" s="735">
        <f>ROUND('Смета ЕР (общ) '!$I1431*'Смета ЕР (общ) '!$M1431,2)</f>
        <v>0</v>
      </c>
      <c r="P1431" s="1067"/>
      <c r="Q1431" s="1067"/>
      <c r="R1431" s="619"/>
      <c r="S1431" s="619"/>
      <c r="T1431" s="1168"/>
      <c r="U1431" s="1168"/>
      <c r="V1431" s="1168"/>
      <c r="W1431" s="1168"/>
    </row>
    <row r="1432" spans="1:23" s="625" customFormat="1" ht="24" customHeight="1">
      <c r="A1432" s="733" t="s">
        <v>105</v>
      </c>
      <c r="B1432" s="733">
        <v>2</v>
      </c>
      <c r="C1432" s="733"/>
      <c r="D1432" s="733">
        <v>384</v>
      </c>
      <c r="E1432" s="733" t="str">
        <f>CONCATENATE('Смета ЕР (общ) '!$A1432,".",'Смета ЕР (общ) '!$B1432,".",'Смета ЕР (общ) '!$D1432)</f>
        <v>Р9.2.384</v>
      </c>
      <c r="F1432" s="1097">
        <f t="shared" si="146"/>
        <v>1</v>
      </c>
      <c r="G1432" s="1065" t="s">
        <v>1916</v>
      </c>
      <c r="H1432" s="1098" t="s">
        <v>336</v>
      </c>
      <c r="I1432" s="734"/>
      <c r="J1432" s="923">
        <v>683.82</v>
      </c>
      <c r="K1432" s="923">
        <v>324.95999999999998</v>
      </c>
      <c r="L1432" s="923">
        <f t="shared" si="144"/>
        <v>683.82</v>
      </c>
      <c r="M1432" s="923">
        <f t="shared" si="145"/>
        <v>324.95999999999998</v>
      </c>
      <c r="N1432" s="923">
        <f>ROUND('Смета ЕР (общ) '!$I1432*'Смета ЕР (общ) '!$L1432,2)</f>
        <v>0</v>
      </c>
      <c r="O1432" s="923">
        <f>ROUND('Смета ЕР (общ) '!$I1432*'Смета ЕР (общ) '!$M1432,2)</f>
        <v>0</v>
      </c>
      <c r="P1432" s="1065" t="s">
        <v>1915</v>
      </c>
      <c r="Q1432" s="1065" t="s">
        <v>846</v>
      </c>
      <c r="R1432" s="619"/>
      <c r="S1432" s="619"/>
      <c r="T1432" s="1168"/>
      <c r="U1432" s="1168"/>
      <c r="V1432" s="1168"/>
      <c r="W1432" s="1168"/>
    </row>
    <row r="1433" spans="1:23" s="624" customFormat="1" ht="14.4" customHeight="1">
      <c r="A1433" s="733" t="s">
        <v>105</v>
      </c>
      <c r="B1433" s="733">
        <v>2</v>
      </c>
      <c r="C1433" s="733"/>
      <c r="D1433" s="733">
        <v>201</v>
      </c>
      <c r="E1433" s="733" t="str">
        <f>CONCATENATE('Смета ЕР (общ) '!$A1433,".",'Смета ЕР (общ) '!$B1433,".",'Смета ЕР (общ) '!$D1433)</f>
        <v>Р9.2.201</v>
      </c>
      <c r="F1433" s="1097">
        <f t="shared" si="146"/>
        <v>1</v>
      </c>
      <c r="G1433" s="1065" t="s">
        <v>1550</v>
      </c>
      <c r="H1433" s="1098" t="s">
        <v>336</v>
      </c>
      <c r="I1433" s="837"/>
      <c r="J1433" s="923">
        <v>706.44</v>
      </c>
      <c r="K1433" s="923">
        <v>2660.73</v>
      </c>
      <c r="L1433" s="923">
        <f t="shared" si="144"/>
        <v>706.44</v>
      </c>
      <c r="M1433" s="923">
        <f t="shared" si="145"/>
        <v>2660.73</v>
      </c>
      <c r="N1433" s="923">
        <f>ROUND('Смета ЕР (общ) '!$I1433*'Смета ЕР (общ) '!$L1433,2)</f>
        <v>0</v>
      </c>
      <c r="O1433" s="923">
        <f>ROUND('Смета ЕР (общ) '!$I1433*'Смета ЕР (общ) '!$M1433,2)</f>
        <v>0</v>
      </c>
      <c r="P1433" s="1065"/>
      <c r="Q1433" s="1065"/>
      <c r="R1433" s="619"/>
      <c r="S1433" s="619"/>
      <c r="T1433" s="1168"/>
      <c r="U1433" s="1168"/>
      <c r="V1433" s="1168"/>
      <c r="W1433" s="1168"/>
    </row>
    <row r="1434" spans="1:23" s="624" customFormat="1" ht="24" customHeight="1">
      <c r="A1434" s="733" t="s">
        <v>105</v>
      </c>
      <c r="B1434" s="733">
        <v>2</v>
      </c>
      <c r="C1434" s="733"/>
      <c r="D1434" s="733">
        <v>393</v>
      </c>
      <c r="E1434" s="733" t="str">
        <f>CONCATENATE('Смета ЕР (общ) '!$A1434,".",'Смета ЕР (общ) '!$B1434,".",'Смета ЕР (общ) '!$D1434)</f>
        <v>Р9.2.393</v>
      </c>
      <c r="F1434" s="1097">
        <f t="shared" si="146"/>
        <v>1</v>
      </c>
      <c r="G1434" s="1065" t="s">
        <v>1126</v>
      </c>
      <c r="H1434" s="1098" t="s">
        <v>27</v>
      </c>
      <c r="I1434" s="734"/>
      <c r="J1434" s="923">
        <v>621.17999999999995</v>
      </c>
      <c r="K1434" s="923">
        <v>2111.0500000000002</v>
      </c>
      <c r="L1434" s="923">
        <f t="shared" si="144"/>
        <v>621.17999999999995</v>
      </c>
      <c r="M1434" s="923">
        <f t="shared" si="145"/>
        <v>2111.0500000000002</v>
      </c>
      <c r="N1434" s="923">
        <f>ROUND('Смета ЕР (общ) '!$I1434*'Смета ЕР (общ) '!$L1434,2)</f>
        <v>0</v>
      </c>
      <c r="O1434" s="923">
        <f>ROUND('Смета ЕР (общ) '!$I1434*'Смета ЕР (общ) '!$M1434,2)</f>
        <v>0</v>
      </c>
      <c r="P1434" s="1065" t="s">
        <v>1129</v>
      </c>
      <c r="Q1434" s="1065"/>
      <c r="R1434" s="619"/>
      <c r="S1434" s="619"/>
      <c r="T1434" s="1168"/>
      <c r="U1434" s="1168"/>
      <c r="V1434" s="1168"/>
      <c r="W1434" s="1168"/>
    </row>
    <row r="1435" spans="1:23" s="624" customFormat="1" ht="14.4" customHeight="1">
      <c r="A1435" s="733" t="s">
        <v>105</v>
      </c>
      <c r="B1435" s="733">
        <v>2</v>
      </c>
      <c r="C1435" s="733"/>
      <c r="D1435" s="733">
        <v>394</v>
      </c>
      <c r="E1435" s="733" t="str">
        <f>CONCATENATE('Смета ЕР (общ) '!$A1435,".",'Смета ЕР (общ) '!$B1435,".",'Смета ЕР (общ) '!$D1435)</f>
        <v>Р9.2.394</v>
      </c>
      <c r="F1435" s="733">
        <f t="shared" si="146"/>
        <v>1</v>
      </c>
      <c r="G1435" s="1065" t="s">
        <v>1127</v>
      </c>
      <c r="H1435" s="1098" t="s">
        <v>336</v>
      </c>
      <c r="I1435" s="734"/>
      <c r="J1435" s="923">
        <v>1591.19</v>
      </c>
      <c r="K1435" s="923">
        <v>2232.71</v>
      </c>
      <c r="L1435" s="923">
        <f t="shared" si="144"/>
        <v>1591.19</v>
      </c>
      <c r="M1435" s="923">
        <f t="shared" si="145"/>
        <v>2232.71</v>
      </c>
      <c r="N1435" s="923">
        <f>ROUND('Смета ЕР (общ) '!$I1435*'Смета ЕР (общ) '!$L1435,2)</f>
        <v>0</v>
      </c>
      <c r="O1435" s="923">
        <f>ROUND('Смета ЕР (общ) '!$I1435*'Смета ЕР (общ) '!$M1435,2)</f>
        <v>0</v>
      </c>
      <c r="P1435" s="1065" t="s">
        <v>1129</v>
      </c>
      <c r="Q1435" s="1065"/>
      <c r="R1435" s="619"/>
      <c r="S1435" s="619"/>
      <c r="T1435" s="1168"/>
      <c r="U1435" s="1168"/>
      <c r="V1435" s="1168"/>
      <c r="W1435" s="1168"/>
    </row>
    <row r="1436" spans="1:23" s="624" customFormat="1" ht="14.4" customHeight="1">
      <c r="A1436" s="733" t="s">
        <v>105</v>
      </c>
      <c r="B1436" s="733">
        <v>2</v>
      </c>
      <c r="C1436" s="733"/>
      <c r="D1436" s="733">
        <v>216</v>
      </c>
      <c r="E1436" s="733" t="str">
        <f>CONCATENATE('Смета ЕР (общ) '!$A1436,".",'Смета ЕР (общ) '!$B1436,".",'Смета ЕР (общ) '!$D1436)</f>
        <v>Р9.2.216</v>
      </c>
      <c r="F1436" s="733">
        <f t="shared" si="146"/>
        <v>1</v>
      </c>
      <c r="G1436" s="1065" t="s">
        <v>1128</v>
      </c>
      <c r="H1436" s="1098" t="s">
        <v>27</v>
      </c>
      <c r="I1436" s="734"/>
      <c r="J1436" s="923">
        <v>219.24</v>
      </c>
      <c r="K1436" s="923">
        <v>2891.07</v>
      </c>
      <c r="L1436" s="923">
        <f t="shared" si="144"/>
        <v>219.24</v>
      </c>
      <c r="M1436" s="923">
        <f t="shared" si="145"/>
        <v>2891.07</v>
      </c>
      <c r="N1436" s="923">
        <f>ROUND('Смета ЕР (общ) '!$I1436*'Смета ЕР (общ) '!$L1436,2)</f>
        <v>0</v>
      </c>
      <c r="O1436" s="923">
        <f>ROUND('Смета ЕР (общ) '!$I1436*'Смета ЕР (общ) '!$M1436,2)</f>
        <v>0</v>
      </c>
      <c r="P1436" s="1065" t="s">
        <v>1129</v>
      </c>
      <c r="Q1436" s="1065"/>
      <c r="R1436" s="619"/>
      <c r="S1436" s="619"/>
      <c r="T1436" s="1168"/>
      <c r="U1436" s="1168"/>
      <c r="V1436" s="1168"/>
      <c r="W1436" s="1168"/>
    </row>
    <row r="1437" spans="1:23" s="624" customFormat="1" ht="14.4" customHeight="1">
      <c r="A1437" s="1097" t="s">
        <v>105</v>
      </c>
      <c r="B1437" s="1097">
        <v>2</v>
      </c>
      <c r="C1437" s="1097"/>
      <c r="D1437" s="1097">
        <v>397</v>
      </c>
      <c r="E1437" s="1097" t="str">
        <f>CONCATENATE('Смета ЕР (общ) '!$A1437,".",'Смета ЕР (общ) '!$B1437,".",'Смета ЕР (общ) '!$D1437)</f>
        <v>Р9.2.397</v>
      </c>
      <c r="F1437" s="1097">
        <f t="shared" si="146"/>
        <v>1</v>
      </c>
      <c r="G1437" s="1067" t="s">
        <v>2126</v>
      </c>
      <c r="H1437" s="1098" t="s">
        <v>336</v>
      </c>
      <c r="I1437" s="837"/>
      <c r="J1437" s="735">
        <v>0</v>
      </c>
      <c r="K1437" s="735">
        <f>'Светильники ЭТМ'!L7</f>
        <v>361.01</v>
      </c>
      <c r="L1437" s="735">
        <f t="shared" si="144"/>
        <v>0</v>
      </c>
      <c r="M1437" s="1114">
        <f t="shared" si="145"/>
        <v>361.01</v>
      </c>
      <c r="N1437" s="735">
        <f>ROUND('Смета ЕР (общ) '!$I1437*'Смета ЕР (общ) '!$L1437,2)</f>
        <v>0</v>
      </c>
      <c r="O1437" s="735">
        <f>ROUND('Смета ЕР (общ) '!$I1437*'Смета ЕР (общ) '!$M1437,2)</f>
        <v>0</v>
      </c>
      <c r="P1437" s="1218" t="s">
        <v>6216</v>
      </c>
      <c r="Q1437" s="1067"/>
      <c r="R1437" s="854"/>
      <c r="S1437" s="1169"/>
      <c r="T1437" s="1170"/>
      <c r="U1437" s="1170">
        <v>1</v>
      </c>
      <c r="V1437" s="1170"/>
      <c r="W1437" s="1170"/>
    </row>
    <row r="1438" spans="1:23" s="624" customFormat="1" ht="14.4" customHeight="1">
      <c r="A1438" s="1097" t="s">
        <v>105</v>
      </c>
      <c r="B1438" s="1097">
        <v>2</v>
      </c>
      <c r="C1438" s="1097"/>
      <c r="D1438" s="1097">
        <v>398</v>
      </c>
      <c r="E1438" s="1097" t="str">
        <f>CONCATENATE('Смета ЕР (общ) '!$A1438,".",'Смета ЕР (общ) '!$B1438,".",'Смета ЕР (общ) '!$D1438)</f>
        <v>Р9.2.398</v>
      </c>
      <c r="F1438" s="1097">
        <f t="shared" si="146"/>
        <v>1</v>
      </c>
      <c r="G1438" s="1067" t="s">
        <v>2144</v>
      </c>
      <c r="H1438" s="1098" t="s">
        <v>336</v>
      </c>
      <c r="I1438" s="837"/>
      <c r="J1438" s="735">
        <v>0</v>
      </c>
      <c r="K1438" s="735">
        <f>'Светильники ЭТМ'!L8</f>
        <v>614.36</v>
      </c>
      <c r="L1438" s="735">
        <f t="shared" si="144"/>
        <v>0</v>
      </c>
      <c r="M1438" s="1114">
        <f t="shared" si="145"/>
        <v>614.36</v>
      </c>
      <c r="N1438" s="735">
        <f>ROUND('Смета ЕР (общ) '!$I1438*'Смета ЕР (общ) '!$L1438,2)</f>
        <v>0</v>
      </c>
      <c r="O1438" s="735">
        <f>ROUND('Смета ЕР (общ) '!$I1438*'Смета ЕР (общ) '!$M1438,2)</f>
        <v>0</v>
      </c>
      <c r="P1438" s="1218" t="s">
        <v>6216</v>
      </c>
      <c r="Q1438" s="1067"/>
      <c r="R1438" s="854"/>
      <c r="S1438" s="1169"/>
      <c r="T1438" s="1170"/>
      <c r="U1438" s="1170"/>
      <c r="V1438" s="1170"/>
      <c r="W1438" s="1170"/>
    </row>
    <row r="1439" spans="1:23" s="624" customFormat="1" ht="14.4" customHeight="1">
      <c r="A1439" s="1097" t="s">
        <v>105</v>
      </c>
      <c r="B1439" s="1097">
        <v>2</v>
      </c>
      <c r="C1439" s="1097"/>
      <c r="D1439" s="1097">
        <v>403</v>
      </c>
      <c r="E1439" s="1097" t="str">
        <f>CONCATENATE('Смета ЕР (общ) '!$A1439,".",'Смета ЕР (общ) '!$B1439,".",'Смета ЕР (общ) '!$D1439)</f>
        <v>Р9.2.403</v>
      </c>
      <c r="F1439" s="1097">
        <f t="shared" si="146"/>
        <v>1</v>
      </c>
      <c r="G1439" s="1067" t="s">
        <v>2138</v>
      </c>
      <c r="H1439" s="1098" t="s">
        <v>336</v>
      </c>
      <c r="I1439" s="837"/>
      <c r="J1439" s="735">
        <v>0</v>
      </c>
      <c r="K1439" s="735">
        <f>'Светильники ЭТМ'!L15</f>
        <v>418.03</v>
      </c>
      <c r="L1439" s="735">
        <f t="shared" si="144"/>
        <v>0</v>
      </c>
      <c r="M1439" s="1114">
        <f t="shared" si="145"/>
        <v>418.03</v>
      </c>
      <c r="N1439" s="735">
        <f>ROUND('Смета ЕР (общ) '!$I1439*'Смета ЕР (общ) '!$L1439,2)</f>
        <v>0</v>
      </c>
      <c r="O1439" s="735">
        <f>ROUND('Смета ЕР (общ) '!$I1439*'Смета ЕР (общ) '!$M1439,2)</f>
        <v>0</v>
      </c>
      <c r="P1439" s="1218" t="s">
        <v>6216</v>
      </c>
      <c r="Q1439" s="1067"/>
      <c r="R1439" s="854"/>
      <c r="S1439" s="1169"/>
      <c r="T1439" s="1170"/>
      <c r="U1439" s="1170">
        <v>12</v>
      </c>
      <c r="V1439" s="1170"/>
      <c r="W1439" s="1170"/>
    </row>
    <row r="1440" spans="1:23" s="625" customFormat="1" ht="14.4" customHeight="1">
      <c r="A1440" s="1097" t="s">
        <v>105</v>
      </c>
      <c r="B1440" s="1097">
        <v>2</v>
      </c>
      <c r="C1440" s="1097"/>
      <c r="D1440" s="1097">
        <v>404</v>
      </c>
      <c r="E1440" s="1097" t="str">
        <f>CONCATENATE('Смета ЕР (общ) '!$A1440,".",'Смета ЕР (общ) '!$B1440,".",'Смета ЕР (общ) '!$D1440)</f>
        <v>Р9.2.404</v>
      </c>
      <c r="F1440" s="1097">
        <f t="shared" si="146"/>
        <v>1</v>
      </c>
      <c r="G1440" s="1067" t="s">
        <v>2139</v>
      </c>
      <c r="H1440" s="1098" t="s">
        <v>336</v>
      </c>
      <c r="I1440" s="837"/>
      <c r="J1440" s="735">
        <v>0</v>
      </c>
      <c r="K1440" s="735">
        <f>'Светильники ЭТМ'!L16</f>
        <v>133.01</v>
      </c>
      <c r="L1440" s="735">
        <f t="shared" si="144"/>
        <v>0</v>
      </c>
      <c r="M1440" s="1114">
        <f t="shared" si="145"/>
        <v>133.01</v>
      </c>
      <c r="N1440" s="735">
        <f>ROUND('Смета ЕР (общ) '!$I1440*'Смета ЕР (общ) '!$L1440,2)</f>
        <v>0</v>
      </c>
      <c r="O1440" s="735">
        <f>ROUND('Смета ЕР (общ) '!$I1440*'Смета ЕР (общ) '!$M1440,2)</f>
        <v>0</v>
      </c>
      <c r="P1440" s="1218" t="s">
        <v>6216</v>
      </c>
      <c r="Q1440" s="1067"/>
      <c r="R1440" s="854"/>
      <c r="S1440" s="1169"/>
      <c r="T1440" s="1170"/>
      <c r="U1440" s="1170">
        <v>12</v>
      </c>
      <c r="V1440" s="1170"/>
      <c r="W1440" s="1170"/>
    </row>
    <row r="1441" spans="1:23" s="624" customFormat="1" ht="14.4" customHeight="1">
      <c r="A1441" s="1097" t="s">
        <v>105</v>
      </c>
      <c r="B1441" s="1097">
        <v>2</v>
      </c>
      <c r="C1441" s="1097"/>
      <c r="D1441" s="1097">
        <v>405</v>
      </c>
      <c r="E1441" s="1097" t="str">
        <f>CONCATENATE('Смета ЕР (общ) '!$A1441,".",'Смета ЕР (общ) '!$B1441,".",'Смета ЕР (общ) '!$D1441)</f>
        <v>Р9.2.405</v>
      </c>
      <c r="F1441" s="1097">
        <f t="shared" si="146"/>
        <v>1</v>
      </c>
      <c r="G1441" s="1067" t="s">
        <v>2110</v>
      </c>
      <c r="H1441" s="1098" t="s">
        <v>336</v>
      </c>
      <c r="I1441" s="837"/>
      <c r="J1441" s="735">
        <v>0</v>
      </c>
      <c r="K1441" s="735">
        <f>'Светильники ЭТМ'!L17</f>
        <v>360.63</v>
      </c>
      <c r="L1441" s="735">
        <f t="shared" si="144"/>
        <v>0</v>
      </c>
      <c r="M1441" s="1114">
        <f t="shared" si="145"/>
        <v>360.63</v>
      </c>
      <c r="N1441" s="735">
        <f>ROUND('Смета ЕР (общ) '!$I1441*'Смета ЕР (общ) '!$L1441,2)</f>
        <v>0</v>
      </c>
      <c r="O1441" s="735">
        <f>ROUND('Смета ЕР (общ) '!$I1441*'Смета ЕР (общ) '!$M1441,2)</f>
        <v>0</v>
      </c>
      <c r="P1441" s="1218" t="s">
        <v>6216</v>
      </c>
      <c r="Q1441" s="1067"/>
      <c r="R1441" s="854"/>
      <c r="S1441" s="1169"/>
      <c r="T1441" s="1170"/>
      <c r="U1441" s="1170">
        <v>6</v>
      </c>
      <c r="V1441" s="1170"/>
      <c r="W1441" s="1170"/>
    </row>
    <row r="1442" spans="1:23" s="625" customFormat="1" ht="14.4" customHeight="1">
      <c r="A1442" s="1097" t="s">
        <v>105</v>
      </c>
      <c r="B1442" s="1097">
        <v>2</v>
      </c>
      <c r="C1442" s="1097"/>
      <c r="D1442" s="1097">
        <v>406</v>
      </c>
      <c r="E1442" s="1097" t="str">
        <f>CONCATENATE('Смета ЕР (общ) '!$A1442,".",'Смета ЕР (общ) '!$B1442,".",'Смета ЕР (общ) '!$D1442)</f>
        <v>Р9.2.406</v>
      </c>
      <c r="F1442" s="1097">
        <f t="shared" si="146"/>
        <v>1</v>
      </c>
      <c r="G1442" s="1067" t="s">
        <v>2108</v>
      </c>
      <c r="H1442" s="1098" t="s">
        <v>336</v>
      </c>
      <c r="I1442" s="837"/>
      <c r="J1442" s="735">
        <v>0</v>
      </c>
      <c r="K1442" s="735">
        <f>'Светильники ЭТМ'!L18</f>
        <v>361.01</v>
      </c>
      <c r="L1442" s="735">
        <f t="shared" si="144"/>
        <v>0</v>
      </c>
      <c r="M1442" s="1114">
        <f t="shared" si="145"/>
        <v>361.01</v>
      </c>
      <c r="N1442" s="735">
        <f>ROUND('Смета ЕР (общ) '!$I1442*'Смета ЕР (общ) '!$L1442,2)</f>
        <v>0</v>
      </c>
      <c r="O1442" s="735">
        <f>ROUND('Смета ЕР (общ) '!$I1442*'Смета ЕР (общ) '!$M1442,2)</f>
        <v>0</v>
      </c>
      <c r="P1442" s="1218" t="s">
        <v>6216</v>
      </c>
      <c r="Q1442" s="1067"/>
      <c r="R1442" s="854"/>
      <c r="S1442" s="1169"/>
      <c r="T1442" s="1170"/>
      <c r="U1442" s="1170">
        <v>6</v>
      </c>
      <c r="V1442" s="1170"/>
      <c r="W1442" s="1170"/>
    </row>
    <row r="1443" spans="1:23" s="625" customFormat="1" ht="14.4" customHeight="1">
      <c r="A1443" s="1151" t="s">
        <v>105</v>
      </c>
      <c r="B1443" s="1186">
        <v>2</v>
      </c>
      <c r="C1443" s="1186"/>
      <c r="D1443" s="1186">
        <v>487</v>
      </c>
      <c r="E1443" s="1186" t="str">
        <f>CONCATENATE('Смета ЕР (общ) '!$A1443,".",'Смета ЕР (общ) '!$B1443,".",'Смета ЕР (общ) '!$D1443)</f>
        <v>Р9.2.487</v>
      </c>
      <c r="F1443" s="1097">
        <f t="shared" si="146"/>
        <v>1</v>
      </c>
      <c r="G1443" s="1142" t="s">
        <v>2951</v>
      </c>
      <c r="H1443" s="1098" t="s">
        <v>336</v>
      </c>
      <c r="I1443" s="837"/>
      <c r="J1443" s="735">
        <f t="shared" ref="J1443:J1461" si="147">K1443*0.1</f>
        <v>66.055500000000009</v>
      </c>
      <c r="K1443" s="735">
        <f>Освещение!H56</f>
        <v>660.55500000000006</v>
      </c>
      <c r="L1443" s="735">
        <f t="shared" si="144"/>
        <v>66.06</v>
      </c>
      <c r="M1443" s="1114">
        <f t="shared" si="145"/>
        <v>660.56</v>
      </c>
      <c r="N1443" s="735">
        <f>ROUND('Смета ЕР (общ) '!$I1443*'Смета ЕР (общ) '!$L1443,2)</f>
        <v>0</v>
      </c>
      <c r="O1443" s="735">
        <f>ROUND('Смета ЕР (общ) '!$I1443*'Смета ЕР (общ) '!$M1443,2)</f>
        <v>0</v>
      </c>
      <c r="P1443" s="1218" t="s">
        <v>6215</v>
      </c>
      <c r="Q1443" s="1142" t="s">
        <v>6176</v>
      </c>
      <c r="R1443" s="854"/>
      <c r="S1443" s="1169"/>
      <c r="T1443" s="1170"/>
      <c r="U1443" s="1170"/>
      <c r="V1443" s="1170"/>
      <c r="W1443" s="1170"/>
    </row>
    <row r="1444" spans="1:23" s="625" customFormat="1" ht="14.4" customHeight="1">
      <c r="A1444" s="1151" t="s">
        <v>105</v>
      </c>
      <c r="B1444" s="1186">
        <v>2</v>
      </c>
      <c r="C1444" s="1186"/>
      <c r="D1444" s="1186">
        <v>511</v>
      </c>
      <c r="E1444" s="1186" t="str">
        <f>CONCATENATE('Смета ЕР (общ) '!$A1444,".",'Смета ЕР (общ) '!$B1444,".",'Смета ЕР (общ) '!$D1444)</f>
        <v>Р9.2.511</v>
      </c>
      <c r="F1444" s="1097">
        <f t="shared" si="146"/>
        <v>1</v>
      </c>
      <c r="G1444" s="1142" t="s">
        <v>3072</v>
      </c>
      <c r="H1444" s="1098" t="s">
        <v>336</v>
      </c>
      <c r="I1444" s="837"/>
      <c r="J1444" s="735">
        <f t="shared" si="147"/>
        <v>91.759500000000003</v>
      </c>
      <c r="K1444" s="735">
        <f>Освещение!H80</f>
        <v>917.59500000000003</v>
      </c>
      <c r="L1444" s="735">
        <f t="shared" si="144"/>
        <v>91.76</v>
      </c>
      <c r="M1444" s="1114">
        <f t="shared" si="145"/>
        <v>917.6</v>
      </c>
      <c r="N1444" s="735">
        <f>ROUND('Смета ЕР (общ) '!$I1444*'Смета ЕР (общ) '!$L1444,2)</f>
        <v>0</v>
      </c>
      <c r="O1444" s="735">
        <f>ROUND('Смета ЕР (общ) '!$I1444*'Смета ЕР (общ) '!$M1444,2)</f>
        <v>0</v>
      </c>
      <c r="P1444" s="1218" t="s">
        <v>6215</v>
      </c>
      <c r="Q1444" s="1142"/>
      <c r="R1444" s="854"/>
      <c r="S1444" s="1169"/>
      <c r="T1444" s="1170"/>
      <c r="U1444" s="1170"/>
      <c r="V1444" s="1170"/>
      <c r="W1444" s="1170"/>
    </row>
    <row r="1445" spans="1:23" s="625" customFormat="1" ht="14.4" customHeight="1">
      <c r="A1445" s="1151" t="s">
        <v>105</v>
      </c>
      <c r="B1445" s="1186">
        <v>2</v>
      </c>
      <c r="C1445" s="1186"/>
      <c r="D1445" s="1186">
        <v>512</v>
      </c>
      <c r="E1445" s="1186" t="str">
        <f>CONCATENATE('Смета ЕР (общ) '!$A1445,".",'Смета ЕР (общ) '!$B1445,".",'Смета ЕР (общ) '!$D1445)</f>
        <v>Р9.2.512</v>
      </c>
      <c r="F1445" s="1097">
        <f t="shared" si="146"/>
        <v>1</v>
      </c>
      <c r="G1445" s="1142" t="s">
        <v>2707</v>
      </c>
      <c r="H1445" s="1098" t="s">
        <v>336</v>
      </c>
      <c r="I1445" s="837"/>
      <c r="J1445" s="735">
        <f t="shared" si="147"/>
        <v>389.8125</v>
      </c>
      <c r="K1445" s="735">
        <f>Освещение!H81</f>
        <v>3898.125</v>
      </c>
      <c r="L1445" s="735">
        <f t="shared" si="144"/>
        <v>389.81</v>
      </c>
      <c r="M1445" s="1114">
        <f t="shared" si="145"/>
        <v>3898.13</v>
      </c>
      <c r="N1445" s="735">
        <f>ROUND('Смета ЕР (общ) '!$I1445*'Смета ЕР (общ) '!$L1445,2)</f>
        <v>0</v>
      </c>
      <c r="O1445" s="735">
        <f>ROUND('Смета ЕР (общ) '!$I1445*'Смета ЕР (общ) '!$M1445,2)</f>
        <v>0</v>
      </c>
      <c r="P1445" s="1214" t="s">
        <v>6215</v>
      </c>
      <c r="Q1445" s="1142"/>
      <c r="R1445" s="854"/>
      <c r="S1445" s="1169"/>
      <c r="T1445" s="1170"/>
      <c r="U1445" s="1170"/>
      <c r="V1445" s="1170"/>
      <c r="W1445" s="1170"/>
    </row>
    <row r="1446" spans="1:23" s="625" customFormat="1" ht="14.4" customHeight="1">
      <c r="A1446" s="1151" t="s">
        <v>105</v>
      </c>
      <c r="B1446" s="1186">
        <v>2</v>
      </c>
      <c r="C1446" s="1186"/>
      <c r="D1446" s="1186">
        <v>513</v>
      </c>
      <c r="E1446" s="1186" t="str">
        <f>CONCATENATE('Смета ЕР (общ) '!$A1446,".",'Смета ЕР (общ) '!$B1446,".",'Смета ЕР (общ) '!$D1446)</f>
        <v>Р9.2.513</v>
      </c>
      <c r="F1446" s="1097">
        <f t="shared" si="146"/>
        <v>1</v>
      </c>
      <c r="G1446" s="1142" t="s">
        <v>2705</v>
      </c>
      <c r="H1446" s="1098" t="s">
        <v>336</v>
      </c>
      <c r="I1446" s="837"/>
      <c r="J1446" s="735">
        <f t="shared" si="147"/>
        <v>239.36850000000001</v>
      </c>
      <c r="K1446" s="735">
        <f>Освещение!H82</f>
        <v>2393.6849999999999</v>
      </c>
      <c r="L1446" s="735">
        <f t="shared" si="144"/>
        <v>239.37</v>
      </c>
      <c r="M1446" s="1114">
        <f t="shared" si="145"/>
        <v>2393.69</v>
      </c>
      <c r="N1446" s="735">
        <f>ROUND('Смета ЕР (общ) '!$I1446*'Смета ЕР (общ) '!$L1446,2)</f>
        <v>0</v>
      </c>
      <c r="O1446" s="735">
        <f>ROUND('Смета ЕР (общ) '!$I1446*'Смета ЕР (общ) '!$M1446,2)</f>
        <v>0</v>
      </c>
      <c r="P1446" s="1218" t="s">
        <v>6215</v>
      </c>
      <c r="Q1446" s="1142"/>
      <c r="R1446" s="854"/>
      <c r="S1446" s="1169"/>
      <c r="T1446" s="1170"/>
      <c r="U1446" s="1170"/>
      <c r="V1446" s="1170"/>
      <c r="W1446" s="1170"/>
    </row>
    <row r="1447" spans="1:23" s="625" customFormat="1" ht="14.4" customHeight="1">
      <c r="A1447" s="1151" t="s">
        <v>105</v>
      </c>
      <c r="B1447" s="1186">
        <v>2</v>
      </c>
      <c r="C1447" s="1186"/>
      <c r="D1447" s="1186">
        <v>514</v>
      </c>
      <c r="E1447" s="1186" t="str">
        <f>CONCATENATE('Смета ЕР (общ) '!$A1447,".",'Смета ЕР (общ) '!$B1447,".",'Смета ЕР (общ) '!$D1447)</f>
        <v>Р9.2.514</v>
      </c>
      <c r="F1447" s="1097">
        <f t="shared" si="146"/>
        <v>1</v>
      </c>
      <c r="G1447" s="1142" t="s">
        <v>2704</v>
      </c>
      <c r="H1447" s="1098" t="s">
        <v>336</v>
      </c>
      <c r="I1447" s="837"/>
      <c r="J1447" s="735">
        <f t="shared" si="147"/>
        <v>309.29850000000005</v>
      </c>
      <c r="K1447" s="735">
        <f>Освещение!H83</f>
        <v>3092.9850000000001</v>
      </c>
      <c r="L1447" s="735">
        <f t="shared" si="144"/>
        <v>309.3</v>
      </c>
      <c r="M1447" s="1114">
        <f t="shared" si="145"/>
        <v>3092.99</v>
      </c>
      <c r="N1447" s="735">
        <f>ROUND('Смета ЕР (общ) '!$I1447*'Смета ЕР (общ) '!$L1447,2)</f>
        <v>0</v>
      </c>
      <c r="O1447" s="735">
        <f>ROUND('Смета ЕР (общ) '!$I1447*'Смета ЕР (общ) '!$M1447,2)</f>
        <v>0</v>
      </c>
      <c r="P1447" s="1218" t="s">
        <v>6215</v>
      </c>
      <c r="Q1447" s="1142"/>
      <c r="R1447" s="854"/>
      <c r="S1447" s="1169"/>
      <c r="T1447" s="1170"/>
      <c r="U1447" s="1170"/>
      <c r="V1447" s="1170"/>
      <c r="W1447" s="1170"/>
    </row>
    <row r="1448" spans="1:23" s="625" customFormat="1" ht="14.4" customHeight="1">
      <c r="A1448" s="1151" t="s">
        <v>105</v>
      </c>
      <c r="B1448" s="1186">
        <v>2</v>
      </c>
      <c r="C1448" s="1186"/>
      <c r="D1448" s="1186">
        <v>515</v>
      </c>
      <c r="E1448" s="1186" t="str">
        <f>CONCATENATE('Смета ЕР (общ) '!$A1448,".",'Смета ЕР (общ) '!$B1448,".",'Смета ЕР (общ) '!$D1448)</f>
        <v>Р9.2.515</v>
      </c>
      <c r="F1448" s="1097">
        <f t="shared" si="146"/>
        <v>1</v>
      </c>
      <c r="G1448" s="1142" t="s">
        <v>3998</v>
      </c>
      <c r="H1448" s="1098" t="s">
        <v>336</v>
      </c>
      <c r="I1448" s="837"/>
      <c r="J1448" s="735">
        <f t="shared" si="147"/>
        <v>346.81500000000005</v>
      </c>
      <c r="K1448" s="735">
        <f>Освещение!H84</f>
        <v>3468.15</v>
      </c>
      <c r="L1448" s="735">
        <f t="shared" si="144"/>
        <v>346.82</v>
      </c>
      <c r="M1448" s="1114">
        <f t="shared" si="145"/>
        <v>3468.15</v>
      </c>
      <c r="N1448" s="735">
        <f>ROUND('Смета ЕР (общ) '!$I1448*'Смета ЕР (общ) '!$L1448,2)</f>
        <v>0</v>
      </c>
      <c r="O1448" s="735">
        <f>ROUND('Смета ЕР (общ) '!$I1448*'Смета ЕР (общ) '!$M1448,2)</f>
        <v>0</v>
      </c>
      <c r="P1448" s="1218" t="s">
        <v>6215</v>
      </c>
      <c r="Q1448" s="1142"/>
      <c r="R1448" s="854"/>
      <c r="S1448" s="1169"/>
      <c r="T1448" s="1170"/>
      <c r="U1448" s="1170"/>
      <c r="V1448" s="1170"/>
      <c r="W1448" s="1170"/>
    </row>
    <row r="1449" spans="1:23" s="625" customFormat="1" ht="20.399999999999999" customHeight="1">
      <c r="A1449" s="1151" t="s">
        <v>105</v>
      </c>
      <c r="B1449" s="1186">
        <v>2</v>
      </c>
      <c r="C1449" s="1186"/>
      <c r="D1449" s="1186">
        <v>516</v>
      </c>
      <c r="E1449" s="1186" t="str">
        <f>CONCATENATE('Смета ЕР (общ) '!$A1449,".",'Смета ЕР (общ) '!$B1449,".",'Смета ЕР (общ) '!$D1449)</f>
        <v>Р9.2.516</v>
      </c>
      <c r="F1449" s="1097">
        <f t="shared" si="146"/>
        <v>1</v>
      </c>
      <c r="G1449" s="1142" t="s">
        <v>2701</v>
      </c>
      <c r="H1449" s="1098" t="s">
        <v>336</v>
      </c>
      <c r="I1449" s="837"/>
      <c r="J1449" s="735">
        <f t="shared" si="147"/>
        <v>125.30700000000002</v>
      </c>
      <c r="K1449" s="735">
        <f>Освещение!H85</f>
        <v>1253.0700000000002</v>
      </c>
      <c r="L1449" s="735">
        <f t="shared" si="144"/>
        <v>125.31</v>
      </c>
      <c r="M1449" s="1114">
        <f t="shared" si="145"/>
        <v>1253.07</v>
      </c>
      <c r="N1449" s="735">
        <f>ROUND('Смета ЕР (общ) '!$I1449*'Смета ЕР (общ) '!$L1449,2)</f>
        <v>0</v>
      </c>
      <c r="O1449" s="735">
        <f>ROUND('Смета ЕР (общ) '!$I1449*'Смета ЕР (общ) '!$M1449,2)</f>
        <v>0</v>
      </c>
      <c r="P1449" s="1218" t="s">
        <v>6215</v>
      </c>
      <c r="Q1449" s="1142" t="s">
        <v>6176</v>
      </c>
      <c r="R1449" s="854"/>
      <c r="S1449" s="1169"/>
      <c r="T1449" s="1170"/>
      <c r="U1449" s="1170"/>
      <c r="V1449" s="1170"/>
      <c r="W1449" s="1170"/>
    </row>
    <row r="1450" spans="1:23" s="625" customFormat="1" ht="14.4" customHeight="1">
      <c r="A1450" s="1151" t="s">
        <v>105</v>
      </c>
      <c r="B1450" s="1186">
        <v>2</v>
      </c>
      <c r="C1450" s="1186"/>
      <c r="D1450" s="1186">
        <v>517</v>
      </c>
      <c r="E1450" s="1186" t="str">
        <f>CONCATENATE('Смета ЕР (общ) '!$A1450,".",'Смета ЕР (общ) '!$B1450,".",'Смета ЕР (общ) '!$D1450)</f>
        <v>Р9.2.517</v>
      </c>
      <c r="F1450" s="1097">
        <f t="shared" si="146"/>
        <v>1</v>
      </c>
      <c r="G1450" s="1142" t="s">
        <v>2699</v>
      </c>
      <c r="H1450" s="1098" t="s">
        <v>336</v>
      </c>
      <c r="I1450" s="837"/>
      <c r="J1450" s="735">
        <f t="shared" si="147"/>
        <v>24.381</v>
      </c>
      <c r="K1450" s="735">
        <f>Освещение!H86</f>
        <v>243.81</v>
      </c>
      <c r="L1450" s="735">
        <f t="shared" si="144"/>
        <v>24.38</v>
      </c>
      <c r="M1450" s="1114">
        <f t="shared" si="145"/>
        <v>243.81</v>
      </c>
      <c r="N1450" s="735">
        <f>ROUND('Смета ЕР (общ) '!$I1450*'Смета ЕР (общ) '!$L1450,2)</f>
        <v>0</v>
      </c>
      <c r="O1450" s="735">
        <f>ROUND('Смета ЕР (общ) '!$I1450*'Смета ЕР (общ) '!$M1450,2)</f>
        <v>0</v>
      </c>
      <c r="P1450" s="1218" t="s">
        <v>6215</v>
      </c>
      <c r="Q1450" s="1142" t="s">
        <v>6176</v>
      </c>
      <c r="R1450" s="854"/>
      <c r="S1450" s="1169"/>
      <c r="T1450" s="1170"/>
      <c r="U1450" s="1170"/>
      <c r="V1450" s="1170"/>
      <c r="W1450" s="1170"/>
    </row>
    <row r="1451" spans="1:23" s="625" customFormat="1" ht="14.4" customHeight="1">
      <c r="A1451" s="1151" t="s">
        <v>105</v>
      </c>
      <c r="B1451" s="1186">
        <v>2</v>
      </c>
      <c r="C1451" s="1186"/>
      <c r="D1451" s="1186">
        <v>520</v>
      </c>
      <c r="E1451" s="1186" t="str">
        <f>CONCATENATE('Смета ЕР (общ) '!$A1451,".",'Смета ЕР (общ) '!$B1451,".",'Смета ЕР (общ) '!$D1451)</f>
        <v>Р9.2.520</v>
      </c>
      <c r="F1451" s="1097">
        <f t="shared" si="146"/>
        <v>1</v>
      </c>
      <c r="G1451" s="1142" t="s">
        <v>4002</v>
      </c>
      <c r="H1451" s="1098" t="s">
        <v>336</v>
      </c>
      <c r="I1451" s="837"/>
      <c r="J1451" s="735">
        <f t="shared" si="147"/>
        <v>22.302000000000003</v>
      </c>
      <c r="K1451" s="735">
        <f>Освещение!H89</f>
        <v>223.02</v>
      </c>
      <c r="L1451" s="735">
        <f t="shared" si="144"/>
        <v>22.3</v>
      </c>
      <c r="M1451" s="1114">
        <f t="shared" si="145"/>
        <v>223.02</v>
      </c>
      <c r="N1451" s="735">
        <f>ROUND('Смета ЕР (общ) '!$I1451*'Смета ЕР (общ) '!$L1451,2)</f>
        <v>0</v>
      </c>
      <c r="O1451" s="735">
        <f>ROUND('Смета ЕР (общ) '!$I1451*'Смета ЕР (общ) '!$M1451,2)</f>
        <v>0</v>
      </c>
      <c r="P1451" s="1218" t="s">
        <v>6215</v>
      </c>
      <c r="Q1451" s="1142"/>
      <c r="R1451" s="854"/>
      <c r="S1451" s="1169"/>
      <c r="T1451" s="1170"/>
      <c r="U1451" s="1170"/>
      <c r="V1451" s="1170"/>
      <c r="W1451" s="1170"/>
    </row>
    <row r="1452" spans="1:23" s="625" customFormat="1" ht="14.4" customHeight="1">
      <c r="A1452" s="1151" t="s">
        <v>105</v>
      </c>
      <c r="B1452" s="1186">
        <v>2</v>
      </c>
      <c r="C1452" s="1186"/>
      <c r="D1452" s="1186">
        <v>523</v>
      </c>
      <c r="E1452" s="1186" t="str">
        <f>CONCATENATE('Смета ЕР (общ) '!$A1452,".",'Смета ЕР (общ) '!$B1452,".",'Смета ЕР (общ) '!$D1452)</f>
        <v>Р9.2.523</v>
      </c>
      <c r="F1452" s="1097">
        <f t="shared" si="146"/>
        <v>1</v>
      </c>
      <c r="G1452" s="1142" t="s">
        <v>4005</v>
      </c>
      <c r="H1452" s="1098" t="s">
        <v>336</v>
      </c>
      <c r="I1452" s="837"/>
      <c r="J1452" s="735">
        <f t="shared" si="147"/>
        <v>51.786000000000001</v>
      </c>
      <c r="K1452" s="735">
        <f>Освещение!H92</f>
        <v>517.86</v>
      </c>
      <c r="L1452" s="735">
        <f t="shared" si="144"/>
        <v>51.79</v>
      </c>
      <c r="M1452" s="1114">
        <f t="shared" si="145"/>
        <v>517.86</v>
      </c>
      <c r="N1452" s="735">
        <f>ROUND('Смета ЕР (общ) '!$I1452*'Смета ЕР (общ) '!$L1452,2)</f>
        <v>0</v>
      </c>
      <c r="O1452" s="735">
        <f>ROUND('Смета ЕР (общ) '!$I1452*'Смета ЕР (общ) '!$M1452,2)</f>
        <v>0</v>
      </c>
      <c r="P1452" s="1222"/>
      <c r="Q1452" s="1142"/>
      <c r="R1452" s="854"/>
      <c r="S1452" s="1169"/>
      <c r="T1452" s="1170"/>
      <c r="U1452" s="1170"/>
      <c r="V1452" s="1170"/>
      <c r="W1452" s="1170"/>
    </row>
    <row r="1453" spans="1:23" s="625" customFormat="1" ht="14.4" customHeight="1">
      <c r="A1453" s="1151" t="s">
        <v>105</v>
      </c>
      <c r="B1453" s="1186">
        <v>2</v>
      </c>
      <c r="C1453" s="1186"/>
      <c r="D1453" s="1186">
        <v>529</v>
      </c>
      <c r="E1453" s="1186" t="str">
        <f>CONCATENATE('Смета ЕР (общ) '!$A1453,".",'Смета ЕР (общ) '!$B1453,".",'Смета ЕР (общ) '!$D1453)</f>
        <v>Р9.2.529</v>
      </c>
      <c r="F1453" s="1097">
        <f t="shared" si="146"/>
        <v>1</v>
      </c>
      <c r="G1453" s="1142" t="s">
        <v>4005</v>
      </c>
      <c r="H1453" s="1098" t="s">
        <v>336</v>
      </c>
      <c r="I1453" s="837"/>
      <c r="J1453" s="735">
        <f t="shared" si="147"/>
        <v>51.786000000000001</v>
      </c>
      <c r="K1453" s="735">
        <f>Освещение!H98</f>
        <v>517.86</v>
      </c>
      <c r="L1453" s="735">
        <f t="shared" si="144"/>
        <v>51.79</v>
      </c>
      <c r="M1453" s="1114">
        <f t="shared" si="145"/>
        <v>517.86</v>
      </c>
      <c r="N1453" s="735">
        <f>ROUND('Смета ЕР (общ) '!$I1453*'Смета ЕР (общ) '!$L1453,2)</f>
        <v>0</v>
      </c>
      <c r="O1453" s="735">
        <f>ROUND('Смета ЕР (общ) '!$I1453*'Смета ЕР (общ) '!$M1453,2)</f>
        <v>0</v>
      </c>
      <c r="P1453" s="1222"/>
      <c r="Q1453" s="1142"/>
      <c r="R1453" s="854"/>
      <c r="S1453" s="1169"/>
      <c r="T1453" s="1170"/>
      <c r="U1453" s="1170"/>
      <c r="V1453" s="1170"/>
      <c r="W1453" s="1170"/>
    </row>
    <row r="1454" spans="1:23" s="625" customFormat="1" ht="14.4" customHeight="1">
      <c r="A1454" s="1151" t="s">
        <v>105</v>
      </c>
      <c r="B1454" s="1186">
        <v>2</v>
      </c>
      <c r="C1454" s="1186"/>
      <c r="D1454" s="1186">
        <v>536</v>
      </c>
      <c r="E1454" s="1186" t="str">
        <f>CONCATENATE('Смета ЕР (общ) '!$A1454,".",'Смета ЕР (общ) '!$B1454,".",'Смета ЕР (общ) '!$D1454)</f>
        <v>Р9.2.536</v>
      </c>
      <c r="F1454" s="1097">
        <f t="shared" si="146"/>
        <v>1</v>
      </c>
      <c r="G1454" s="1142" t="s">
        <v>4012</v>
      </c>
      <c r="H1454" s="1098" t="s">
        <v>336</v>
      </c>
      <c r="I1454" s="837"/>
      <c r="J1454" s="735">
        <f t="shared" si="147"/>
        <v>4.0635000000000003</v>
      </c>
      <c r="K1454" s="735">
        <f>Освещение!H105</f>
        <v>40.635000000000005</v>
      </c>
      <c r="L1454" s="735">
        <f t="shared" si="144"/>
        <v>4.0599999999999996</v>
      </c>
      <c r="M1454" s="1114">
        <f t="shared" si="145"/>
        <v>40.64</v>
      </c>
      <c r="N1454" s="735">
        <f>ROUND('Смета ЕР (общ) '!$I1454*'Смета ЕР (общ) '!$L1454,2)</f>
        <v>0</v>
      </c>
      <c r="O1454" s="735">
        <f>ROUND('Смета ЕР (общ) '!$I1454*'Смета ЕР (общ) '!$M1454,2)</f>
        <v>0</v>
      </c>
      <c r="P1454" s="1218" t="s">
        <v>6215</v>
      </c>
      <c r="Q1454" s="1142"/>
      <c r="R1454" s="854"/>
      <c r="S1454" s="1169"/>
      <c r="T1454" s="1170"/>
      <c r="U1454" s="1170"/>
      <c r="V1454" s="1170"/>
      <c r="W1454" s="1170"/>
    </row>
    <row r="1455" spans="1:23" s="625" customFormat="1" ht="14.4" customHeight="1">
      <c r="A1455" s="1151" t="s">
        <v>105</v>
      </c>
      <c r="B1455" s="1186">
        <v>2</v>
      </c>
      <c r="C1455" s="1186"/>
      <c r="D1455" s="1186">
        <v>538</v>
      </c>
      <c r="E1455" s="1186" t="str">
        <f>CONCATENATE('Смета ЕР (общ) '!$A1455,".",'Смета ЕР (общ) '!$B1455,".",'Смета ЕР (общ) '!$D1455)</f>
        <v>Р9.2.538</v>
      </c>
      <c r="F1455" s="1097">
        <f t="shared" si="146"/>
        <v>1</v>
      </c>
      <c r="G1455" s="1142" t="s">
        <v>4005</v>
      </c>
      <c r="H1455" s="1098" t="s">
        <v>336</v>
      </c>
      <c r="I1455" s="837"/>
      <c r="J1455" s="735">
        <f t="shared" si="147"/>
        <v>51.786000000000001</v>
      </c>
      <c r="K1455" s="735">
        <f>Освещение!H107</f>
        <v>517.86</v>
      </c>
      <c r="L1455" s="735">
        <f t="shared" si="144"/>
        <v>51.79</v>
      </c>
      <c r="M1455" s="1114">
        <f t="shared" si="145"/>
        <v>517.86</v>
      </c>
      <c r="N1455" s="735">
        <f>ROUND('Смета ЕР (общ) '!$I1455*'Смета ЕР (общ) '!$L1455,2)</f>
        <v>0</v>
      </c>
      <c r="O1455" s="735">
        <f>ROUND('Смета ЕР (общ) '!$I1455*'Смета ЕР (общ) '!$M1455,2)</f>
        <v>0</v>
      </c>
      <c r="P1455" s="1222"/>
      <c r="Q1455" s="1142"/>
      <c r="R1455" s="854"/>
      <c r="S1455" s="1169"/>
      <c r="T1455" s="1170"/>
      <c r="U1455" s="1170"/>
      <c r="V1455" s="1170"/>
      <c r="W1455" s="1170"/>
    </row>
    <row r="1456" spans="1:23" s="625" customFormat="1" ht="14.4" customHeight="1">
      <c r="A1456" s="1151" t="s">
        <v>105</v>
      </c>
      <c r="B1456" s="1186">
        <v>2</v>
      </c>
      <c r="C1456" s="1186"/>
      <c r="D1456" s="1186">
        <v>545</v>
      </c>
      <c r="E1456" s="1186" t="str">
        <f>CONCATENATE('Смета ЕР (общ) '!$A1456,".",'Смета ЕР (общ) '!$B1456,".",'Смета ЕР (общ) '!$D1456)</f>
        <v>Р9.2.545</v>
      </c>
      <c r="F1456" s="1097">
        <f t="shared" si="146"/>
        <v>1</v>
      </c>
      <c r="G1456" s="1142" t="s">
        <v>4012</v>
      </c>
      <c r="H1456" s="1098" t="s">
        <v>336</v>
      </c>
      <c r="I1456" s="837"/>
      <c r="J1456" s="735">
        <f t="shared" si="147"/>
        <v>4.0635000000000003</v>
      </c>
      <c r="K1456" s="735">
        <f>Освещение!H114</f>
        <v>40.635000000000005</v>
      </c>
      <c r="L1456" s="735">
        <f t="shared" si="144"/>
        <v>4.0599999999999996</v>
      </c>
      <c r="M1456" s="1114">
        <f t="shared" si="145"/>
        <v>40.64</v>
      </c>
      <c r="N1456" s="735">
        <f>ROUND('Смета ЕР (общ) '!$I1456*'Смета ЕР (общ) '!$L1456,2)</f>
        <v>0</v>
      </c>
      <c r="O1456" s="735">
        <f>ROUND('Смета ЕР (общ) '!$I1456*'Смета ЕР (общ) '!$M1456,2)</f>
        <v>0</v>
      </c>
      <c r="P1456" s="1218" t="s">
        <v>6215</v>
      </c>
      <c r="Q1456" s="1142"/>
      <c r="R1456" s="854"/>
      <c r="S1456" s="1169"/>
      <c r="T1456" s="1170"/>
      <c r="U1456" s="1170"/>
      <c r="V1456" s="1170"/>
      <c r="W1456" s="1170"/>
    </row>
    <row r="1457" spans="1:23" s="625" customFormat="1" ht="14.4" customHeight="1">
      <c r="A1457" s="1151" t="s">
        <v>105</v>
      </c>
      <c r="B1457" s="1186">
        <v>2</v>
      </c>
      <c r="C1457" s="1186"/>
      <c r="D1457" s="1186">
        <v>547</v>
      </c>
      <c r="E1457" s="1186" t="str">
        <f>CONCATENATE('Смета ЕР (общ) '!$A1457,".",'Смета ЕР (общ) '!$B1457,".",'Смета ЕР (общ) '!$D1457)</f>
        <v>Р9.2.547</v>
      </c>
      <c r="F1457" s="1097">
        <f t="shared" si="146"/>
        <v>1</v>
      </c>
      <c r="G1457" s="1142" t="s">
        <v>4005</v>
      </c>
      <c r="H1457" s="1098" t="s">
        <v>336</v>
      </c>
      <c r="I1457" s="837"/>
      <c r="J1457" s="735">
        <f t="shared" si="147"/>
        <v>51.786000000000001</v>
      </c>
      <c r="K1457" s="735">
        <f>Освещение!H116</f>
        <v>517.86</v>
      </c>
      <c r="L1457" s="735">
        <f t="shared" si="144"/>
        <v>51.79</v>
      </c>
      <c r="M1457" s="1114">
        <f t="shared" si="145"/>
        <v>517.86</v>
      </c>
      <c r="N1457" s="735">
        <f>ROUND('Смета ЕР (общ) '!$I1457*'Смета ЕР (общ) '!$L1457,2)</f>
        <v>0</v>
      </c>
      <c r="O1457" s="735">
        <f>ROUND('Смета ЕР (общ) '!$I1457*'Смета ЕР (общ) '!$M1457,2)</f>
        <v>0</v>
      </c>
      <c r="P1457" s="1222"/>
      <c r="Q1457" s="1142"/>
      <c r="R1457" s="854"/>
      <c r="S1457" s="1169"/>
      <c r="T1457" s="1170"/>
      <c r="U1457" s="1170"/>
      <c r="V1457" s="1170"/>
      <c r="W1457" s="1170"/>
    </row>
    <row r="1458" spans="1:23" s="625" customFormat="1" ht="14.4" customHeight="1">
      <c r="A1458" s="1151" t="s">
        <v>105</v>
      </c>
      <c r="B1458" s="1186">
        <v>2</v>
      </c>
      <c r="C1458" s="1186"/>
      <c r="D1458" s="1186">
        <v>554</v>
      </c>
      <c r="E1458" s="1186" t="str">
        <f>CONCATENATE('Смета ЕР (общ) '!$A1458,".",'Смета ЕР (общ) '!$B1458,".",'Смета ЕР (общ) '!$D1458)</f>
        <v>Р9.2.554</v>
      </c>
      <c r="F1458" s="1097">
        <f t="shared" si="146"/>
        <v>1</v>
      </c>
      <c r="G1458" s="1142" t="s">
        <v>4012</v>
      </c>
      <c r="H1458" s="1098" t="s">
        <v>336</v>
      </c>
      <c r="I1458" s="837"/>
      <c r="J1458" s="735">
        <f t="shared" si="147"/>
        <v>4.0635000000000003</v>
      </c>
      <c r="K1458" s="735">
        <f>Освещение!H123</f>
        <v>40.635000000000005</v>
      </c>
      <c r="L1458" s="735">
        <f t="shared" si="144"/>
        <v>4.0599999999999996</v>
      </c>
      <c r="M1458" s="1114">
        <f t="shared" si="145"/>
        <v>40.64</v>
      </c>
      <c r="N1458" s="735">
        <f>ROUND('Смета ЕР (общ) '!$I1458*'Смета ЕР (общ) '!$L1458,2)</f>
        <v>0</v>
      </c>
      <c r="O1458" s="735">
        <f>ROUND('Смета ЕР (общ) '!$I1458*'Смета ЕР (общ) '!$M1458,2)</f>
        <v>0</v>
      </c>
      <c r="P1458" s="1218" t="s">
        <v>6215</v>
      </c>
      <c r="Q1458" s="1142"/>
      <c r="R1458" s="854"/>
      <c r="S1458" s="1169"/>
      <c r="T1458" s="1170"/>
      <c r="U1458" s="1170"/>
      <c r="V1458" s="1170"/>
      <c r="W1458" s="1170"/>
    </row>
    <row r="1459" spans="1:23" s="625" customFormat="1" ht="14.4" customHeight="1">
      <c r="A1459" s="1151" t="s">
        <v>105</v>
      </c>
      <c r="B1459" s="1186">
        <v>2</v>
      </c>
      <c r="C1459" s="1186"/>
      <c r="D1459" s="1186">
        <v>556</v>
      </c>
      <c r="E1459" s="1186" t="str">
        <f>CONCATENATE('Смета ЕР (общ) '!$A1459,".",'Смета ЕР (общ) '!$B1459,".",'Смета ЕР (общ) '!$D1459)</f>
        <v>Р9.2.556</v>
      </c>
      <c r="F1459" s="1097">
        <f t="shared" si="146"/>
        <v>1</v>
      </c>
      <c r="G1459" s="1142" t="s">
        <v>4005</v>
      </c>
      <c r="H1459" s="1098" t="s">
        <v>336</v>
      </c>
      <c r="I1459" s="837"/>
      <c r="J1459" s="735">
        <f t="shared" si="147"/>
        <v>51.786000000000001</v>
      </c>
      <c r="K1459" s="735">
        <f>Освещение!H125</f>
        <v>517.86</v>
      </c>
      <c r="L1459" s="735">
        <f t="shared" si="144"/>
        <v>51.79</v>
      </c>
      <c r="M1459" s="1114">
        <f t="shared" si="145"/>
        <v>517.86</v>
      </c>
      <c r="N1459" s="735">
        <f>ROUND('Смета ЕР (общ) '!$I1459*'Смета ЕР (общ) '!$L1459,2)</f>
        <v>0</v>
      </c>
      <c r="O1459" s="735">
        <f>ROUND('Смета ЕР (общ) '!$I1459*'Смета ЕР (общ) '!$M1459,2)</f>
        <v>0</v>
      </c>
      <c r="P1459" s="1222"/>
      <c r="Q1459" s="1142"/>
      <c r="R1459" s="854"/>
      <c r="S1459" s="1169"/>
      <c r="T1459" s="1170"/>
      <c r="U1459" s="1170"/>
      <c r="V1459" s="1170"/>
      <c r="W1459" s="1170"/>
    </row>
    <row r="1460" spans="1:23" s="625" customFormat="1" ht="14.4" customHeight="1">
      <c r="A1460" s="1151" t="s">
        <v>105</v>
      </c>
      <c r="B1460" s="1186">
        <v>2</v>
      </c>
      <c r="C1460" s="1186"/>
      <c r="D1460" s="1186">
        <v>561</v>
      </c>
      <c r="E1460" s="1186" t="str">
        <f>CONCATENATE('Смета ЕР (общ) '!$A1460,".",'Смета ЕР (общ) '!$B1460,".",'Смета ЕР (общ) '!$D1460)</f>
        <v>Р9.2.561</v>
      </c>
      <c r="F1460" s="1097">
        <f t="shared" si="146"/>
        <v>1</v>
      </c>
      <c r="G1460" s="1142" t="s">
        <v>4012</v>
      </c>
      <c r="H1460" s="1098" t="s">
        <v>336</v>
      </c>
      <c r="I1460" s="837"/>
      <c r="J1460" s="735">
        <f t="shared" si="147"/>
        <v>4.0635000000000003</v>
      </c>
      <c r="K1460" s="735">
        <f>Освещение!H130</f>
        <v>40.635000000000005</v>
      </c>
      <c r="L1460" s="735">
        <f t="shared" si="144"/>
        <v>4.0599999999999996</v>
      </c>
      <c r="M1460" s="1114">
        <f t="shared" si="145"/>
        <v>40.64</v>
      </c>
      <c r="N1460" s="735">
        <f>ROUND('Смета ЕР (общ) '!$I1460*'Смета ЕР (общ) '!$L1460,2)</f>
        <v>0</v>
      </c>
      <c r="O1460" s="735">
        <f>ROUND('Смета ЕР (общ) '!$I1460*'Смета ЕР (общ) '!$M1460,2)</f>
        <v>0</v>
      </c>
      <c r="P1460" s="1218" t="s">
        <v>6215</v>
      </c>
      <c r="Q1460" s="1142"/>
      <c r="R1460" s="854"/>
      <c r="S1460" s="1169"/>
      <c r="T1460" s="1170"/>
      <c r="U1460" s="1170"/>
      <c r="V1460" s="1170"/>
      <c r="W1460" s="1170"/>
    </row>
    <row r="1461" spans="1:23" s="625" customFormat="1" ht="14.4" customHeight="1">
      <c r="A1461" s="1151" t="s">
        <v>105</v>
      </c>
      <c r="B1461" s="1186">
        <v>2</v>
      </c>
      <c r="C1461" s="1186"/>
      <c r="D1461" s="1186">
        <v>563</v>
      </c>
      <c r="E1461" s="1186" t="str">
        <f>CONCATENATE('Смета ЕР (общ) '!$A1461,".",'Смета ЕР (общ) '!$B1461,".",'Смета ЕР (общ) '!$D1461)</f>
        <v>Р9.2.563</v>
      </c>
      <c r="F1461" s="1097">
        <f t="shared" si="146"/>
        <v>1</v>
      </c>
      <c r="G1461" s="1142" t="s">
        <v>4005</v>
      </c>
      <c r="H1461" s="1098" t="s">
        <v>336</v>
      </c>
      <c r="I1461" s="837"/>
      <c r="J1461" s="735">
        <f t="shared" si="147"/>
        <v>51.786000000000001</v>
      </c>
      <c r="K1461" s="735">
        <f>Освещение!H132</f>
        <v>517.86</v>
      </c>
      <c r="L1461" s="735">
        <f t="shared" si="144"/>
        <v>51.79</v>
      </c>
      <c r="M1461" s="1114">
        <f t="shared" si="145"/>
        <v>517.86</v>
      </c>
      <c r="N1461" s="735">
        <f>ROUND('Смета ЕР (общ) '!$I1461*'Смета ЕР (общ) '!$L1461,2)</f>
        <v>0</v>
      </c>
      <c r="O1461" s="735">
        <f>ROUND('Смета ЕР (общ) '!$I1461*'Смета ЕР (общ) '!$M1461,2)</f>
        <v>0</v>
      </c>
      <c r="P1461" s="1222"/>
      <c r="Q1461" s="1142"/>
      <c r="R1461" s="854"/>
      <c r="S1461" s="1169"/>
      <c r="T1461" s="1170"/>
      <c r="U1461" s="1170"/>
      <c r="V1461" s="1170"/>
      <c r="W1461" s="1170"/>
    </row>
    <row r="1462" spans="1:23" s="625" customFormat="1" ht="14.4" customHeight="1">
      <c r="A1462" s="1151" t="s">
        <v>105</v>
      </c>
      <c r="B1462" s="1186">
        <v>2</v>
      </c>
      <c r="C1462" s="1186"/>
      <c r="D1462" s="1186">
        <v>418</v>
      </c>
      <c r="E1462" s="1186" t="str">
        <f>CONCATENATE('Смета ЕР (общ) '!$A1462,".",'Смета ЕР (общ) '!$B1462,".",'Смета ЕР (общ) '!$D1462)</f>
        <v>Р9.2.418</v>
      </c>
      <c r="F1462" s="1097">
        <f t="shared" si="146"/>
        <v>1</v>
      </c>
      <c r="G1462" s="1065" t="s">
        <v>2637</v>
      </c>
      <c r="H1462" s="1098" t="s">
        <v>336</v>
      </c>
      <c r="I1462" s="734"/>
      <c r="J1462" s="923">
        <v>2406.12</v>
      </c>
      <c r="K1462" s="923">
        <v>20963.61</v>
      </c>
      <c r="L1462" s="923">
        <f t="shared" si="144"/>
        <v>2406.12</v>
      </c>
      <c r="M1462" s="923">
        <f t="shared" si="145"/>
        <v>20963.61</v>
      </c>
      <c r="N1462" s="735">
        <f>ROUND('Смета ЕР (общ) '!$I1462*'Смета ЕР (общ) '!$L1462,2)</f>
        <v>0</v>
      </c>
      <c r="O1462" s="735">
        <f>ROUND('Смета ЕР (общ) '!$I1462*'Смета ЕР (общ) '!$M1462,2)</f>
        <v>0</v>
      </c>
      <c r="P1462" s="1222"/>
      <c r="Q1462" s="1065"/>
      <c r="R1462" s="1169"/>
      <c r="S1462" s="1169"/>
      <c r="T1462" s="1170"/>
      <c r="U1462" s="1170">
        <v>7</v>
      </c>
      <c r="V1462" s="1170"/>
      <c r="W1462" s="1170"/>
    </row>
    <row r="1463" spans="1:23" s="625" customFormat="1" ht="14.4" customHeight="1">
      <c r="A1463" s="733" t="s">
        <v>105</v>
      </c>
      <c r="B1463" s="733">
        <v>2</v>
      </c>
      <c r="C1463" s="733"/>
      <c r="D1463" s="733">
        <v>246</v>
      </c>
      <c r="E1463" s="733" t="str">
        <f>CONCATENATE('Смета ЕР (общ) '!$A1463,".",'Смета ЕР (общ) '!$B1463,".",'Смета ЕР (общ) '!$D1463)</f>
        <v>Р9.2.246</v>
      </c>
      <c r="F1463" s="733">
        <f t="shared" si="146"/>
        <v>1</v>
      </c>
      <c r="G1463" s="1065" t="s">
        <v>297</v>
      </c>
      <c r="H1463" s="1098" t="s">
        <v>336</v>
      </c>
      <c r="I1463" s="734"/>
      <c r="J1463" s="923">
        <v>250.56</v>
      </c>
      <c r="K1463" s="923">
        <v>416.63</v>
      </c>
      <c r="L1463" s="923">
        <f t="shared" si="144"/>
        <v>250.56</v>
      </c>
      <c r="M1463" s="923">
        <f t="shared" si="145"/>
        <v>416.63</v>
      </c>
      <c r="N1463" s="735">
        <f>ROUND('Смета ЕР (общ) '!$I1463*'Смета ЕР (общ) '!$L1463,2)</f>
        <v>0</v>
      </c>
      <c r="O1463" s="735">
        <f>ROUND('Смета ЕР (общ) '!$I1463*'Смета ЕР (общ) '!$M1463,2)</f>
        <v>0</v>
      </c>
      <c r="P1463" s="1219"/>
      <c r="Q1463" s="1065"/>
      <c r="R1463" s="619"/>
      <c r="S1463" s="619"/>
      <c r="T1463" s="1168"/>
      <c r="U1463" s="1168">
        <v>15</v>
      </c>
      <c r="V1463" s="1168"/>
      <c r="W1463" s="1168"/>
    </row>
    <row r="1464" spans="1:23" s="625" customFormat="1" ht="14.4" customHeight="1">
      <c r="A1464" s="733" t="s">
        <v>105</v>
      </c>
      <c r="B1464" s="733">
        <v>2</v>
      </c>
      <c r="C1464" s="733"/>
      <c r="D1464" s="733">
        <v>168</v>
      </c>
      <c r="E1464" s="733" t="str">
        <f>CONCATENATE('Смета ЕР (общ) '!$A1464,".",'Смета ЕР (общ) '!$B1464,".",'Смета ЕР (общ) '!$D1464)</f>
        <v>Р9.2.168</v>
      </c>
      <c r="F1464" s="733">
        <f t="shared" si="146"/>
        <v>1</v>
      </c>
      <c r="G1464" s="1065" t="s">
        <v>133</v>
      </c>
      <c r="H1464" s="1098" t="s">
        <v>336</v>
      </c>
      <c r="I1464" s="734"/>
      <c r="J1464" s="923">
        <v>1591.19</v>
      </c>
      <c r="K1464" s="923">
        <v>1978.4</v>
      </c>
      <c r="L1464" s="923">
        <f t="shared" si="144"/>
        <v>1591.19</v>
      </c>
      <c r="M1464" s="923">
        <f t="shared" si="145"/>
        <v>1978.4</v>
      </c>
      <c r="N1464" s="923">
        <f>ROUND('Смета ЕР (общ) '!$I1464*'Смета ЕР (общ) '!$L1464,2)</f>
        <v>0</v>
      </c>
      <c r="O1464" s="923">
        <f>ROUND('Смета ЕР (общ) '!$I1464*'Смета ЕР (общ) '!$M1464,2)</f>
        <v>0</v>
      </c>
      <c r="P1464" s="1222"/>
      <c r="Q1464" s="1065"/>
      <c r="R1464" s="619"/>
      <c r="S1464" s="619"/>
      <c r="T1464" s="1168"/>
      <c r="U1464" s="1168"/>
      <c r="V1464" s="1168"/>
      <c r="W1464" s="1168"/>
    </row>
    <row r="1465" spans="1:23" s="625" customFormat="1" ht="14.4" customHeight="1">
      <c r="A1465" s="733" t="s">
        <v>105</v>
      </c>
      <c r="B1465" s="733">
        <v>2</v>
      </c>
      <c r="C1465" s="733"/>
      <c r="D1465" s="733">
        <v>212</v>
      </c>
      <c r="E1465" s="733" t="str">
        <f>CONCATENATE('Смета ЕР (общ) '!$A1465,".",'Смета ЕР (общ) '!$B1465,".",'Смета ЕР (общ) '!$D1465)</f>
        <v>Р9.2.212</v>
      </c>
      <c r="F1465" s="733">
        <f t="shared" si="146"/>
        <v>1</v>
      </c>
      <c r="G1465" s="1065" t="s">
        <v>144</v>
      </c>
      <c r="H1465" s="1098" t="s">
        <v>336</v>
      </c>
      <c r="I1465" s="734"/>
      <c r="J1465" s="923">
        <v>1591.19</v>
      </c>
      <c r="K1465" s="923">
        <v>1489.1</v>
      </c>
      <c r="L1465" s="923">
        <f t="shared" si="144"/>
        <v>1591.19</v>
      </c>
      <c r="M1465" s="923">
        <f t="shared" si="145"/>
        <v>1489.1</v>
      </c>
      <c r="N1465" s="923">
        <f>ROUND('Смета ЕР (общ) '!$I1465*'Смета ЕР (общ) '!$L1465,2)</f>
        <v>0</v>
      </c>
      <c r="O1465" s="923">
        <f>ROUND('Смета ЕР (общ) '!$I1465*'Смета ЕР (общ) '!$M1465,2)</f>
        <v>0</v>
      </c>
      <c r="P1465" s="1222"/>
      <c r="Q1465" s="1065"/>
      <c r="R1465" s="619"/>
      <c r="S1465" s="619"/>
      <c r="T1465" s="1168"/>
      <c r="U1465" s="1168"/>
      <c r="V1465" s="1168"/>
      <c r="W1465" s="1168"/>
    </row>
    <row r="1466" spans="1:23" s="625" customFormat="1" ht="24" customHeight="1">
      <c r="A1466" s="1097" t="s">
        <v>105</v>
      </c>
      <c r="B1466" s="1066">
        <v>2</v>
      </c>
      <c r="C1466" s="1066"/>
      <c r="D1466" s="1066">
        <v>287</v>
      </c>
      <c r="E1466" s="1066" t="str">
        <f>CONCATENATE('Смета ЕР (общ) '!$A1466,".",'Смета ЕР (общ) '!$B1466,".",'Смета ЕР (общ) '!$D1466)</f>
        <v>Р9.2.287</v>
      </c>
      <c r="F1466" s="1097">
        <f t="shared" si="146"/>
        <v>1</v>
      </c>
      <c r="G1466" s="1067" t="s">
        <v>1196</v>
      </c>
      <c r="H1466" s="1095" t="s">
        <v>336</v>
      </c>
      <c r="I1466" s="837"/>
      <c r="J1466" s="735">
        <v>1591.19</v>
      </c>
      <c r="K1466" s="735">
        <v>8081.32</v>
      </c>
      <c r="L1466" s="735">
        <f t="shared" si="144"/>
        <v>1591.19</v>
      </c>
      <c r="M1466" s="735">
        <f t="shared" si="145"/>
        <v>8081.32</v>
      </c>
      <c r="N1466" s="735">
        <f>ROUND('Смета ЕР (общ) '!$I1466*'Смета ЕР (общ) '!$L1466,2)</f>
        <v>0</v>
      </c>
      <c r="O1466" s="735">
        <f>ROUND('Смета ЕР (общ) '!$I1466*'Смета ЕР (общ) '!$M1466,2)</f>
        <v>0</v>
      </c>
      <c r="P1466" s="1222"/>
      <c r="Q1466" s="1067"/>
      <c r="R1466" s="619"/>
      <c r="S1466" s="619"/>
      <c r="T1466" s="1168"/>
      <c r="U1466" s="1168">
        <v>6</v>
      </c>
      <c r="V1466" s="1168"/>
      <c r="W1466" s="1168"/>
    </row>
    <row r="1467" spans="1:23" s="625" customFormat="1" ht="24" customHeight="1">
      <c r="A1467" s="1097" t="s">
        <v>105</v>
      </c>
      <c r="B1467" s="1066">
        <v>2</v>
      </c>
      <c r="C1467" s="1066"/>
      <c r="D1467" s="1066">
        <v>288</v>
      </c>
      <c r="E1467" s="1066" t="str">
        <f>CONCATENATE('Смета ЕР (общ) '!$A1467,".",'Смета ЕР (общ) '!$B1467,".",'Смета ЕР (общ) '!$D1467)</f>
        <v>Р9.2.288</v>
      </c>
      <c r="F1467" s="1097">
        <f t="shared" si="146"/>
        <v>1</v>
      </c>
      <c r="G1467" s="1067" t="s">
        <v>1197</v>
      </c>
      <c r="H1467" s="1095" t="s">
        <v>336</v>
      </c>
      <c r="I1467" s="837"/>
      <c r="J1467" s="735">
        <v>1591.19</v>
      </c>
      <c r="K1467" s="735">
        <v>9592.43</v>
      </c>
      <c r="L1467" s="735">
        <f t="shared" si="144"/>
        <v>1591.19</v>
      </c>
      <c r="M1467" s="735">
        <f t="shared" si="145"/>
        <v>9592.43</v>
      </c>
      <c r="N1467" s="735">
        <f>ROUND('Смета ЕР (общ) '!$I1467*'Смета ЕР (общ) '!$L1467,2)</f>
        <v>0</v>
      </c>
      <c r="O1467" s="735">
        <f>ROUND('Смета ЕР (общ) '!$I1467*'Смета ЕР (общ) '!$M1467,2)</f>
        <v>0</v>
      </c>
      <c r="P1467" s="1222"/>
      <c r="Q1467" s="1067"/>
      <c r="R1467" s="619"/>
      <c r="S1467" s="619"/>
      <c r="T1467" s="1168"/>
      <c r="U1467" s="1168"/>
      <c r="V1467" s="1168"/>
      <c r="W1467" s="1168"/>
    </row>
    <row r="1468" spans="1:23" s="625" customFormat="1" ht="24" customHeight="1">
      <c r="A1468" s="1097" t="s">
        <v>105</v>
      </c>
      <c r="B1468" s="1097">
        <v>2</v>
      </c>
      <c r="C1468" s="1097"/>
      <c r="D1468" s="1097">
        <v>361</v>
      </c>
      <c r="E1468" s="1097" t="str">
        <f>CONCATENATE('Смета ЕР (общ) '!$A1468,".",'Смета ЕР (общ) '!$B1468,".",'Смета ЕР (общ) '!$D1468)</f>
        <v>Р9.2.361</v>
      </c>
      <c r="F1468" s="1097">
        <f t="shared" si="146"/>
        <v>1</v>
      </c>
      <c r="G1468" s="1067" t="s">
        <v>1816</v>
      </c>
      <c r="H1468" s="1098" t="s">
        <v>336</v>
      </c>
      <c r="I1468" s="837"/>
      <c r="J1468" s="735">
        <v>1591.19</v>
      </c>
      <c r="K1468" s="735">
        <v>4344.33</v>
      </c>
      <c r="L1468" s="735">
        <f t="shared" si="144"/>
        <v>1591.19</v>
      </c>
      <c r="M1468" s="735">
        <f t="shared" si="145"/>
        <v>4344.33</v>
      </c>
      <c r="N1468" s="735">
        <f>ROUND('Смета ЕР (общ) '!$I1468*'Смета ЕР (общ) '!$L1468,2)</f>
        <v>0</v>
      </c>
      <c r="O1468" s="735">
        <f>ROUND('Смета ЕР (общ) '!$I1468*'Смета ЕР (общ) '!$M1468,2)</f>
        <v>0</v>
      </c>
      <c r="P1468" s="1222"/>
      <c r="Q1468" s="1067"/>
      <c r="R1468" s="619"/>
      <c r="S1468" s="619"/>
      <c r="T1468" s="1168"/>
      <c r="U1468" s="1168">
        <v>5</v>
      </c>
      <c r="V1468" s="1168"/>
      <c r="W1468" s="1168"/>
    </row>
    <row r="1469" spans="1:23" s="625" customFormat="1" ht="36" customHeight="1">
      <c r="A1469" s="1097" t="s">
        <v>105</v>
      </c>
      <c r="B1469" s="1097">
        <v>2</v>
      </c>
      <c r="C1469" s="1097"/>
      <c r="D1469" s="1097">
        <v>362</v>
      </c>
      <c r="E1469" s="1097" t="str">
        <f>CONCATENATE('Смета ЕР (общ) '!$A1469,".",'Смета ЕР (общ) '!$B1469,".",'Смета ЕР (общ) '!$D1469)</f>
        <v>Р9.2.362</v>
      </c>
      <c r="F1469" s="1097">
        <f t="shared" si="146"/>
        <v>1</v>
      </c>
      <c r="G1469" s="1067" t="s">
        <v>1817</v>
      </c>
      <c r="H1469" s="1098" t="s">
        <v>336</v>
      </c>
      <c r="I1469" s="837"/>
      <c r="J1469" s="735">
        <v>1591.19</v>
      </c>
      <c r="K1469" s="735">
        <v>6352.57</v>
      </c>
      <c r="L1469" s="735">
        <f t="shared" si="144"/>
        <v>1591.19</v>
      </c>
      <c r="M1469" s="735">
        <f t="shared" si="145"/>
        <v>6352.57</v>
      </c>
      <c r="N1469" s="735">
        <f>ROUND('Смета ЕР (общ) '!$I1469*'Смета ЕР (общ) '!$L1469,2)</f>
        <v>0</v>
      </c>
      <c r="O1469" s="735">
        <f>ROUND('Смета ЕР (общ) '!$I1469*'Смета ЕР (общ) '!$M1469,2)</f>
        <v>0</v>
      </c>
      <c r="P1469" s="1222"/>
      <c r="Q1469" s="1067"/>
      <c r="R1469" s="619"/>
      <c r="S1469" s="619"/>
      <c r="T1469" s="1168"/>
      <c r="U1469" s="1168"/>
      <c r="V1469" s="1168"/>
      <c r="W1469" s="1168"/>
    </row>
    <row r="1470" spans="1:23" s="625" customFormat="1" ht="24" customHeight="1">
      <c r="A1470" s="1097" t="s">
        <v>105</v>
      </c>
      <c r="B1470" s="1097">
        <v>2</v>
      </c>
      <c r="C1470" s="1097"/>
      <c r="D1470" s="1097">
        <v>363</v>
      </c>
      <c r="E1470" s="1097" t="str">
        <f>CONCATENATE('Смета ЕР (общ) '!$A1470,".",'Смета ЕР (общ) '!$B1470,".",'Смета ЕР (общ) '!$D1470)</f>
        <v>Р9.2.363</v>
      </c>
      <c r="F1470" s="1097">
        <f t="shared" si="146"/>
        <v>1</v>
      </c>
      <c r="G1470" s="1067" t="s">
        <v>1818</v>
      </c>
      <c r="H1470" s="1098" t="s">
        <v>336</v>
      </c>
      <c r="I1470" s="837"/>
      <c r="J1470" s="735">
        <v>1591.19</v>
      </c>
      <c r="K1470" s="735">
        <v>9256.93</v>
      </c>
      <c r="L1470" s="735">
        <f t="shared" si="144"/>
        <v>1591.19</v>
      </c>
      <c r="M1470" s="735">
        <f t="shared" si="145"/>
        <v>9256.93</v>
      </c>
      <c r="N1470" s="735">
        <f>ROUND('Смета ЕР (общ) '!$I1470*'Смета ЕР (общ) '!$L1470,2)</f>
        <v>0</v>
      </c>
      <c r="O1470" s="735">
        <f>ROUND('Смета ЕР (общ) '!$I1470*'Смета ЕР (общ) '!$M1470,2)</f>
        <v>0</v>
      </c>
      <c r="P1470" s="1222"/>
      <c r="Q1470" s="1067"/>
      <c r="R1470" s="619"/>
      <c r="S1470" s="619"/>
      <c r="T1470" s="1168"/>
      <c r="U1470" s="1168"/>
      <c r="V1470" s="1168"/>
      <c r="W1470" s="1168"/>
    </row>
    <row r="1471" spans="1:23" s="625" customFormat="1" ht="14.4" customHeight="1">
      <c r="A1471" s="1097" t="s">
        <v>105</v>
      </c>
      <c r="B1471" s="1097">
        <v>2</v>
      </c>
      <c r="C1471" s="1097"/>
      <c r="D1471" s="1097">
        <v>364</v>
      </c>
      <c r="E1471" s="1097" t="str">
        <f>CONCATENATE('Смета ЕР (общ) '!$A1471,".",'Смета ЕР (общ) '!$B1471,".",'Смета ЕР (общ) '!$D1471)</f>
        <v>Р9.2.364</v>
      </c>
      <c r="F1471" s="1097">
        <f t="shared" si="146"/>
        <v>1</v>
      </c>
      <c r="G1471" s="1067" t="s">
        <v>1595</v>
      </c>
      <c r="H1471" s="1098" t="s">
        <v>336</v>
      </c>
      <c r="I1471" s="837"/>
      <c r="J1471" s="735">
        <v>1591.19</v>
      </c>
      <c r="K1471" s="735">
        <v>9538.1299999999992</v>
      </c>
      <c r="L1471" s="735">
        <f t="shared" si="144"/>
        <v>1591.19</v>
      </c>
      <c r="M1471" s="735">
        <f t="shared" si="145"/>
        <v>9538.1299999999992</v>
      </c>
      <c r="N1471" s="735">
        <f>ROUND('Смета ЕР (общ) '!$I1471*'Смета ЕР (общ) '!$L1471,2)</f>
        <v>0</v>
      </c>
      <c r="O1471" s="735">
        <f>ROUND('Смета ЕР (общ) '!$I1471*'Смета ЕР (общ) '!$M1471,2)</f>
        <v>0</v>
      </c>
      <c r="P1471" s="1222"/>
      <c r="Q1471" s="1067"/>
      <c r="R1471" s="619"/>
      <c r="S1471" s="619"/>
      <c r="T1471" s="1168"/>
      <c r="U1471" s="1168"/>
      <c r="V1471" s="1168"/>
      <c r="W1471" s="1168"/>
    </row>
    <row r="1472" spans="1:23" s="625" customFormat="1" ht="24" customHeight="1">
      <c r="A1472" s="1097" t="s">
        <v>105</v>
      </c>
      <c r="B1472" s="1097">
        <v>2</v>
      </c>
      <c r="C1472" s="1097"/>
      <c r="D1472" s="1097">
        <v>289</v>
      </c>
      <c r="E1472" s="1097" t="str">
        <f>CONCATENATE('Смета ЕР (общ) '!$A1472,".",'Смета ЕР (общ) '!$B1472,".",'Смета ЕР (общ) '!$D1472)</f>
        <v>Р9.2.289</v>
      </c>
      <c r="F1472" s="1097">
        <f t="shared" si="146"/>
        <v>1</v>
      </c>
      <c r="G1472" s="1067" t="s">
        <v>1198</v>
      </c>
      <c r="H1472" s="1098" t="s">
        <v>336</v>
      </c>
      <c r="I1472" s="837"/>
      <c r="J1472" s="735">
        <v>1591.19</v>
      </c>
      <c r="K1472" s="735">
        <v>9367.5300000000007</v>
      </c>
      <c r="L1472" s="735">
        <f t="shared" si="144"/>
        <v>1591.19</v>
      </c>
      <c r="M1472" s="735">
        <f t="shared" si="145"/>
        <v>9367.5300000000007</v>
      </c>
      <c r="N1472" s="735">
        <f>ROUND('Смета ЕР (общ) '!$I1472*'Смета ЕР (общ) '!$L1472,2)</f>
        <v>0</v>
      </c>
      <c r="O1472" s="735">
        <f>ROUND('Смета ЕР (общ) '!$I1472*'Смета ЕР (общ) '!$M1472,2)</f>
        <v>0</v>
      </c>
      <c r="P1472" s="1218" t="s">
        <v>6217</v>
      </c>
      <c r="Q1472" s="1067"/>
      <c r="R1472" s="619"/>
      <c r="S1472" s="619"/>
      <c r="T1472" s="1168"/>
      <c r="U1472" s="1168"/>
      <c r="V1472" s="1168"/>
      <c r="W1472" s="1168"/>
    </row>
    <row r="1473" spans="1:23" s="625" customFormat="1" ht="24" customHeight="1">
      <c r="A1473" s="1097" t="s">
        <v>105</v>
      </c>
      <c r="B1473" s="1097">
        <v>2</v>
      </c>
      <c r="C1473" s="1097"/>
      <c r="D1473" s="1097">
        <v>365</v>
      </c>
      <c r="E1473" s="1097" t="str">
        <f>CONCATENATE('Смета ЕР (общ) '!$A1473,".",'Смета ЕР (общ) '!$B1473,".",'Смета ЕР (общ) '!$D1473)</f>
        <v>Р9.2.365</v>
      </c>
      <c r="F1473" s="1097">
        <f t="shared" si="146"/>
        <v>1</v>
      </c>
      <c r="G1473" s="1067" t="s">
        <v>1582</v>
      </c>
      <c r="H1473" s="1098" t="s">
        <v>336</v>
      </c>
      <c r="I1473" s="837"/>
      <c r="J1473" s="735">
        <v>1900.08</v>
      </c>
      <c r="K1473" s="735">
        <v>9047</v>
      </c>
      <c r="L1473" s="735">
        <f t="shared" ref="L1473:L1536" si="148">ROUND(J1473-J1473*$Q$4,2)</f>
        <v>1900.08</v>
      </c>
      <c r="M1473" s="735">
        <f t="shared" ref="M1473:M1536" si="149">ROUND(K1473-K1473*$Q$4,2)</f>
        <v>9047</v>
      </c>
      <c r="N1473" s="735">
        <f>ROUND('Смета ЕР (общ) '!$I1473*'Смета ЕР (общ) '!$L1473,2)</f>
        <v>0</v>
      </c>
      <c r="O1473" s="735">
        <f>ROUND('Смета ЕР (общ) '!$I1473*'Смета ЕР (общ) '!$M1473,2)</f>
        <v>0</v>
      </c>
      <c r="P1473" s="1218" t="s">
        <v>6186</v>
      </c>
      <c r="Q1473" s="1067"/>
      <c r="R1473" s="619"/>
      <c r="S1473" s="619"/>
      <c r="T1473" s="1168"/>
      <c r="U1473" s="1168">
        <v>1</v>
      </c>
      <c r="V1473" s="1168"/>
      <c r="W1473" s="1168"/>
    </row>
    <row r="1474" spans="1:23" s="625" customFormat="1" ht="24" customHeight="1">
      <c r="A1474" s="733" t="s">
        <v>105</v>
      </c>
      <c r="B1474" s="733">
        <v>2</v>
      </c>
      <c r="C1474" s="733"/>
      <c r="D1474" s="733">
        <v>198</v>
      </c>
      <c r="E1474" s="733" t="str">
        <f>CONCATENATE('Смета ЕР (общ) '!$A1474,".",'Смета ЕР (общ) '!$B1474,".",'Смета ЕР (общ) '!$D1474)</f>
        <v>Р9.2.198</v>
      </c>
      <c r="F1474" s="1097">
        <f t="shared" si="146"/>
        <v>1</v>
      </c>
      <c r="G1474" s="1065" t="s">
        <v>139</v>
      </c>
      <c r="H1474" s="1098" t="s">
        <v>336</v>
      </c>
      <c r="I1474" s="734"/>
      <c r="J1474" s="923">
        <v>683.82</v>
      </c>
      <c r="K1474" s="923">
        <v>239.01</v>
      </c>
      <c r="L1474" s="923">
        <f t="shared" si="148"/>
        <v>683.82</v>
      </c>
      <c r="M1474" s="923">
        <f t="shared" si="149"/>
        <v>239.01</v>
      </c>
      <c r="N1474" s="923">
        <f>ROUND('Смета ЕР (общ) '!$I1474*'Смета ЕР (общ) '!$L1474,2)</f>
        <v>0</v>
      </c>
      <c r="O1474" s="923">
        <f>ROUND('Смета ЕР (общ) '!$I1474*'Смета ЕР (общ) '!$M1474,2)</f>
        <v>0</v>
      </c>
      <c r="P1474" s="1222"/>
      <c r="Q1474" s="1065" t="s">
        <v>846</v>
      </c>
      <c r="R1474" s="619"/>
      <c r="S1474" s="619"/>
      <c r="T1474" s="1168"/>
      <c r="U1474" s="1168">
        <v>9</v>
      </c>
      <c r="V1474" s="1168"/>
      <c r="W1474" s="1168"/>
    </row>
    <row r="1475" spans="1:23" s="625" customFormat="1" ht="36" customHeight="1">
      <c r="A1475" s="733" t="s">
        <v>105</v>
      </c>
      <c r="B1475" s="733">
        <v>2</v>
      </c>
      <c r="C1475" s="733"/>
      <c r="D1475" s="733">
        <v>291</v>
      </c>
      <c r="E1475" s="733" t="str">
        <f>CONCATENATE('Смета ЕР (общ) '!$A1475,".",'Смета ЕР (общ) '!$B1475,".",'Смета ЕР (общ) '!$D1475)</f>
        <v>Р9.2.291</v>
      </c>
      <c r="F1475" s="1097">
        <f t="shared" si="146"/>
        <v>1</v>
      </c>
      <c r="G1475" s="1065" t="s">
        <v>1200</v>
      </c>
      <c r="H1475" s="1098" t="s">
        <v>336</v>
      </c>
      <c r="I1475" s="734"/>
      <c r="J1475" s="923">
        <v>683.82</v>
      </c>
      <c r="K1475" s="923">
        <v>2044.95</v>
      </c>
      <c r="L1475" s="923">
        <f t="shared" si="148"/>
        <v>683.82</v>
      </c>
      <c r="M1475" s="923">
        <f t="shared" si="149"/>
        <v>2044.95</v>
      </c>
      <c r="N1475" s="923">
        <f>ROUND('Смета ЕР (общ) '!$I1475*'Смета ЕР (общ) '!$L1475,2)</f>
        <v>0</v>
      </c>
      <c r="O1475" s="923">
        <f>ROUND('Смета ЕР (общ) '!$I1475*'Смета ЕР (общ) '!$M1475,2)</f>
        <v>0</v>
      </c>
      <c r="P1475" s="1222"/>
      <c r="Q1475" s="1065"/>
      <c r="R1475" s="619"/>
      <c r="S1475" s="619"/>
      <c r="T1475" s="1168"/>
      <c r="U1475" s="1168"/>
      <c r="V1475" s="1168"/>
      <c r="W1475" s="1168"/>
    </row>
    <row r="1476" spans="1:23" s="625" customFormat="1" ht="36" customHeight="1">
      <c r="A1476" s="733" t="s">
        <v>105</v>
      </c>
      <c r="B1476" s="733">
        <v>2</v>
      </c>
      <c r="C1476" s="733"/>
      <c r="D1476" s="733">
        <v>292</v>
      </c>
      <c r="E1476" s="733" t="str">
        <f>CONCATENATE('Смета ЕР (общ) '!$A1476,".",'Смета ЕР (общ) '!$B1476,".",'Смета ЕР (общ) '!$D1476)</f>
        <v>Р9.2.292</v>
      </c>
      <c r="F1476" s="1097">
        <f t="shared" si="146"/>
        <v>1</v>
      </c>
      <c r="G1476" s="1065" t="s">
        <v>1201</v>
      </c>
      <c r="H1476" s="1098" t="s">
        <v>336</v>
      </c>
      <c r="I1476" s="734"/>
      <c r="J1476" s="923">
        <v>706.44</v>
      </c>
      <c r="K1476" s="923">
        <v>2646.63</v>
      </c>
      <c r="L1476" s="923">
        <f t="shared" si="148"/>
        <v>706.44</v>
      </c>
      <c r="M1476" s="923">
        <f t="shared" si="149"/>
        <v>2646.63</v>
      </c>
      <c r="N1476" s="923">
        <f>ROUND('Смета ЕР (общ) '!$I1476*'Смета ЕР (общ) '!$L1476,2)</f>
        <v>0</v>
      </c>
      <c r="O1476" s="923">
        <f>ROUND('Смета ЕР (общ) '!$I1476*'Смета ЕР (общ) '!$M1476,2)</f>
        <v>0</v>
      </c>
      <c r="P1476" s="1222"/>
      <c r="Q1476" s="1065"/>
      <c r="R1476" s="619"/>
      <c r="S1476" s="619"/>
      <c r="T1476" s="1168"/>
      <c r="U1476" s="1168"/>
      <c r="V1476" s="1168"/>
      <c r="W1476" s="1168"/>
    </row>
    <row r="1477" spans="1:23" s="625" customFormat="1" ht="24" customHeight="1">
      <c r="A1477" s="733" t="s">
        <v>105</v>
      </c>
      <c r="B1477" s="733">
        <v>2</v>
      </c>
      <c r="C1477" s="733"/>
      <c r="D1477" s="733">
        <v>385</v>
      </c>
      <c r="E1477" s="733" t="str">
        <f>CONCATENATE('Смета ЕР (общ) '!$A1477,".",'Смета ЕР (общ) '!$B1477,".",'Смета ЕР (общ) '!$D1477)</f>
        <v>Р9.2.385</v>
      </c>
      <c r="F1477" s="1097">
        <f t="shared" si="146"/>
        <v>1</v>
      </c>
      <c r="G1477" s="1065" t="s">
        <v>1980</v>
      </c>
      <c r="H1477" s="1098" t="s">
        <v>336</v>
      </c>
      <c r="I1477" s="734"/>
      <c r="J1477" s="923">
        <v>683.82</v>
      </c>
      <c r="K1477" s="735">
        <f>'Розетки ДКС'!D11</f>
        <v>385.51</v>
      </c>
      <c r="L1477" s="923">
        <f t="shared" si="148"/>
        <v>683.82</v>
      </c>
      <c r="M1477" s="1114">
        <f t="shared" si="149"/>
        <v>385.51</v>
      </c>
      <c r="N1477" s="923">
        <f>ROUND('Смета ЕР (общ) '!$I1477*'Смета ЕР (общ) '!$L1477,2)</f>
        <v>0</v>
      </c>
      <c r="O1477" s="923">
        <f>ROUND('Смета ЕР (общ) '!$I1477*'Смета ЕР (общ) '!$M1477,2)</f>
        <v>0</v>
      </c>
      <c r="P1477" s="1218" t="s">
        <v>6190</v>
      </c>
      <c r="Q1477" s="1065" t="s">
        <v>846</v>
      </c>
      <c r="R1477" s="854"/>
      <c r="S1477" s="619"/>
      <c r="T1477" s="1168"/>
      <c r="U1477" s="1168"/>
      <c r="V1477" s="1168"/>
      <c r="W1477" s="1168"/>
    </row>
    <row r="1478" spans="1:23" s="625" customFormat="1" ht="24" customHeight="1">
      <c r="A1478" s="733" t="s">
        <v>105</v>
      </c>
      <c r="B1478" s="733">
        <v>2</v>
      </c>
      <c r="C1478" s="733"/>
      <c r="D1478" s="733">
        <v>386</v>
      </c>
      <c r="E1478" s="733" t="str">
        <f>CONCATENATE('Смета ЕР (общ) '!$A1478,".",'Смета ЕР (общ) '!$B1478,".",'Смета ЕР (общ) '!$D1478)</f>
        <v>Р9.2.386</v>
      </c>
      <c r="F1478" s="1097">
        <f t="shared" si="146"/>
        <v>1</v>
      </c>
      <c r="G1478" s="1065" t="s">
        <v>1981</v>
      </c>
      <c r="H1478" s="1098" t="s">
        <v>336</v>
      </c>
      <c r="I1478" s="734"/>
      <c r="J1478" s="923">
        <v>706.44</v>
      </c>
      <c r="K1478" s="735">
        <f>'Розетки ДКС'!D12</f>
        <v>532.30999999999995</v>
      </c>
      <c r="L1478" s="923">
        <f t="shared" si="148"/>
        <v>706.44</v>
      </c>
      <c r="M1478" s="1114">
        <f t="shared" si="149"/>
        <v>532.30999999999995</v>
      </c>
      <c r="N1478" s="923">
        <f>ROUND('Смета ЕР (общ) '!$I1478*'Смета ЕР (общ) '!$L1478,2)</f>
        <v>0</v>
      </c>
      <c r="O1478" s="923">
        <f>ROUND('Смета ЕР (общ) '!$I1478*'Смета ЕР (общ) '!$M1478,2)</f>
        <v>0</v>
      </c>
      <c r="P1478" s="1218" t="s">
        <v>6190</v>
      </c>
      <c r="Q1478" s="1065" t="s">
        <v>846</v>
      </c>
      <c r="R1478" s="854"/>
      <c r="S1478" s="619"/>
      <c r="T1478" s="1168"/>
      <c r="U1478" s="1168"/>
      <c r="V1478" s="1168"/>
      <c r="W1478" s="1168"/>
    </row>
    <row r="1479" spans="1:23" s="625" customFormat="1" ht="24" customHeight="1">
      <c r="A1479" s="733" t="s">
        <v>105</v>
      </c>
      <c r="B1479" s="733">
        <v>2</v>
      </c>
      <c r="C1479" s="733"/>
      <c r="D1479" s="733">
        <v>202</v>
      </c>
      <c r="E1479" s="733" t="str">
        <f>CONCATENATE('Смета ЕР (общ) '!$A1479,".",'Смета ЕР (общ) '!$B1479,".",'Смета ЕР (общ) '!$D1479)</f>
        <v>Р9.2.202</v>
      </c>
      <c r="F1479" s="1097">
        <f t="shared" si="146"/>
        <v>1</v>
      </c>
      <c r="G1479" s="1065" t="s">
        <v>296</v>
      </c>
      <c r="H1479" s="1098" t="s">
        <v>336</v>
      </c>
      <c r="I1479" s="734"/>
      <c r="J1479" s="923">
        <v>847.38</v>
      </c>
      <c r="K1479" s="923">
        <v>722.65</v>
      </c>
      <c r="L1479" s="923">
        <f t="shared" si="148"/>
        <v>847.38</v>
      </c>
      <c r="M1479" s="923">
        <f t="shared" si="149"/>
        <v>722.65</v>
      </c>
      <c r="N1479" s="923">
        <f>ROUND('Смета ЕР (общ) '!$I1479*'Смета ЕР (общ) '!$L1479,2)</f>
        <v>0</v>
      </c>
      <c r="O1479" s="923">
        <f>ROUND('Смета ЕР (общ) '!$I1479*'Смета ЕР (общ) '!$M1479,2)</f>
        <v>0</v>
      </c>
      <c r="P1479" s="1222"/>
      <c r="Q1479" s="1065"/>
      <c r="R1479" s="619"/>
      <c r="S1479" s="619"/>
      <c r="T1479" s="1168"/>
      <c r="U1479" s="1168"/>
      <c r="V1479" s="1168"/>
      <c r="W1479" s="1168"/>
    </row>
    <row r="1480" spans="1:23" s="625" customFormat="1" ht="14.4" customHeight="1">
      <c r="A1480" s="733" t="s">
        <v>105</v>
      </c>
      <c r="B1480" s="733">
        <v>2</v>
      </c>
      <c r="C1480" s="733"/>
      <c r="D1480" s="733">
        <v>203</v>
      </c>
      <c r="E1480" s="733" t="str">
        <f>CONCATENATE('Смета ЕР (общ) '!$A1480,".",'Смета ЕР (общ) '!$B1480,".",'Смета ЕР (общ) '!$D1480)</f>
        <v>Р9.2.203</v>
      </c>
      <c r="F1480" s="1097">
        <f t="shared" si="146"/>
        <v>1</v>
      </c>
      <c r="G1480" s="1065" t="s">
        <v>368</v>
      </c>
      <c r="H1480" s="1098" t="s">
        <v>336</v>
      </c>
      <c r="I1480" s="734"/>
      <c r="J1480" s="923">
        <v>1591.19</v>
      </c>
      <c r="K1480" s="923">
        <v>8389.7999999999993</v>
      </c>
      <c r="L1480" s="923">
        <f t="shared" si="148"/>
        <v>1591.19</v>
      </c>
      <c r="M1480" s="923">
        <f t="shared" si="149"/>
        <v>8389.7999999999993</v>
      </c>
      <c r="N1480" s="923">
        <f>ROUND('Смета ЕР (общ) '!$I1480*'Смета ЕР (общ) '!$L1480,2)</f>
        <v>0</v>
      </c>
      <c r="O1480" s="923">
        <f>ROUND('Смета ЕР (общ) '!$I1480*'Смета ЕР (общ) '!$M1480,2)</f>
        <v>0</v>
      </c>
      <c r="P1480" s="1222"/>
      <c r="Q1480" s="1065"/>
      <c r="R1480" s="619"/>
      <c r="S1480" s="619"/>
      <c r="T1480" s="1168"/>
      <c r="U1480" s="1168"/>
      <c r="V1480" s="1168"/>
      <c r="W1480" s="1168"/>
    </row>
    <row r="1481" spans="1:23" s="625" customFormat="1" ht="14.4" customHeight="1">
      <c r="A1481" s="733" t="s">
        <v>105</v>
      </c>
      <c r="B1481" s="733">
        <v>2</v>
      </c>
      <c r="C1481" s="733"/>
      <c r="D1481" s="733">
        <v>204</v>
      </c>
      <c r="E1481" s="733" t="str">
        <f>CONCATENATE('Смета ЕР (общ) '!$A1481,".",'Смета ЕР (общ) '!$B1481,".",'Смета ЕР (общ) '!$D1481)</f>
        <v>Р9.2.204</v>
      </c>
      <c r="F1481" s="1097">
        <f t="shared" si="146"/>
        <v>1</v>
      </c>
      <c r="G1481" s="1065" t="s">
        <v>335</v>
      </c>
      <c r="H1481" s="1098" t="s">
        <v>336</v>
      </c>
      <c r="I1481" s="734"/>
      <c r="J1481" s="923">
        <v>1591.19</v>
      </c>
      <c r="K1481" s="923">
        <v>121.85</v>
      </c>
      <c r="L1481" s="923">
        <f t="shared" si="148"/>
        <v>1591.19</v>
      </c>
      <c r="M1481" s="923">
        <f t="shared" si="149"/>
        <v>121.85</v>
      </c>
      <c r="N1481" s="923">
        <f>ROUND('Смета ЕР (общ) '!$I1481*'Смета ЕР (общ) '!$L1481,2)</f>
        <v>0</v>
      </c>
      <c r="O1481" s="923">
        <f>ROUND('Смета ЕР (общ) '!$I1481*'Смета ЕР (общ) '!$M1481,2)</f>
        <v>0</v>
      </c>
      <c r="P1481" s="1222"/>
      <c r="Q1481" s="1065"/>
      <c r="R1481" s="619"/>
      <c r="S1481" s="619"/>
      <c r="T1481" s="1168"/>
      <c r="U1481" s="1168"/>
      <c r="V1481" s="1168"/>
      <c r="W1481" s="1168"/>
    </row>
    <row r="1482" spans="1:23" s="625" customFormat="1" ht="14.4" customHeight="1">
      <c r="A1482" s="733" t="s">
        <v>105</v>
      </c>
      <c r="B1482" s="733">
        <v>2</v>
      </c>
      <c r="C1482" s="733"/>
      <c r="D1482" s="733">
        <v>205</v>
      </c>
      <c r="E1482" s="733" t="str">
        <f>CONCATENATE('Смета ЕР (общ) '!$A1482,".",'Смета ЕР (общ) '!$B1482,".",'Смета ЕР (общ) '!$D1482)</f>
        <v>Р9.2.205</v>
      </c>
      <c r="F1482" s="1097">
        <f t="shared" si="146"/>
        <v>1</v>
      </c>
      <c r="G1482" s="1065" t="s">
        <v>140</v>
      </c>
      <c r="H1482" s="1098" t="s">
        <v>336</v>
      </c>
      <c r="I1482" s="734"/>
      <c r="J1482" s="923">
        <v>1591.19</v>
      </c>
      <c r="K1482" s="923">
        <v>3362.08</v>
      </c>
      <c r="L1482" s="923">
        <f t="shared" si="148"/>
        <v>1591.19</v>
      </c>
      <c r="M1482" s="923">
        <f t="shared" si="149"/>
        <v>3362.08</v>
      </c>
      <c r="N1482" s="923">
        <f>ROUND('Смета ЕР (общ) '!$I1482*'Смета ЕР (общ) '!$L1482,2)</f>
        <v>0</v>
      </c>
      <c r="O1482" s="923">
        <f>ROUND('Смета ЕР (общ) '!$I1482*'Смета ЕР (общ) '!$M1482,2)</f>
        <v>0</v>
      </c>
      <c r="P1482" s="1222"/>
      <c r="Q1482" s="1065"/>
      <c r="R1482" s="619"/>
      <c r="S1482" s="619"/>
      <c r="T1482" s="1168"/>
      <c r="U1482" s="1168"/>
      <c r="V1482" s="1168"/>
      <c r="W1482" s="1168"/>
    </row>
    <row r="1483" spans="1:23" s="625" customFormat="1" ht="24" customHeight="1">
      <c r="A1483" s="733" t="s">
        <v>105</v>
      </c>
      <c r="B1483" s="733">
        <v>2</v>
      </c>
      <c r="C1483" s="733"/>
      <c r="D1483" s="733">
        <v>206</v>
      </c>
      <c r="E1483" s="733" t="str">
        <f>CONCATENATE('Смета ЕР (общ) '!$A1483,".",'Смета ЕР (общ) '!$B1483,".",'Смета ЕР (общ) '!$D1483)</f>
        <v>Р9.2.206</v>
      </c>
      <c r="F1483" s="1097">
        <f t="shared" si="146"/>
        <v>1</v>
      </c>
      <c r="G1483" s="1065" t="s">
        <v>194</v>
      </c>
      <c r="H1483" s="1098" t="s">
        <v>336</v>
      </c>
      <c r="I1483" s="734"/>
      <c r="J1483" s="923">
        <v>1591.19</v>
      </c>
      <c r="K1483" s="923">
        <v>15548.66</v>
      </c>
      <c r="L1483" s="923">
        <f t="shared" si="148"/>
        <v>1591.19</v>
      </c>
      <c r="M1483" s="923">
        <f t="shared" si="149"/>
        <v>15548.66</v>
      </c>
      <c r="N1483" s="923">
        <f>ROUND('Смета ЕР (общ) '!$I1483*'Смета ЕР (общ) '!$L1483,2)</f>
        <v>0</v>
      </c>
      <c r="O1483" s="923">
        <f>ROUND('Смета ЕР (общ) '!$I1483*'Смета ЕР (общ) '!$M1483,2)</f>
        <v>0</v>
      </c>
      <c r="P1483" s="1222"/>
      <c r="Q1483" s="1065"/>
      <c r="R1483" s="619"/>
      <c r="S1483" s="619"/>
      <c r="T1483" s="1168"/>
      <c r="U1483" s="1168"/>
      <c r="V1483" s="1168"/>
      <c r="W1483" s="1168"/>
    </row>
    <row r="1484" spans="1:23" s="625" customFormat="1" ht="24" customHeight="1">
      <c r="A1484" s="733" t="s">
        <v>105</v>
      </c>
      <c r="B1484" s="733">
        <v>2</v>
      </c>
      <c r="C1484" s="733"/>
      <c r="D1484" s="733">
        <v>207</v>
      </c>
      <c r="E1484" s="733" t="str">
        <f>CONCATENATE('Смета ЕР (общ) '!$A1484,".",'Смета ЕР (общ) '!$B1484,".",'Смета ЕР (общ) '!$D1484)</f>
        <v>Р9.2.207</v>
      </c>
      <c r="F1484" s="1097">
        <f t="shared" si="146"/>
        <v>1</v>
      </c>
      <c r="G1484" s="1065" t="s">
        <v>141</v>
      </c>
      <c r="H1484" s="1098" t="s">
        <v>336</v>
      </c>
      <c r="I1484" s="734"/>
      <c r="J1484" s="923">
        <v>1591.19</v>
      </c>
      <c r="K1484" s="923">
        <v>6246.58</v>
      </c>
      <c r="L1484" s="923">
        <f t="shared" si="148"/>
        <v>1591.19</v>
      </c>
      <c r="M1484" s="923">
        <f t="shared" si="149"/>
        <v>6246.58</v>
      </c>
      <c r="N1484" s="923">
        <f>ROUND('Смета ЕР (общ) '!$I1484*'Смета ЕР (общ) '!$L1484,2)</f>
        <v>0</v>
      </c>
      <c r="O1484" s="923">
        <f>ROUND('Смета ЕР (общ) '!$I1484*'Смета ЕР (общ) '!$M1484,2)</f>
        <v>0</v>
      </c>
      <c r="P1484" s="1222"/>
      <c r="Q1484" s="1065"/>
      <c r="R1484" s="619"/>
      <c r="S1484" s="619"/>
      <c r="T1484" s="1168"/>
      <c r="U1484" s="1168"/>
      <c r="V1484" s="1168"/>
      <c r="W1484" s="1168"/>
    </row>
    <row r="1485" spans="1:23" s="625" customFormat="1" ht="24" customHeight="1">
      <c r="A1485" s="733" t="s">
        <v>105</v>
      </c>
      <c r="B1485" s="733">
        <v>2</v>
      </c>
      <c r="C1485" s="733"/>
      <c r="D1485" s="733">
        <v>208</v>
      </c>
      <c r="E1485" s="733" t="str">
        <f>CONCATENATE('Смета ЕР (общ) '!$A1485,".",'Смета ЕР (общ) '!$B1485,".",'Смета ЕР (общ) '!$D1485)</f>
        <v>Р9.2.208</v>
      </c>
      <c r="F1485" s="1097">
        <f t="shared" si="146"/>
        <v>1</v>
      </c>
      <c r="G1485" s="1065" t="s">
        <v>628</v>
      </c>
      <c r="H1485" s="1098" t="s">
        <v>336</v>
      </c>
      <c r="I1485" s="734"/>
      <c r="J1485" s="923">
        <v>1591.19</v>
      </c>
      <c r="K1485" s="923">
        <v>4610.59</v>
      </c>
      <c r="L1485" s="923">
        <f t="shared" si="148"/>
        <v>1591.19</v>
      </c>
      <c r="M1485" s="923">
        <f t="shared" si="149"/>
        <v>4610.59</v>
      </c>
      <c r="N1485" s="923">
        <f>ROUND('Смета ЕР (общ) '!$I1485*'Смета ЕР (общ) '!$L1485,2)</f>
        <v>0</v>
      </c>
      <c r="O1485" s="923">
        <f>ROUND('Смета ЕР (общ) '!$I1485*'Смета ЕР (общ) '!$M1485,2)</f>
        <v>0</v>
      </c>
      <c r="P1485" s="1218" t="s">
        <v>6217</v>
      </c>
      <c r="Q1485" s="1065"/>
      <c r="R1485" s="619"/>
      <c r="S1485" s="619"/>
      <c r="T1485" s="1168"/>
      <c r="U1485" s="1168"/>
      <c r="V1485" s="1168"/>
      <c r="W1485" s="1168"/>
    </row>
    <row r="1486" spans="1:23" s="625" customFormat="1" ht="14.4" customHeight="1">
      <c r="A1486" s="733" t="s">
        <v>105</v>
      </c>
      <c r="B1486" s="733">
        <v>2</v>
      </c>
      <c r="C1486" s="733"/>
      <c r="D1486" s="733">
        <v>209</v>
      </c>
      <c r="E1486" s="733" t="str">
        <f>CONCATENATE('Смета ЕР (общ) '!$A1486,".",'Смета ЕР (общ) '!$B1486,".",'Смета ЕР (общ) '!$D1486)</f>
        <v>Р9.2.209</v>
      </c>
      <c r="F1486" s="1097">
        <f t="shared" si="146"/>
        <v>1</v>
      </c>
      <c r="G1486" s="1065" t="s">
        <v>629</v>
      </c>
      <c r="H1486" s="1098" t="s">
        <v>336</v>
      </c>
      <c r="I1486" s="734"/>
      <c r="J1486" s="923">
        <v>140.59</v>
      </c>
      <c r="K1486" s="923">
        <v>202.84</v>
      </c>
      <c r="L1486" s="923">
        <f t="shared" si="148"/>
        <v>140.59</v>
      </c>
      <c r="M1486" s="923">
        <f t="shared" si="149"/>
        <v>202.84</v>
      </c>
      <c r="N1486" s="923">
        <f>ROUND('Смета ЕР (общ) '!$I1486*'Смета ЕР (общ) '!$L1486,2)</f>
        <v>0</v>
      </c>
      <c r="O1486" s="923">
        <f>ROUND('Смета ЕР (общ) '!$I1486*'Смета ЕР (общ) '!$M1486,2)</f>
        <v>0</v>
      </c>
      <c r="P1486" s="1222"/>
      <c r="Q1486" s="1065"/>
      <c r="R1486" s="619"/>
      <c r="S1486" s="619"/>
      <c r="T1486" s="1168"/>
      <c r="U1486" s="1168"/>
      <c r="V1486" s="1168"/>
      <c r="W1486" s="1168"/>
    </row>
    <row r="1487" spans="1:23" s="625" customFormat="1" ht="14.4" customHeight="1">
      <c r="A1487" s="733" t="s">
        <v>105</v>
      </c>
      <c r="B1487" s="733">
        <v>2</v>
      </c>
      <c r="C1487" s="733"/>
      <c r="D1487" s="733">
        <v>214</v>
      </c>
      <c r="E1487" s="733" t="str">
        <f>CONCATENATE('Смета ЕР (общ) '!$A1487,".",'Смета ЕР (общ) '!$B1487,".",'Смета ЕР (общ) '!$D1487)</f>
        <v>Р9.2.214</v>
      </c>
      <c r="F1487" s="1097">
        <f t="shared" si="146"/>
        <v>1</v>
      </c>
      <c r="G1487" s="1065" t="s">
        <v>195</v>
      </c>
      <c r="H1487" s="1098" t="s">
        <v>336</v>
      </c>
      <c r="I1487" s="734"/>
      <c r="J1487" s="923">
        <v>1524.19</v>
      </c>
      <c r="K1487" s="923">
        <v>1454.15</v>
      </c>
      <c r="L1487" s="923">
        <f t="shared" si="148"/>
        <v>1524.19</v>
      </c>
      <c r="M1487" s="923">
        <f t="shared" si="149"/>
        <v>1454.15</v>
      </c>
      <c r="N1487" s="923">
        <f>ROUND('Смета ЕР (общ) '!$I1487*'Смета ЕР (общ) '!$L1487,2)</f>
        <v>0</v>
      </c>
      <c r="O1487" s="923">
        <f>ROUND('Смета ЕР (общ) '!$I1487*'Смета ЕР (общ) '!$M1487,2)</f>
        <v>0</v>
      </c>
      <c r="P1487" s="1222"/>
      <c r="Q1487" s="1065"/>
      <c r="R1487" s="619"/>
      <c r="S1487" s="619"/>
      <c r="T1487" s="1168"/>
      <c r="U1487" s="1168"/>
      <c r="V1487" s="1168"/>
      <c r="W1487" s="1168"/>
    </row>
    <row r="1488" spans="1:23" s="625" customFormat="1" ht="24" customHeight="1">
      <c r="A1488" s="733" t="s">
        <v>105</v>
      </c>
      <c r="B1488" s="733">
        <v>2</v>
      </c>
      <c r="C1488" s="733"/>
      <c r="D1488" s="733">
        <v>215</v>
      </c>
      <c r="E1488" s="733" t="str">
        <f>CONCATENATE('Смета ЕР (общ) '!$A1488,".",'Смета ЕР (общ) '!$B1488,".",'Смета ЕР (общ) '!$D1488)</f>
        <v>Р9.2.215</v>
      </c>
      <c r="F1488" s="1097">
        <f t="shared" ref="F1488:F1551" si="150">IF(I1488&gt;0,F1487+1,F1487)</f>
        <v>1</v>
      </c>
      <c r="G1488" s="1065" t="s">
        <v>631</v>
      </c>
      <c r="H1488" s="1098" t="s">
        <v>336</v>
      </c>
      <c r="I1488" s="734"/>
      <c r="J1488" s="923">
        <v>1591.19</v>
      </c>
      <c r="K1488" s="923">
        <v>7340.74</v>
      </c>
      <c r="L1488" s="923">
        <f t="shared" si="148"/>
        <v>1591.19</v>
      </c>
      <c r="M1488" s="923">
        <f t="shared" si="149"/>
        <v>7340.74</v>
      </c>
      <c r="N1488" s="923">
        <f>ROUND('Смета ЕР (общ) '!$I1488*'Смета ЕР (общ) '!$L1488,2)</f>
        <v>0</v>
      </c>
      <c r="O1488" s="923">
        <f>ROUND('Смета ЕР (общ) '!$I1488*'Смета ЕР (общ) '!$M1488,2)</f>
        <v>0</v>
      </c>
      <c r="P1488" s="1222"/>
      <c r="Q1488" s="1065"/>
      <c r="R1488" s="619"/>
      <c r="S1488" s="619"/>
      <c r="T1488" s="1168"/>
      <c r="U1488" s="1168"/>
      <c r="V1488" s="1168"/>
      <c r="W1488" s="1168"/>
    </row>
    <row r="1489" spans="1:23" s="625" customFormat="1" ht="14.4" customHeight="1">
      <c r="A1489" s="733" t="s">
        <v>105</v>
      </c>
      <c r="B1489" s="733">
        <v>2</v>
      </c>
      <c r="C1489" s="733"/>
      <c r="D1489" s="733">
        <v>391</v>
      </c>
      <c r="E1489" s="733" t="str">
        <f>CONCATENATE('Смета ЕР (общ) '!$A1489,".",'Смета ЕР (общ) '!$B1489,".",'Смета ЕР (общ) '!$D1489)</f>
        <v>Р9.2.391</v>
      </c>
      <c r="F1489" s="1097">
        <f t="shared" si="150"/>
        <v>1</v>
      </c>
      <c r="G1489" s="1065" t="s">
        <v>632</v>
      </c>
      <c r="H1489" s="1098" t="s">
        <v>336</v>
      </c>
      <c r="I1489" s="734"/>
      <c r="J1489" s="923">
        <v>2641.32</v>
      </c>
      <c r="K1489" s="923">
        <v>24362.25</v>
      </c>
      <c r="L1489" s="923">
        <f t="shared" si="148"/>
        <v>2641.32</v>
      </c>
      <c r="M1489" s="923">
        <f t="shared" si="149"/>
        <v>24362.25</v>
      </c>
      <c r="N1489" s="923">
        <f>ROUND('Смета ЕР (общ) '!$I1489*'Смета ЕР (общ) '!$L1489,2)</f>
        <v>0</v>
      </c>
      <c r="O1489" s="923">
        <f>ROUND('Смета ЕР (общ) '!$I1489*'Смета ЕР (общ) '!$M1489,2)</f>
        <v>0</v>
      </c>
      <c r="P1489" s="1222"/>
      <c r="Q1489" s="1065"/>
      <c r="R1489" s="619"/>
      <c r="S1489" s="619"/>
      <c r="T1489" s="1168"/>
      <c r="U1489" s="1168"/>
      <c r="V1489" s="1168"/>
      <c r="W1489" s="1168"/>
    </row>
    <row r="1490" spans="1:23" s="625" customFormat="1" ht="24" customHeight="1">
      <c r="A1490" s="733" t="s">
        <v>105</v>
      </c>
      <c r="B1490" s="733">
        <v>2</v>
      </c>
      <c r="C1490" s="733"/>
      <c r="D1490" s="733">
        <v>392</v>
      </c>
      <c r="E1490" s="733" t="str">
        <f>CONCATENATE('Смета ЕР (общ) '!$A1490,".",'Смета ЕР (общ) '!$B1490,".",'Смета ЕР (общ) '!$D1490)</f>
        <v>Р9.2.392</v>
      </c>
      <c r="F1490" s="1097">
        <f t="shared" si="150"/>
        <v>1</v>
      </c>
      <c r="G1490" s="1065" t="s">
        <v>1125</v>
      </c>
      <c r="H1490" s="1098" t="s">
        <v>336</v>
      </c>
      <c r="I1490" s="734"/>
      <c r="J1490" s="923">
        <v>1591.19</v>
      </c>
      <c r="K1490" s="923">
        <v>21994.3</v>
      </c>
      <c r="L1490" s="923">
        <f t="shared" si="148"/>
        <v>1591.19</v>
      </c>
      <c r="M1490" s="923">
        <f t="shared" si="149"/>
        <v>21994.3</v>
      </c>
      <c r="N1490" s="923">
        <f>ROUND('Смета ЕР (общ) '!$I1490*'Смета ЕР (общ) '!$L1490,2)</f>
        <v>0</v>
      </c>
      <c r="O1490" s="923">
        <f>ROUND('Смета ЕР (общ) '!$I1490*'Смета ЕР (общ) '!$M1490,2)</f>
        <v>0</v>
      </c>
      <c r="P1490" s="1222"/>
      <c r="Q1490" s="1065"/>
      <c r="R1490" s="619"/>
      <c r="S1490" s="619"/>
      <c r="T1490" s="1168"/>
      <c r="U1490" s="1168"/>
      <c r="V1490" s="1168"/>
      <c r="W1490" s="1168"/>
    </row>
    <row r="1491" spans="1:23" s="625" customFormat="1" ht="24" customHeight="1">
      <c r="A1491" s="733" t="s">
        <v>105</v>
      </c>
      <c r="B1491" s="733">
        <v>2</v>
      </c>
      <c r="C1491" s="733"/>
      <c r="D1491" s="733">
        <v>218</v>
      </c>
      <c r="E1491" s="733" t="str">
        <f>CONCATENATE('Смета ЕР (общ) '!$A1491,".",'Смета ЕР (общ) '!$B1491,".",'Смета ЕР (общ) '!$D1491)</f>
        <v>Р9.2.218</v>
      </c>
      <c r="F1491" s="733">
        <f t="shared" si="150"/>
        <v>1</v>
      </c>
      <c r="G1491" s="1065" t="s">
        <v>715</v>
      </c>
      <c r="H1491" s="1098" t="s">
        <v>336</v>
      </c>
      <c r="I1491" s="734"/>
      <c r="J1491" s="923">
        <v>1591.19</v>
      </c>
      <c r="K1491" s="923">
        <v>2451.4699999999998</v>
      </c>
      <c r="L1491" s="923">
        <f t="shared" si="148"/>
        <v>1591.19</v>
      </c>
      <c r="M1491" s="923">
        <f t="shared" si="149"/>
        <v>2451.4699999999998</v>
      </c>
      <c r="N1491" s="923">
        <f>ROUND('Смета ЕР (общ) '!$I1491*'Смета ЕР (общ) '!$L1491,2)</f>
        <v>0</v>
      </c>
      <c r="O1491" s="923">
        <f>ROUND('Смета ЕР (общ) '!$I1491*'Смета ЕР (общ) '!$M1491,2)</f>
        <v>0</v>
      </c>
      <c r="P1491" s="1222"/>
      <c r="Q1491" s="1065"/>
      <c r="R1491" s="619"/>
      <c r="S1491" s="619"/>
      <c r="T1491" s="1168"/>
      <c r="U1491" s="1168"/>
      <c r="V1491" s="1168"/>
      <c r="W1491" s="1168"/>
    </row>
    <row r="1492" spans="1:23" s="625" customFormat="1" ht="14.4" customHeight="1">
      <c r="A1492" s="733" t="s">
        <v>105</v>
      </c>
      <c r="B1492" s="733">
        <v>2</v>
      </c>
      <c r="C1492" s="733"/>
      <c r="D1492" s="733">
        <v>396</v>
      </c>
      <c r="E1492" s="733" t="str">
        <f>CONCATENATE('Смета ЕР (общ) '!$A1492,".",'Смета ЕР (общ) '!$B1492,".",'Смета ЕР (общ) '!$D1492)</f>
        <v>Р9.2.396</v>
      </c>
      <c r="F1492" s="733">
        <f t="shared" si="150"/>
        <v>1</v>
      </c>
      <c r="G1492" s="1065" t="s">
        <v>1151</v>
      </c>
      <c r="H1492" s="1098" t="s">
        <v>336</v>
      </c>
      <c r="I1492" s="734"/>
      <c r="J1492" s="923">
        <v>1591.19</v>
      </c>
      <c r="K1492" s="923">
        <v>1980.24</v>
      </c>
      <c r="L1492" s="923">
        <f t="shared" si="148"/>
        <v>1591.19</v>
      </c>
      <c r="M1492" s="923">
        <f t="shared" si="149"/>
        <v>1980.24</v>
      </c>
      <c r="N1492" s="923">
        <f>ROUND('Смета ЕР (общ) '!$I1492*'Смета ЕР (общ) '!$L1492,2)</f>
        <v>0</v>
      </c>
      <c r="O1492" s="923">
        <f>ROUND('Смета ЕР (общ) '!$I1492*'Смета ЕР (общ) '!$M1492,2)</f>
        <v>0</v>
      </c>
      <c r="P1492" s="1222"/>
      <c r="Q1492" s="1065"/>
      <c r="R1492" s="619"/>
      <c r="S1492" s="619"/>
      <c r="T1492" s="1168"/>
      <c r="U1492" s="1168"/>
      <c r="V1492" s="1168"/>
      <c r="W1492" s="1168"/>
    </row>
    <row r="1493" spans="1:23" s="625" customFormat="1" ht="14.4" customHeight="1">
      <c r="A1493" s="733" t="s">
        <v>105</v>
      </c>
      <c r="B1493" s="733">
        <v>2</v>
      </c>
      <c r="C1493" s="733"/>
      <c r="D1493" s="733">
        <v>261</v>
      </c>
      <c r="E1493" s="733" t="str">
        <f>CONCATENATE('Смета ЕР (общ) '!$A1493,".",'Смета ЕР (общ) '!$B1493,".",'Смета ЕР (общ) '!$D1493)</f>
        <v>Р9.2.261</v>
      </c>
      <c r="F1493" s="733">
        <f t="shared" si="150"/>
        <v>1</v>
      </c>
      <c r="G1493" s="1065" t="s">
        <v>732</v>
      </c>
      <c r="H1493" s="1098" t="s">
        <v>336</v>
      </c>
      <c r="I1493" s="734"/>
      <c r="J1493" s="923">
        <v>1591.19</v>
      </c>
      <c r="K1493" s="923">
        <v>1672.98</v>
      </c>
      <c r="L1493" s="923">
        <f t="shared" si="148"/>
        <v>1591.19</v>
      </c>
      <c r="M1493" s="923">
        <f t="shared" si="149"/>
        <v>1672.98</v>
      </c>
      <c r="N1493" s="923">
        <f>ROUND('Смета ЕР (общ) '!$I1493*'Смета ЕР (общ) '!$L1493,2)</f>
        <v>0</v>
      </c>
      <c r="O1493" s="923">
        <f>ROUND('Смета ЕР (общ) '!$I1493*'Смета ЕР (общ) '!$M1493,2)</f>
        <v>0</v>
      </c>
      <c r="P1493" s="1222"/>
      <c r="Q1493" s="1065"/>
      <c r="R1493" s="619"/>
      <c r="S1493" s="619"/>
      <c r="T1493" s="1168"/>
      <c r="U1493" s="1168"/>
      <c r="V1493" s="1168"/>
      <c r="W1493" s="1168"/>
    </row>
    <row r="1494" spans="1:23" s="625" customFormat="1" ht="24" customHeight="1">
      <c r="A1494" s="733" t="s">
        <v>105</v>
      </c>
      <c r="B1494" s="733">
        <v>2</v>
      </c>
      <c r="C1494" s="733"/>
      <c r="D1494" s="733">
        <v>219</v>
      </c>
      <c r="E1494" s="733" t="str">
        <f>CONCATENATE('Смета ЕР (общ) '!$A1494,".",'Смета ЕР (общ) '!$B1494,".",'Смета ЕР (общ) '!$D1494)</f>
        <v>Р9.2.219</v>
      </c>
      <c r="F1494" s="733">
        <f t="shared" si="150"/>
        <v>1</v>
      </c>
      <c r="G1494" s="1065" t="s">
        <v>716</v>
      </c>
      <c r="H1494" s="1098" t="s">
        <v>336</v>
      </c>
      <c r="I1494" s="734"/>
      <c r="J1494" s="923">
        <v>1591.19</v>
      </c>
      <c r="K1494" s="923">
        <v>1044.46</v>
      </c>
      <c r="L1494" s="923">
        <f t="shared" si="148"/>
        <v>1591.19</v>
      </c>
      <c r="M1494" s="923">
        <f t="shared" si="149"/>
        <v>1044.46</v>
      </c>
      <c r="N1494" s="923">
        <f>ROUND('Смета ЕР (общ) '!$I1494*'Смета ЕР (общ) '!$L1494,2)</f>
        <v>0</v>
      </c>
      <c r="O1494" s="923">
        <f>ROUND('Смета ЕР (общ) '!$I1494*'Смета ЕР (общ) '!$M1494,2)</f>
        <v>0</v>
      </c>
      <c r="P1494" s="1222"/>
      <c r="Q1494" s="1065"/>
      <c r="R1494" s="619"/>
      <c r="S1494" s="619"/>
      <c r="T1494" s="1168"/>
      <c r="U1494" s="1168"/>
      <c r="V1494" s="1168"/>
      <c r="W1494" s="1168"/>
    </row>
    <row r="1495" spans="1:23" s="625" customFormat="1" ht="14.4" customHeight="1">
      <c r="A1495" s="733" t="s">
        <v>105</v>
      </c>
      <c r="B1495" s="733">
        <v>2</v>
      </c>
      <c r="C1495" s="733"/>
      <c r="D1495" s="733">
        <v>262</v>
      </c>
      <c r="E1495" s="733" t="str">
        <f>CONCATENATE('Смета ЕР (общ) '!$A1495,".",'Смета ЕР (общ) '!$B1495,".",'Смета ЕР (общ) '!$D1495)</f>
        <v>Р9.2.262</v>
      </c>
      <c r="F1495" s="733">
        <f t="shared" si="150"/>
        <v>1</v>
      </c>
      <c r="G1495" s="1065" t="s">
        <v>733</v>
      </c>
      <c r="H1495" s="1098" t="s">
        <v>336</v>
      </c>
      <c r="I1495" s="734"/>
      <c r="J1495" s="923">
        <v>1591.19</v>
      </c>
      <c r="K1495" s="923">
        <v>569.65</v>
      </c>
      <c r="L1495" s="923">
        <f t="shared" si="148"/>
        <v>1591.19</v>
      </c>
      <c r="M1495" s="923">
        <f t="shared" si="149"/>
        <v>569.65</v>
      </c>
      <c r="N1495" s="923">
        <f>ROUND('Смета ЕР (общ) '!$I1495*'Смета ЕР (общ) '!$L1495,2)</f>
        <v>0</v>
      </c>
      <c r="O1495" s="923">
        <f>ROUND('Смета ЕР (общ) '!$I1495*'Смета ЕР (общ) '!$M1495,2)</f>
        <v>0</v>
      </c>
      <c r="P1495" s="1222"/>
      <c r="Q1495" s="1065"/>
      <c r="R1495" s="619"/>
      <c r="S1495" s="619"/>
      <c r="T1495" s="1168"/>
      <c r="U1495" s="1168"/>
      <c r="V1495" s="1168"/>
      <c r="W1495" s="1168"/>
    </row>
    <row r="1496" spans="1:23" s="625" customFormat="1" ht="14.4" customHeight="1">
      <c r="A1496" s="733" t="s">
        <v>105</v>
      </c>
      <c r="B1496" s="733">
        <v>2</v>
      </c>
      <c r="C1496" s="733"/>
      <c r="D1496" s="733">
        <v>220</v>
      </c>
      <c r="E1496" s="733" t="str">
        <f>CONCATENATE('Смета ЕР (общ) '!$A1496,".",'Смета ЕР (общ) '!$B1496,".",'Смета ЕР (общ) '!$D1496)</f>
        <v>Р9.2.220</v>
      </c>
      <c r="F1496" s="733">
        <f t="shared" si="150"/>
        <v>1</v>
      </c>
      <c r="G1496" s="1065" t="s">
        <v>633</v>
      </c>
      <c r="H1496" s="1098" t="s">
        <v>336</v>
      </c>
      <c r="I1496" s="734"/>
      <c r="J1496" s="923">
        <v>1983.6</v>
      </c>
      <c r="K1496" s="923">
        <v>14978.66</v>
      </c>
      <c r="L1496" s="923">
        <f t="shared" si="148"/>
        <v>1983.6</v>
      </c>
      <c r="M1496" s="923">
        <f t="shared" si="149"/>
        <v>14978.66</v>
      </c>
      <c r="N1496" s="923">
        <f>ROUND('Смета ЕР (общ) '!$I1496*'Смета ЕР (общ) '!$L1496,2)</f>
        <v>0</v>
      </c>
      <c r="O1496" s="923">
        <f>ROUND('Смета ЕР (общ) '!$I1496*'Смета ЕР (общ) '!$M1496,2)</f>
        <v>0</v>
      </c>
      <c r="P1496" s="1222"/>
      <c r="Q1496" s="1065"/>
      <c r="R1496" s="619"/>
      <c r="S1496" s="619"/>
      <c r="T1496" s="1168"/>
      <c r="U1496" s="1168"/>
      <c r="V1496" s="1168"/>
      <c r="W1496" s="1168"/>
    </row>
    <row r="1497" spans="1:23" s="625" customFormat="1" ht="14.4" customHeight="1">
      <c r="A1497" s="733" t="s">
        <v>105</v>
      </c>
      <c r="B1497" s="733">
        <v>2</v>
      </c>
      <c r="C1497" s="733"/>
      <c r="D1497" s="733">
        <v>221</v>
      </c>
      <c r="E1497" s="733" t="str">
        <f>CONCATENATE('Смета ЕР (общ) '!$A1497,".",'Смета ЕР (общ) '!$B1497,".",'Смета ЕР (общ) '!$D1497)</f>
        <v>Р9.2.221</v>
      </c>
      <c r="F1497" s="733">
        <f t="shared" si="150"/>
        <v>1</v>
      </c>
      <c r="G1497" s="1065" t="s">
        <v>145</v>
      </c>
      <c r="H1497" s="1098" t="s">
        <v>336</v>
      </c>
      <c r="I1497" s="734"/>
      <c r="J1497" s="923">
        <v>1591.19</v>
      </c>
      <c r="K1497" s="923">
        <v>2860.4</v>
      </c>
      <c r="L1497" s="923">
        <f t="shared" si="148"/>
        <v>1591.19</v>
      </c>
      <c r="M1497" s="923">
        <f t="shared" si="149"/>
        <v>2860.4</v>
      </c>
      <c r="N1497" s="923">
        <f>ROUND('Смета ЕР (общ) '!$I1497*'Смета ЕР (общ) '!$L1497,2)</f>
        <v>0</v>
      </c>
      <c r="O1497" s="923">
        <f>ROUND('Смета ЕР (общ) '!$I1497*'Смета ЕР (общ) '!$M1497,2)</f>
        <v>0</v>
      </c>
      <c r="P1497" s="1222"/>
      <c r="Q1497" s="1065"/>
      <c r="R1497" s="619"/>
      <c r="S1497" s="619"/>
      <c r="T1497" s="1168"/>
      <c r="U1497" s="1168"/>
      <c r="V1497" s="1168"/>
      <c r="W1497" s="1168"/>
    </row>
    <row r="1498" spans="1:23" s="625" customFormat="1" ht="24" customHeight="1">
      <c r="A1498" s="1097" t="s">
        <v>105</v>
      </c>
      <c r="B1498" s="1097">
        <v>2</v>
      </c>
      <c r="C1498" s="1097"/>
      <c r="D1498" s="1097">
        <v>399</v>
      </c>
      <c r="E1498" s="1097" t="str">
        <f>CONCATENATE('Смета ЕР (общ) '!$A1498,".",'Смета ЕР (общ) '!$B1498,".",'Смета ЕР (общ) '!$D1498)</f>
        <v>Р9.2.399</v>
      </c>
      <c r="F1498" s="1097">
        <f t="shared" si="150"/>
        <v>1</v>
      </c>
      <c r="G1498" s="1067" t="s">
        <v>2133</v>
      </c>
      <c r="H1498" s="1098" t="s">
        <v>336</v>
      </c>
      <c r="I1498" s="837"/>
      <c r="J1498" s="735">
        <v>1591.1940000000002</v>
      </c>
      <c r="K1498" s="735">
        <f>'Светильники ЭТМ'!L9</f>
        <v>3679.83</v>
      </c>
      <c r="L1498" s="735">
        <f t="shared" si="148"/>
        <v>1591.19</v>
      </c>
      <c r="M1498" s="1114">
        <f t="shared" si="149"/>
        <v>3679.83</v>
      </c>
      <c r="N1498" s="735">
        <f>ROUND('Смета ЕР (общ) '!$I1498*'Смета ЕР (общ) '!$L1498,2)</f>
        <v>0</v>
      </c>
      <c r="O1498" s="735">
        <f>ROUND('Смета ЕР (общ) '!$I1498*'Смета ЕР (общ) '!$M1498,2)</f>
        <v>0</v>
      </c>
      <c r="P1498" s="1218" t="s">
        <v>6216</v>
      </c>
      <c r="Q1498" s="1067" t="s">
        <v>846</v>
      </c>
      <c r="R1498" s="854"/>
      <c r="S1498" s="1169"/>
      <c r="T1498" s="1170"/>
      <c r="U1498" s="1170">
        <v>35</v>
      </c>
      <c r="V1498" s="1170"/>
      <c r="W1498" s="1170"/>
    </row>
    <row r="1499" spans="1:23" s="625" customFormat="1" ht="14.4" customHeight="1">
      <c r="A1499" s="1097" t="s">
        <v>105</v>
      </c>
      <c r="B1499" s="1097">
        <v>2</v>
      </c>
      <c r="C1499" s="1097"/>
      <c r="D1499" s="1097">
        <v>400</v>
      </c>
      <c r="E1499" s="1097" t="str">
        <f>CONCATENATE('Смета ЕР (общ) '!$A1499,".",'Смета ЕР (общ) '!$B1499,".",'Смета ЕР (общ) '!$D1499)</f>
        <v>Р9.2.400</v>
      </c>
      <c r="F1499" s="1097">
        <f t="shared" si="150"/>
        <v>1</v>
      </c>
      <c r="G1499" s="1067" t="s">
        <v>2135</v>
      </c>
      <c r="H1499" s="1098" t="s">
        <v>336</v>
      </c>
      <c r="I1499" s="837"/>
      <c r="J1499" s="735">
        <v>3182.3770000000004</v>
      </c>
      <c r="K1499" s="735">
        <f>'Светильники ЭТМ'!L10</f>
        <v>5655.93</v>
      </c>
      <c r="L1499" s="735">
        <f t="shared" si="148"/>
        <v>3182.38</v>
      </c>
      <c r="M1499" s="1114">
        <f t="shared" si="149"/>
        <v>5655.93</v>
      </c>
      <c r="N1499" s="735">
        <f>ROUND('Смета ЕР (общ) '!$I1499*'Смета ЕР (общ) '!$L1499,2)</f>
        <v>0</v>
      </c>
      <c r="O1499" s="735">
        <f>ROUND('Смета ЕР (общ) '!$I1499*'Смета ЕР (общ) '!$M1499,2)</f>
        <v>0</v>
      </c>
      <c r="P1499" s="1218" t="s">
        <v>6216</v>
      </c>
      <c r="Q1499" s="1067" t="s">
        <v>846</v>
      </c>
      <c r="R1499" s="854"/>
      <c r="S1499" s="1169"/>
      <c r="T1499" s="1170"/>
      <c r="U1499" s="1170">
        <v>9</v>
      </c>
      <c r="V1499" s="1170"/>
      <c r="W1499" s="1170"/>
    </row>
    <row r="1500" spans="1:23" s="625" customFormat="1" ht="14.4" customHeight="1">
      <c r="A1500" s="1097" t="s">
        <v>105</v>
      </c>
      <c r="B1500" s="1097">
        <v>2</v>
      </c>
      <c r="C1500" s="1097"/>
      <c r="D1500" s="1097">
        <v>401</v>
      </c>
      <c r="E1500" s="1097" t="str">
        <f>CONCATENATE('Смета ЕР (общ) '!$A1500,".",'Смета ЕР (общ) '!$B1500,".",'Смета ЕР (общ) '!$D1500)</f>
        <v>Р9.2.401</v>
      </c>
      <c r="F1500" s="1097">
        <f t="shared" si="150"/>
        <v>1</v>
      </c>
      <c r="G1500" s="1067" t="s">
        <v>2136</v>
      </c>
      <c r="H1500" s="1098" t="s">
        <v>336</v>
      </c>
      <c r="I1500" s="837"/>
      <c r="J1500" s="735">
        <v>2386.7910000000002</v>
      </c>
      <c r="K1500" s="735">
        <f>'Светильники ЭТМ'!L11</f>
        <v>3895.16</v>
      </c>
      <c r="L1500" s="735">
        <f t="shared" si="148"/>
        <v>2386.79</v>
      </c>
      <c r="M1500" s="1114">
        <f t="shared" si="149"/>
        <v>3895.16</v>
      </c>
      <c r="N1500" s="735">
        <f>ROUND('Смета ЕР (общ) '!$I1500*'Смета ЕР (общ) '!$L1500,2)</f>
        <v>0</v>
      </c>
      <c r="O1500" s="735">
        <f>ROUND('Смета ЕР (общ) '!$I1500*'Смета ЕР (общ) '!$M1500,2)</f>
        <v>0</v>
      </c>
      <c r="P1500" s="1218" t="s">
        <v>6216</v>
      </c>
      <c r="Q1500" s="1067" t="s">
        <v>846</v>
      </c>
      <c r="R1500" s="854"/>
      <c r="S1500" s="1169"/>
      <c r="T1500" s="1170"/>
      <c r="U1500" s="1170">
        <v>4</v>
      </c>
      <c r="V1500" s="1170"/>
      <c r="W1500" s="1170"/>
    </row>
    <row r="1501" spans="1:23" s="625" customFormat="1" ht="14.4" customHeight="1">
      <c r="A1501" s="1097" t="s">
        <v>105</v>
      </c>
      <c r="B1501" s="1097">
        <v>2</v>
      </c>
      <c r="C1501" s="1097"/>
      <c r="D1501" s="1097">
        <v>402</v>
      </c>
      <c r="E1501" s="1097" t="str">
        <f>CONCATENATE('Смета ЕР (общ) '!$A1501,".",'Смета ЕР (общ) '!$B1501,".",'Смета ЕР (общ) '!$D1501)</f>
        <v>Р9.2.402</v>
      </c>
      <c r="F1501" s="1097">
        <f t="shared" si="150"/>
        <v>1</v>
      </c>
      <c r="G1501" s="1067" t="s">
        <v>2137</v>
      </c>
      <c r="H1501" s="1098" t="s">
        <v>336</v>
      </c>
      <c r="I1501" s="837"/>
      <c r="J1501" s="735">
        <v>1591.1940000000002</v>
      </c>
      <c r="K1501" s="735">
        <f>'Светильники ЭТМ'!L12</f>
        <v>1897.27</v>
      </c>
      <c r="L1501" s="735">
        <f t="shared" si="148"/>
        <v>1591.19</v>
      </c>
      <c r="M1501" s="1114">
        <f t="shared" si="149"/>
        <v>1897.27</v>
      </c>
      <c r="N1501" s="735">
        <f>ROUND('Смета ЕР (общ) '!$I1501*'Смета ЕР (общ) '!$L1501,2)</f>
        <v>0</v>
      </c>
      <c r="O1501" s="735">
        <f>ROUND('Смета ЕР (общ) '!$I1501*'Смета ЕР (общ) '!$M1501,2)</f>
        <v>0</v>
      </c>
      <c r="P1501" s="1218" t="s">
        <v>6216</v>
      </c>
      <c r="Q1501" s="1067" t="s">
        <v>846</v>
      </c>
      <c r="R1501" s="854"/>
      <c r="S1501" s="1169"/>
      <c r="T1501" s="1170"/>
      <c r="U1501" s="1170">
        <v>6</v>
      </c>
      <c r="V1501" s="1170"/>
      <c r="W1501" s="1170"/>
    </row>
    <row r="1502" spans="1:23" s="625" customFormat="1" ht="24" customHeight="1">
      <c r="A1502" s="1097" t="s">
        <v>105</v>
      </c>
      <c r="B1502" s="1097">
        <v>2</v>
      </c>
      <c r="C1502" s="1097"/>
      <c r="D1502" s="1097">
        <v>407</v>
      </c>
      <c r="E1502" s="1097" t="str">
        <f>CONCATENATE('Смета ЕР (общ) '!$A1502,".",'Смета ЕР (общ) '!$B1502,".",'Смета ЕР (общ) '!$D1502)</f>
        <v>Р9.2.407</v>
      </c>
      <c r="F1502" s="1097">
        <f t="shared" si="150"/>
        <v>1</v>
      </c>
      <c r="G1502" s="1067" t="s">
        <v>2140</v>
      </c>
      <c r="H1502" s="1098" t="s">
        <v>336</v>
      </c>
      <c r="I1502" s="837"/>
      <c r="J1502" s="735">
        <v>1591.1940000000002</v>
      </c>
      <c r="K1502" s="735">
        <f>'Светильники ЭТМ'!L19</f>
        <v>2671.12</v>
      </c>
      <c r="L1502" s="735">
        <f t="shared" si="148"/>
        <v>1591.19</v>
      </c>
      <c r="M1502" s="1114">
        <f t="shared" si="149"/>
        <v>2671.12</v>
      </c>
      <c r="N1502" s="735">
        <f>ROUND('Смета ЕР (общ) '!$I1502*'Смета ЕР (общ) '!$L1502,2)</f>
        <v>0</v>
      </c>
      <c r="O1502" s="735">
        <f>ROUND('Смета ЕР (общ) '!$I1502*'Смета ЕР (общ) '!$M1502,2)</f>
        <v>0</v>
      </c>
      <c r="P1502" s="1218" t="s">
        <v>6216</v>
      </c>
      <c r="Q1502" s="1067"/>
      <c r="R1502" s="854"/>
      <c r="S1502" s="1169"/>
      <c r="T1502" s="1187"/>
      <c r="U1502" s="1187"/>
      <c r="V1502" s="1187"/>
      <c r="W1502" s="1187"/>
    </row>
    <row r="1503" spans="1:23" s="625" customFormat="1" ht="24" customHeight="1">
      <c r="A1503" s="1097" t="s">
        <v>105</v>
      </c>
      <c r="B1503" s="1097">
        <v>2</v>
      </c>
      <c r="C1503" s="1097"/>
      <c r="D1503" s="1097">
        <v>408</v>
      </c>
      <c r="E1503" s="1097" t="str">
        <f>CONCATENATE('Смета ЕР (общ) '!$A1503,".",'Смета ЕР (общ) '!$B1503,".",'Смета ЕР (общ) '!$D1503)</f>
        <v>Р9.2.408</v>
      </c>
      <c r="F1503" s="1097">
        <f t="shared" si="150"/>
        <v>1</v>
      </c>
      <c r="G1503" s="1067" t="s">
        <v>2141</v>
      </c>
      <c r="H1503" s="1098" t="s">
        <v>336</v>
      </c>
      <c r="I1503" s="837"/>
      <c r="J1503" s="735">
        <v>1591.194</v>
      </c>
      <c r="K1503" s="735">
        <f>'Светильники ЭТМ'!L20</f>
        <v>3421.85</v>
      </c>
      <c r="L1503" s="735">
        <f t="shared" si="148"/>
        <v>1591.19</v>
      </c>
      <c r="M1503" s="1114">
        <f t="shared" si="149"/>
        <v>3421.85</v>
      </c>
      <c r="N1503" s="735">
        <f>ROUND('Смета ЕР (общ) '!$I1503*'Смета ЕР (общ) '!$L1503,2)</f>
        <v>0</v>
      </c>
      <c r="O1503" s="735">
        <f>ROUND('Смета ЕР (общ) '!$I1503*'Смета ЕР (общ) '!$M1503,2)</f>
        <v>0</v>
      </c>
      <c r="P1503" s="1218" t="s">
        <v>6216</v>
      </c>
      <c r="Q1503" s="1067"/>
      <c r="R1503" s="854"/>
      <c r="S1503" s="1169"/>
      <c r="T1503" s="1187"/>
      <c r="U1503" s="1187"/>
      <c r="V1503" s="1187"/>
      <c r="W1503" s="1187"/>
    </row>
    <row r="1504" spans="1:23" s="625" customFormat="1" ht="24" customHeight="1">
      <c r="A1504" s="1097" t="s">
        <v>105</v>
      </c>
      <c r="B1504" s="1097">
        <v>2</v>
      </c>
      <c r="C1504" s="1097"/>
      <c r="D1504" s="1097">
        <v>409</v>
      </c>
      <c r="E1504" s="1097" t="str">
        <f>CONCATENATE('Смета ЕР (общ) '!$A1504,".",'Смета ЕР (общ) '!$B1504,".",'Смета ЕР (общ) '!$D1504)</f>
        <v>Р9.2.409</v>
      </c>
      <c r="F1504" s="1097">
        <f t="shared" si="150"/>
        <v>1</v>
      </c>
      <c r="G1504" s="1067" t="s">
        <v>2142</v>
      </c>
      <c r="H1504" s="1098" t="s">
        <v>336</v>
      </c>
      <c r="I1504" s="837"/>
      <c r="J1504" s="735">
        <v>2000</v>
      </c>
      <c r="K1504" s="735">
        <f>'Светильники ЭТМ'!L21</f>
        <v>5283.02</v>
      </c>
      <c r="L1504" s="735">
        <f t="shared" si="148"/>
        <v>2000</v>
      </c>
      <c r="M1504" s="1114">
        <f t="shared" si="149"/>
        <v>5283.02</v>
      </c>
      <c r="N1504" s="735">
        <f>ROUND('Смета ЕР (общ) '!$I1504*'Смета ЕР (общ) '!$L1504,2)</f>
        <v>0</v>
      </c>
      <c r="O1504" s="735">
        <f>ROUND('Смета ЕР (общ) '!$I1504*'Смета ЕР (общ) '!$M1504,2)</f>
        <v>0</v>
      </c>
      <c r="P1504" s="1218" t="s">
        <v>6216</v>
      </c>
      <c r="Q1504" s="1067"/>
      <c r="R1504" s="854"/>
      <c r="S1504" s="1169"/>
      <c r="T1504" s="1187"/>
      <c r="U1504" s="1187"/>
      <c r="V1504" s="1187"/>
      <c r="W1504" s="1187"/>
    </row>
    <row r="1505" spans="1:23" s="625" customFormat="1" ht="24" customHeight="1">
      <c r="A1505" s="1097" t="s">
        <v>105</v>
      </c>
      <c r="B1505" s="1097">
        <v>2</v>
      </c>
      <c r="C1505" s="1097"/>
      <c r="D1505" s="1097">
        <v>410</v>
      </c>
      <c r="E1505" s="1097" t="str">
        <f>CONCATENATE('Смета ЕР (общ) '!$A1505,".",'Смета ЕР (общ) '!$B1505,".",'Смета ЕР (общ) '!$D1505)</f>
        <v>Р9.2.410</v>
      </c>
      <c r="F1505" s="1097">
        <f t="shared" si="150"/>
        <v>1</v>
      </c>
      <c r="G1505" s="1067" t="s">
        <v>2143</v>
      </c>
      <c r="H1505" s="1098" t="s">
        <v>336</v>
      </c>
      <c r="I1505" s="837"/>
      <c r="J1505" s="735">
        <v>2000</v>
      </c>
      <c r="K1505" s="735">
        <f>'Светильники ЭТМ'!L22</f>
        <v>6902.28</v>
      </c>
      <c r="L1505" s="735">
        <f t="shared" si="148"/>
        <v>2000</v>
      </c>
      <c r="M1505" s="1114">
        <f t="shared" si="149"/>
        <v>6902.28</v>
      </c>
      <c r="N1505" s="735">
        <f>ROUND('Смета ЕР (общ) '!$I1505*'Смета ЕР (общ) '!$L1505,2)</f>
        <v>0</v>
      </c>
      <c r="O1505" s="735">
        <f>ROUND('Смета ЕР (общ) '!$I1505*'Смета ЕР (общ) '!$M1505,2)</f>
        <v>0</v>
      </c>
      <c r="P1505" s="1218" t="s">
        <v>6216</v>
      </c>
      <c r="Q1505" s="1067"/>
      <c r="R1505" s="854"/>
      <c r="S1505" s="1169"/>
      <c r="T1505" s="1187"/>
      <c r="U1505" s="1187"/>
      <c r="V1505" s="1187"/>
      <c r="W1505" s="1187"/>
    </row>
    <row r="1506" spans="1:23" s="625" customFormat="1" ht="14.4" customHeight="1">
      <c r="A1506" s="1097" t="s">
        <v>105</v>
      </c>
      <c r="B1506" s="1097">
        <v>2</v>
      </c>
      <c r="C1506" s="1097"/>
      <c r="D1506" s="1097">
        <v>569</v>
      </c>
      <c r="E1506" s="1097" t="str">
        <f>CONCATENATE('Смета ЕР (общ) '!$A1506,".",'Смета ЕР (общ) '!$B1506,".",'Смета ЕР (общ) '!$D1506)</f>
        <v>Р9.2.569</v>
      </c>
      <c r="F1506" s="1097">
        <f t="shared" si="150"/>
        <v>1</v>
      </c>
      <c r="G1506" s="1167" t="s">
        <v>1972</v>
      </c>
      <c r="H1506" s="1098" t="s">
        <v>336</v>
      </c>
      <c r="I1506" s="837"/>
      <c r="J1506" s="735">
        <v>5225</v>
      </c>
      <c r="K1506" s="735">
        <f>'Светильники Профдед н'!I4</f>
        <v>18332.150000000001</v>
      </c>
      <c r="L1506" s="735">
        <f t="shared" si="148"/>
        <v>5225</v>
      </c>
      <c r="M1506" s="1114">
        <f t="shared" si="149"/>
        <v>18332.150000000001</v>
      </c>
      <c r="N1506" s="735">
        <f>ROUND('Смета ЕР (общ) '!$I1506*'Смета ЕР (общ) '!$L1506,2)</f>
        <v>0</v>
      </c>
      <c r="O1506" s="735">
        <f>ROUND('Смета ЕР (общ) '!$I1506*'Смета ЕР (общ) '!$M1506,2)</f>
        <v>0</v>
      </c>
      <c r="P1506" s="1218" t="s">
        <v>6218</v>
      </c>
      <c r="Q1506" s="1167" t="s">
        <v>846</v>
      </c>
      <c r="R1506" s="854"/>
      <c r="S1506" s="1169"/>
      <c r="T1506" s="1187"/>
      <c r="U1506" s="1187"/>
      <c r="V1506" s="1187"/>
      <c r="W1506" s="1187"/>
    </row>
    <row r="1507" spans="1:23" s="625" customFormat="1" ht="24" customHeight="1">
      <c r="A1507" s="1151" t="s">
        <v>105</v>
      </c>
      <c r="B1507" s="1186">
        <v>2</v>
      </c>
      <c r="C1507" s="1186"/>
      <c r="D1507" s="1186">
        <v>411</v>
      </c>
      <c r="E1507" s="1186" t="str">
        <f>CONCATENATE('Смета ЕР (общ) '!$A1507,".",'Смета ЕР (общ) '!$B1507,".",'Смета ЕР (общ) '!$D1507)</f>
        <v>Р9.2.411</v>
      </c>
      <c r="F1507" s="1097">
        <f t="shared" si="150"/>
        <v>1</v>
      </c>
      <c r="G1507" s="1167" t="s">
        <v>1973</v>
      </c>
      <c r="H1507" s="1098" t="s">
        <v>336</v>
      </c>
      <c r="I1507" s="837"/>
      <c r="J1507" s="735">
        <v>5225</v>
      </c>
      <c r="K1507" s="735">
        <f>'Светильники Профдед н'!I5</f>
        <v>18332.150000000001</v>
      </c>
      <c r="L1507" s="735">
        <f t="shared" si="148"/>
        <v>5225</v>
      </c>
      <c r="M1507" s="1114">
        <f t="shared" si="149"/>
        <v>18332.150000000001</v>
      </c>
      <c r="N1507" s="735">
        <f>ROUND('Смета ЕР (общ) '!$I1507*'Смета ЕР (общ) '!$L1507,2)</f>
        <v>0</v>
      </c>
      <c r="O1507" s="735">
        <f>ROUND('Смета ЕР (общ) '!$I1507*'Смета ЕР (общ) '!$M1507,2)</f>
        <v>0</v>
      </c>
      <c r="P1507" s="1218" t="s">
        <v>6218</v>
      </c>
      <c r="Q1507" s="1167" t="s">
        <v>846</v>
      </c>
      <c r="R1507" s="854"/>
      <c r="S1507" s="1169"/>
      <c r="T1507" s="1187"/>
      <c r="U1507" s="1187"/>
      <c r="V1507" s="1187"/>
      <c r="W1507" s="1187"/>
    </row>
    <row r="1508" spans="1:23" s="625" customFormat="1" ht="20.399999999999999" customHeight="1">
      <c r="A1508" s="1151" t="s">
        <v>105</v>
      </c>
      <c r="B1508" s="1186">
        <v>2</v>
      </c>
      <c r="C1508" s="1186"/>
      <c r="D1508" s="1186">
        <v>412</v>
      </c>
      <c r="E1508" s="1186" t="str">
        <f>CONCATENATE('Смета ЕР (общ) '!$A1508,".",'Смета ЕР (общ) '!$B1508,".",'Смета ЕР (общ) '!$D1508)</f>
        <v>Р9.2.412</v>
      </c>
      <c r="F1508" s="1097">
        <f t="shared" si="150"/>
        <v>1</v>
      </c>
      <c r="G1508" s="1067" t="s">
        <v>2631</v>
      </c>
      <c r="H1508" s="1098" t="s">
        <v>336</v>
      </c>
      <c r="I1508" s="837"/>
      <c r="J1508" s="735">
        <v>8119.83</v>
      </c>
      <c r="K1508" s="735">
        <f>'Светильники Профдед н'!I6</f>
        <v>27954.93</v>
      </c>
      <c r="L1508" s="735">
        <f t="shared" si="148"/>
        <v>8119.83</v>
      </c>
      <c r="M1508" s="1114">
        <f t="shared" si="149"/>
        <v>27954.93</v>
      </c>
      <c r="N1508" s="735">
        <f>ROUND('Смета ЕР (общ) '!$I1508*'Смета ЕР (общ) '!$L1508,2)</f>
        <v>0</v>
      </c>
      <c r="O1508" s="735">
        <f>ROUND('Смета ЕР (общ) '!$I1508*'Смета ЕР (общ) '!$M1508,2)</f>
        <v>0</v>
      </c>
      <c r="P1508" s="1218" t="s">
        <v>6218</v>
      </c>
      <c r="Q1508" s="1067" t="s">
        <v>846</v>
      </c>
      <c r="R1508" s="854"/>
      <c r="S1508" s="1169"/>
      <c r="T1508" s="1187"/>
      <c r="U1508" s="1187"/>
      <c r="V1508" s="1187"/>
      <c r="W1508" s="1187"/>
    </row>
    <row r="1509" spans="1:23" s="625" customFormat="1" ht="20.399999999999999" customHeight="1">
      <c r="A1509" s="1151" t="s">
        <v>105</v>
      </c>
      <c r="B1509" s="1186">
        <v>2</v>
      </c>
      <c r="C1509" s="1186"/>
      <c r="D1509" s="1186">
        <v>413</v>
      </c>
      <c r="E1509" s="1186" t="str">
        <f>CONCATENATE('Смета ЕР (общ) '!$A1509,".",'Смета ЕР (общ) '!$B1509,".",'Смета ЕР (общ) '!$D1509)</f>
        <v>Р9.2.413</v>
      </c>
      <c r="F1509" s="1097">
        <f t="shared" si="150"/>
        <v>1</v>
      </c>
      <c r="G1509" s="1067" t="s">
        <v>2632</v>
      </c>
      <c r="H1509" s="1098" t="s">
        <v>336</v>
      </c>
      <c r="I1509" s="837"/>
      <c r="J1509" s="735">
        <v>8119.83</v>
      </c>
      <c r="K1509" s="735">
        <f>'Светильники Профдед н'!I7</f>
        <v>31734.38</v>
      </c>
      <c r="L1509" s="735">
        <f t="shared" si="148"/>
        <v>8119.83</v>
      </c>
      <c r="M1509" s="1114">
        <f t="shared" si="149"/>
        <v>31734.38</v>
      </c>
      <c r="N1509" s="735">
        <f>ROUND('Смета ЕР (общ) '!$I1509*'Смета ЕР (общ) '!$L1509,2)</f>
        <v>0</v>
      </c>
      <c r="O1509" s="735">
        <f>ROUND('Смета ЕР (общ) '!$I1509*'Смета ЕР (общ) '!$M1509,2)</f>
        <v>0</v>
      </c>
      <c r="P1509" s="1218" t="s">
        <v>6218</v>
      </c>
      <c r="Q1509" s="1067" t="s">
        <v>846</v>
      </c>
      <c r="R1509" s="854"/>
      <c r="S1509" s="1169"/>
      <c r="T1509" s="1170"/>
      <c r="U1509" s="1170">
        <v>3</v>
      </c>
      <c r="V1509" s="1170"/>
      <c r="W1509" s="1170"/>
    </row>
    <row r="1510" spans="1:23" s="625" customFormat="1" ht="20.399999999999999" customHeight="1">
      <c r="A1510" s="1151" t="s">
        <v>105</v>
      </c>
      <c r="B1510" s="1186">
        <v>2</v>
      </c>
      <c r="C1510" s="1186"/>
      <c r="D1510" s="1186">
        <v>414</v>
      </c>
      <c r="E1510" s="1186" t="str">
        <f>CONCATENATE('Смета ЕР (общ) '!$A1510,".",'Смета ЕР (общ) '!$B1510,".",'Смета ЕР (общ) '!$D1510)</f>
        <v>Р9.2.414</v>
      </c>
      <c r="F1510" s="1097">
        <f t="shared" si="150"/>
        <v>1</v>
      </c>
      <c r="G1510" s="1067" t="s">
        <v>2633</v>
      </c>
      <c r="H1510" s="1098" t="s">
        <v>336</v>
      </c>
      <c r="I1510" s="837"/>
      <c r="J1510" s="735">
        <v>12580.24</v>
      </c>
      <c r="K1510" s="735">
        <f>'Светильники Профдед н'!I8</f>
        <v>62344.71</v>
      </c>
      <c r="L1510" s="735">
        <f t="shared" si="148"/>
        <v>12580.24</v>
      </c>
      <c r="M1510" s="1114">
        <f t="shared" si="149"/>
        <v>62344.71</v>
      </c>
      <c r="N1510" s="735">
        <f>ROUND('Смета ЕР (общ) '!$I1510*'Смета ЕР (общ) '!$L1510,2)</f>
        <v>0</v>
      </c>
      <c r="O1510" s="735">
        <f>ROUND('Смета ЕР (общ) '!$I1510*'Смета ЕР (общ) '!$M1510,2)</f>
        <v>0</v>
      </c>
      <c r="P1510" s="1218" t="s">
        <v>6218</v>
      </c>
      <c r="Q1510" s="1067" t="s">
        <v>846</v>
      </c>
      <c r="R1510" s="854"/>
      <c r="S1510" s="1169"/>
      <c r="T1510" s="1187"/>
      <c r="U1510" s="1187"/>
      <c r="V1510" s="1187"/>
      <c r="W1510" s="1187"/>
    </row>
    <row r="1511" spans="1:23" s="625" customFormat="1" ht="20.399999999999999" customHeight="1">
      <c r="A1511" s="1151" t="s">
        <v>105</v>
      </c>
      <c r="B1511" s="1186">
        <v>2</v>
      </c>
      <c r="C1511" s="1186"/>
      <c r="D1511" s="1186">
        <v>415</v>
      </c>
      <c r="E1511" s="1186" t="str">
        <f>CONCATENATE('Смета ЕР (общ) '!$A1511,".",'Смета ЕР (общ) '!$B1511,".",'Смета ЕР (общ) '!$D1511)</f>
        <v>Р9.2.415</v>
      </c>
      <c r="F1511" s="1097">
        <f t="shared" si="150"/>
        <v>1</v>
      </c>
      <c r="G1511" s="1067" t="s">
        <v>2634</v>
      </c>
      <c r="H1511" s="1098" t="s">
        <v>336</v>
      </c>
      <c r="I1511" s="837"/>
      <c r="J1511" s="735">
        <v>18640.72</v>
      </c>
      <c r="K1511" s="735">
        <f>'Светильники Профдед н'!I9</f>
        <v>83288.09</v>
      </c>
      <c r="L1511" s="735">
        <f t="shared" si="148"/>
        <v>18640.72</v>
      </c>
      <c r="M1511" s="1114">
        <f t="shared" si="149"/>
        <v>83288.09</v>
      </c>
      <c r="N1511" s="735">
        <f>ROUND('Смета ЕР (общ) '!$I1511*'Смета ЕР (общ) '!$L1511,2)</f>
        <v>0</v>
      </c>
      <c r="O1511" s="735">
        <f>ROUND('Смета ЕР (общ) '!$I1511*'Смета ЕР (общ) '!$M1511,2)</f>
        <v>0</v>
      </c>
      <c r="P1511" s="1218" t="s">
        <v>6218</v>
      </c>
      <c r="Q1511" s="1067" t="s">
        <v>846</v>
      </c>
      <c r="R1511" s="854"/>
      <c r="S1511" s="1169"/>
      <c r="T1511" s="1170"/>
      <c r="U1511" s="1170">
        <v>1</v>
      </c>
      <c r="V1511" s="1170"/>
      <c r="W1511" s="1170"/>
    </row>
    <row r="1512" spans="1:23" s="625" customFormat="1" ht="20.399999999999999" customHeight="1">
      <c r="A1512" s="1151" t="s">
        <v>105</v>
      </c>
      <c r="B1512" s="1186">
        <v>2</v>
      </c>
      <c r="C1512" s="1186"/>
      <c r="D1512" s="1186">
        <v>416</v>
      </c>
      <c r="E1512" s="1186" t="str">
        <f>CONCATENATE('Смета ЕР (общ) '!$A1512,".",'Смета ЕР (общ) '!$B1512,".",'Смета ЕР (общ) '!$D1512)</f>
        <v>Р9.2.416</v>
      </c>
      <c r="F1512" s="1097">
        <f t="shared" si="150"/>
        <v>1</v>
      </c>
      <c r="G1512" s="1067" t="s">
        <v>2635</v>
      </c>
      <c r="H1512" s="1098" t="s">
        <v>336</v>
      </c>
      <c r="I1512" s="837"/>
      <c r="J1512" s="735">
        <v>33392.39</v>
      </c>
      <c r="K1512" s="735">
        <f>'Светильники Профдед н'!I10</f>
        <v>100755.48</v>
      </c>
      <c r="L1512" s="735">
        <f t="shared" si="148"/>
        <v>33392.39</v>
      </c>
      <c r="M1512" s="1114">
        <f t="shared" si="149"/>
        <v>100755.48</v>
      </c>
      <c r="N1512" s="735">
        <f>ROUND('Смета ЕР (общ) '!$I1512*'Смета ЕР (общ) '!$L1512,2)</f>
        <v>0</v>
      </c>
      <c r="O1512" s="735">
        <f>ROUND('Смета ЕР (общ) '!$I1512*'Смета ЕР (общ) '!$M1512,2)</f>
        <v>0</v>
      </c>
      <c r="P1512" s="1218" t="s">
        <v>6218</v>
      </c>
      <c r="Q1512" s="1067" t="s">
        <v>846</v>
      </c>
      <c r="R1512" s="854"/>
      <c r="S1512" s="1169"/>
      <c r="T1512" s="1170"/>
      <c r="U1512" s="1170">
        <v>2</v>
      </c>
      <c r="V1512" s="1170"/>
      <c r="W1512" s="1170"/>
    </row>
    <row r="1513" spans="1:23" s="625" customFormat="1" ht="14.4" customHeight="1">
      <c r="A1513" s="1151" t="s">
        <v>105</v>
      </c>
      <c r="B1513" s="1186">
        <v>2</v>
      </c>
      <c r="C1513" s="1186"/>
      <c r="D1513" s="1186">
        <v>417</v>
      </c>
      <c r="E1513" s="1186" t="str">
        <f>CONCATENATE('Смета ЕР (общ) '!$A1513,".",'Смета ЕР (общ) '!$B1513,".",'Смета ЕР (общ) '!$D1513)</f>
        <v>Р9.2.417</v>
      </c>
      <c r="F1513" s="1097">
        <f t="shared" si="150"/>
        <v>1</v>
      </c>
      <c r="G1513" s="1067" t="s">
        <v>2636</v>
      </c>
      <c r="H1513" s="1098" t="s">
        <v>336</v>
      </c>
      <c r="I1513" s="837"/>
      <c r="J1513" s="735">
        <v>0</v>
      </c>
      <c r="K1513" s="735">
        <f>'Светильники Профдед н'!I11</f>
        <v>3020.08</v>
      </c>
      <c r="L1513" s="735">
        <f t="shared" si="148"/>
        <v>0</v>
      </c>
      <c r="M1513" s="1114">
        <f t="shared" si="149"/>
        <v>3020.08</v>
      </c>
      <c r="N1513" s="735">
        <f>ROUND('Смета ЕР (общ) '!$I1513*'Смета ЕР (общ) '!$L1513,2)</f>
        <v>0</v>
      </c>
      <c r="O1513" s="735">
        <f>ROUND('Смета ЕР (общ) '!$I1513*'Смета ЕР (общ) '!$M1513,2)</f>
        <v>0</v>
      </c>
      <c r="P1513" s="1218" t="s">
        <v>6218</v>
      </c>
      <c r="Q1513" s="1067" t="s">
        <v>846</v>
      </c>
      <c r="R1513" s="854"/>
      <c r="S1513" s="1169"/>
      <c r="T1513" s="1170"/>
      <c r="U1513" s="1170">
        <v>1</v>
      </c>
      <c r="V1513" s="1170"/>
      <c r="W1513" s="1170"/>
    </row>
    <row r="1514" spans="1:23" s="625" customFormat="1" ht="14.4" customHeight="1">
      <c r="A1514" s="1151" t="s">
        <v>105</v>
      </c>
      <c r="B1514" s="1186">
        <v>2</v>
      </c>
      <c r="C1514" s="1186"/>
      <c r="D1514" s="1186">
        <v>445</v>
      </c>
      <c r="E1514" s="1186" t="str">
        <f>CONCATENATE('Смета ЕР (общ) '!$A1514,".",'Смета ЕР (общ) '!$B1514,".",'Смета ЕР (общ) '!$D1514)</f>
        <v>Р9.2.445</v>
      </c>
      <c r="F1514" s="1097">
        <f t="shared" si="150"/>
        <v>1</v>
      </c>
      <c r="G1514" s="1142" t="s">
        <v>2641</v>
      </c>
      <c r="H1514" s="1098" t="s">
        <v>336</v>
      </c>
      <c r="I1514" s="837"/>
      <c r="J1514" s="735">
        <f t="shared" ref="J1514:J1545" si="151">K1514*0.1</f>
        <v>3242.8620000000005</v>
      </c>
      <c r="K1514" s="735">
        <f>Освещение!H14</f>
        <v>32428.620000000003</v>
      </c>
      <c r="L1514" s="735">
        <f t="shared" si="148"/>
        <v>3242.86</v>
      </c>
      <c r="M1514" s="1114">
        <f t="shared" si="149"/>
        <v>32428.62</v>
      </c>
      <c r="N1514" s="735">
        <f>ROUND('Смета ЕР (общ) '!$I1514*'Смета ЕР (общ) '!$L1514,2)</f>
        <v>0</v>
      </c>
      <c r="O1514" s="735">
        <f>ROUND('Смета ЕР (общ) '!$I1514*'Смета ЕР (общ) '!$M1514,2)</f>
        <v>0</v>
      </c>
      <c r="P1514" s="1218" t="s">
        <v>6215</v>
      </c>
      <c r="Q1514" s="1142" t="s">
        <v>6176</v>
      </c>
      <c r="R1514" s="854"/>
      <c r="S1514" s="1169"/>
      <c r="T1514" s="1170"/>
      <c r="U1514" s="1170"/>
      <c r="V1514" s="1170"/>
      <c r="W1514" s="1170"/>
    </row>
    <row r="1515" spans="1:23" s="625" customFormat="1" ht="14.4" customHeight="1">
      <c r="A1515" s="1151" t="s">
        <v>105</v>
      </c>
      <c r="B1515" s="1186">
        <v>2</v>
      </c>
      <c r="C1515" s="1186"/>
      <c r="D1515" s="1186">
        <v>446</v>
      </c>
      <c r="E1515" s="1186" t="str">
        <f>CONCATENATE('Смета ЕР (общ) '!$A1515,".",'Смета ЕР (общ) '!$B1515,".",'Смета ЕР (общ) '!$D1515)</f>
        <v>Р9.2.446</v>
      </c>
      <c r="F1515" s="1097">
        <f t="shared" si="150"/>
        <v>1</v>
      </c>
      <c r="G1515" s="1142" t="s">
        <v>3535</v>
      </c>
      <c r="H1515" s="1098" t="s">
        <v>336</v>
      </c>
      <c r="I1515" s="837"/>
      <c r="J1515" s="735">
        <f t="shared" si="151"/>
        <v>3756.4695000000002</v>
      </c>
      <c r="K1515" s="735">
        <f>Освещение!H15</f>
        <v>37564.695</v>
      </c>
      <c r="L1515" s="735">
        <f t="shared" si="148"/>
        <v>3756.47</v>
      </c>
      <c r="M1515" s="1114">
        <f t="shared" si="149"/>
        <v>37564.699999999997</v>
      </c>
      <c r="N1515" s="735">
        <f>ROUND('Смета ЕР (общ) '!$I1515*'Смета ЕР (общ) '!$L1515,2)</f>
        <v>0</v>
      </c>
      <c r="O1515" s="735">
        <f>ROUND('Смета ЕР (общ) '!$I1515*'Смета ЕР (общ) '!$M1515,2)</f>
        <v>0</v>
      </c>
      <c r="P1515" s="1218" t="s">
        <v>6215</v>
      </c>
      <c r="Q1515" s="1142" t="s">
        <v>6176</v>
      </c>
      <c r="R1515" s="854"/>
      <c r="S1515" s="1169"/>
      <c r="T1515" s="1170"/>
      <c r="U1515" s="1170"/>
      <c r="V1515" s="1170"/>
      <c r="W1515" s="1170"/>
    </row>
    <row r="1516" spans="1:23" s="625" customFormat="1" ht="14.4" customHeight="1">
      <c r="A1516" s="1151" t="s">
        <v>105</v>
      </c>
      <c r="B1516" s="1186">
        <v>2</v>
      </c>
      <c r="C1516" s="1186"/>
      <c r="D1516" s="1186">
        <v>447</v>
      </c>
      <c r="E1516" s="1186" t="str">
        <f>CONCATENATE('Смета ЕР (общ) '!$A1516,".",'Смета ЕР (общ) '!$B1516,".",'Смета ЕР (общ) '!$D1516)</f>
        <v>Р9.2.447</v>
      </c>
      <c r="F1516" s="1097">
        <f t="shared" si="150"/>
        <v>1</v>
      </c>
      <c r="G1516" s="1142" t="s">
        <v>3905</v>
      </c>
      <c r="H1516" s="1098" t="s">
        <v>336</v>
      </c>
      <c r="I1516" s="837"/>
      <c r="J1516" s="735">
        <f t="shared" si="151"/>
        <v>3357.2070000000003</v>
      </c>
      <c r="K1516" s="735">
        <f>Освещение!H16</f>
        <v>33572.07</v>
      </c>
      <c r="L1516" s="735">
        <f t="shared" si="148"/>
        <v>3357.21</v>
      </c>
      <c r="M1516" s="1114">
        <f t="shared" si="149"/>
        <v>33572.07</v>
      </c>
      <c r="N1516" s="735">
        <f>ROUND('Смета ЕР (общ) '!$I1516*'Смета ЕР (общ) '!$L1516,2)</f>
        <v>0</v>
      </c>
      <c r="O1516" s="735">
        <f>ROUND('Смета ЕР (общ) '!$I1516*'Смета ЕР (общ) '!$M1516,2)</f>
        <v>0</v>
      </c>
      <c r="P1516" s="1218" t="s">
        <v>6215</v>
      </c>
      <c r="Q1516" s="1142" t="s">
        <v>6176</v>
      </c>
      <c r="R1516" s="854"/>
      <c r="S1516" s="1169"/>
      <c r="T1516" s="1170"/>
      <c r="U1516" s="1170"/>
      <c r="V1516" s="1170"/>
      <c r="W1516" s="1170"/>
    </row>
    <row r="1517" spans="1:23" s="625" customFormat="1" ht="30.6" customHeight="1">
      <c r="A1517" s="1151" t="s">
        <v>105</v>
      </c>
      <c r="B1517" s="1186">
        <v>2</v>
      </c>
      <c r="C1517" s="1186"/>
      <c r="D1517" s="1186">
        <v>448</v>
      </c>
      <c r="E1517" s="1186" t="str">
        <f>CONCATENATE('Смета ЕР (общ) '!$A1517,".",'Смета ЕР (общ) '!$B1517,".",'Смета ЕР (общ) '!$D1517)</f>
        <v>Р9.2.448</v>
      </c>
      <c r="F1517" s="1097">
        <f t="shared" si="150"/>
        <v>1</v>
      </c>
      <c r="G1517" s="1142" t="s">
        <v>3908</v>
      </c>
      <c r="H1517" s="1098" t="s">
        <v>336</v>
      </c>
      <c r="I1517" s="837"/>
      <c r="J1517" s="735">
        <f t="shared" si="151"/>
        <v>3870.8145000000004</v>
      </c>
      <c r="K1517" s="735">
        <f>Освещение!H17</f>
        <v>38708.145000000004</v>
      </c>
      <c r="L1517" s="735">
        <f t="shared" si="148"/>
        <v>3870.81</v>
      </c>
      <c r="M1517" s="1114">
        <f t="shared" si="149"/>
        <v>38708.15</v>
      </c>
      <c r="N1517" s="735">
        <f>ROUND('Смета ЕР (общ) '!$I1517*'Смета ЕР (общ) '!$L1517,2)</f>
        <v>0</v>
      </c>
      <c r="O1517" s="735">
        <f>ROUND('Смета ЕР (общ) '!$I1517*'Смета ЕР (общ) '!$M1517,2)</f>
        <v>0</v>
      </c>
      <c r="P1517" s="1218" t="s">
        <v>6215</v>
      </c>
      <c r="Q1517" s="1142" t="s">
        <v>6176</v>
      </c>
      <c r="R1517" s="854"/>
      <c r="S1517" s="1169"/>
      <c r="T1517" s="1170"/>
      <c r="U1517" s="1170"/>
      <c r="V1517" s="1170"/>
      <c r="W1517" s="1170"/>
    </row>
    <row r="1518" spans="1:23" s="625" customFormat="1" ht="14.4" customHeight="1">
      <c r="A1518" s="1151" t="s">
        <v>105</v>
      </c>
      <c r="B1518" s="1186">
        <v>2</v>
      </c>
      <c r="C1518" s="1186"/>
      <c r="D1518" s="1186">
        <v>449</v>
      </c>
      <c r="E1518" s="1186" t="str">
        <f>CONCATENATE('Смета ЕР (общ) '!$A1518,".",'Смета ЕР (общ) '!$B1518,".",'Смета ЕР (общ) '!$D1518)</f>
        <v>Р9.2.449</v>
      </c>
      <c r="F1518" s="1097">
        <f t="shared" si="150"/>
        <v>1</v>
      </c>
      <c r="G1518" s="1142" t="s">
        <v>2642</v>
      </c>
      <c r="H1518" s="1098" t="s">
        <v>336</v>
      </c>
      <c r="I1518" s="837"/>
      <c r="J1518" s="735">
        <f t="shared" si="151"/>
        <v>3242.8620000000005</v>
      </c>
      <c r="K1518" s="735">
        <f>Освещение!H18</f>
        <v>32428.620000000003</v>
      </c>
      <c r="L1518" s="735">
        <f t="shared" si="148"/>
        <v>3242.86</v>
      </c>
      <c r="M1518" s="1114">
        <f t="shared" si="149"/>
        <v>32428.62</v>
      </c>
      <c r="N1518" s="735">
        <f>ROUND('Смета ЕР (общ) '!$I1518*'Смета ЕР (общ) '!$L1518,2)</f>
        <v>0</v>
      </c>
      <c r="O1518" s="735">
        <f>ROUND('Смета ЕР (общ) '!$I1518*'Смета ЕР (общ) '!$M1518,2)</f>
        <v>0</v>
      </c>
      <c r="P1518" s="1218" t="s">
        <v>6215</v>
      </c>
      <c r="Q1518" s="1142" t="s">
        <v>6176</v>
      </c>
      <c r="R1518" s="854"/>
      <c r="S1518" s="1169"/>
      <c r="T1518" s="1170"/>
      <c r="U1518" s="1170"/>
      <c r="V1518" s="1170"/>
      <c r="W1518" s="1170"/>
    </row>
    <row r="1519" spans="1:23" s="625" customFormat="1" ht="14.4" customHeight="1">
      <c r="A1519" s="1151" t="s">
        <v>105</v>
      </c>
      <c r="B1519" s="1186">
        <v>2</v>
      </c>
      <c r="C1519" s="1186"/>
      <c r="D1519" s="1186">
        <v>450</v>
      </c>
      <c r="E1519" s="1186" t="str">
        <f>CONCATENATE('Смета ЕР (общ) '!$A1519,".",'Смета ЕР (общ) '!$B1519,".",'Смета ЕР (общ) '!$D1519)</f>
        <v>Р9.2.450</v>
      </c>
      <c r="F1519" s="1097">
        <f t="shared" si="150"/>
        <v>1</v>
      </c>
      <c r="G1519" s="1142" t="s">
        <v>3466</v>
      </c>
      <c r="H1519" s="1098" t="s">
        <v>336</v>
      </c>
      <c r="I1519" s="837"/>
      <c r="J1519" s="735">
        <f t="shared" si="151"/>
        <v>3756.4695000000002</v>
      </c>
      <c r="K1519" s="735">
        <f>Освещение!H19</f>
        <v>37564.695</v>
      </c>
      <c r="L1519" s="735">
        <f t="shared" si="148"/>
        <v>3756.47</v>
      </c>
      <c r="M1519" s="1114">
        <f t="shared" si="149"/>
        <v>37564.699999999997</v>
      </c>
      <c r="N1519" s="735">
        <f>ROUND('Смета ЕР (общ) '!$I1519*'Смета ЕР (общ) '!$L1519,2)</f>
        <v>0</v>
      </c>
      <c r="O1519" s="735">
        <f>ROUND('Смета ЕР (общ) '!$I1519*'Смета ЕР (общ) '!$M1519,2)</f>
        <v>0</v>
      </c>
      <c r="P1519" s="1218" t="s">
        <v>6215</v>
      </c>
      <c r="Q1519" s="1142" t="s">
        <v>6176</v>
      </c>
      <c r="R1519" s="854"/>
      <c r="S1519" s="1169"/>
      <c r="T1519" s="1170"/>
      <c r="U1519" s="1170"/>
      <c r="V1519" s="1170"/>
      <c r="W1519" s="1170"/>
    </row>
    <row r="1520" spans="1:23" s="625" customFormat="1" ht="14.4" customHeight="1">
      <c r="A1520" s="1151" t="s">
        <v>105</v>
      </c>
      <c r="B1520" s="1186">
        <v>2</v>
      </c>
      <c r="C1520" s="1186"/>
      <c r="D1520" s="1186">
        <v>451</v>
      </c>
      <c r="E1520" s="1186" t="str">
        <f>CONCATENATE('Смета ЕР (общ) '!$A1520,".",'Смета ЕР (общ) '!$B1520,".",'Смета ЕР (общ) '!$D1520)</f>
        <v>Р9.2.451</v>
      </c>
      <c r="F1520" s="1097">
        <f t="shared" si="150"/>
        <v>1</v>
      </c>
      <c r="G1520" s="1142" t="s">
        <v>3913</v>
      </c>
      <c r="H1520" s="1098" t="s">
        <v>336</v>
      </c>
      <c r="I1520" s="837"/>
      <c r="J1520" s="735">
        <f t="shared" si="151"/>
        <v>3357.2070000000003</v>
      </c>
      <c r="K1520" s="735">
        <f>Освещение!H20</f>
        <v>33572.07</v>
      </c>
      <c r="L1520" s="735">
        <f t="shared" si="148"/>
        <v>3357.21</v>
      </c>
      <c r="M1520" s="1114">
        <f t="shared" si="149"/>
        <v>33572.07</v>
      </c>
      <c r="N1520" s="735">
        <f>ROUND('Смета ЕР (общ) '!$I1520*'Смета ЕР (общ) '!$L1520,2)</f>
        <v>0</v>
      </c>
      <c r="O1520" s="735">
        <f>ROUND('Смета ЕР (общ) '!$I1520*'Смета ЕР (общ) '!$M1520,2)</f>
        <v>0</v>
      </c>
      <c r="P1520" s="1218" t="s">
        <v>6215</v>
      </c>
      <c r="Q1520" s="1142" t="s">
        <v>6176</v>
      </c>
      <c r="R1520" s="854"/>
      <c r="S1520" s="1169"/>
      <c r="T1520" s="1170"/>
      <c r="U1520" s="1170"/>
      <c r="V1520" s="1170"/>
      <c r="W1520" s="1170"/>
    </row>
    <row r="1521" spans="1:23" s="625" customFormat="1" ht="30.6" customHeight="1">
      <c r="A1521" s="1151" t="s">
        <v>105</v>
      </c>
      <c r="B1521" s="1186">
        <v>2</v>
      </c>
      <c r="C1521" s="1186"/>
      <c r="D1521" s="1186">
        <v>452</v>
      </c>
      <c r="E1521" s="1186" t="str">
        <f>CONCATENATE('Смета ЕР (общ) '!$A1521,".",'Смета ЕР (общ) '!$B1521,".",'Смета ЕР (общ) '!$D1521)</f>
        <v>Р9.2.452</v>
      </c>
      <c r="F1521" s="1097">
        <f t="shared" si="150"/>
        <v>1</v>
      </c>
      <c r="G1521" s="1142" t="s">
        <v>3916</v>
      </c>
      <c r="H1521" s="1098" t="s">
        <v>336</v>
      </c>
      <c r="I1521" s="837"/>
      <c r="J1521" s="735">
        <f t="shared" si="151"/>
        <v>3870.8145000000004</v>
      </c>
      <c r="K1521" s="735">
        <f>Освещение!H21</f>
        <v>38708.145000000004</v>
      </c>
      <c r="L1521" s="735">
        <f t="shared" si="148"/>
        <v>3870.81</v>
      </c>
      <c r="M1521" s="1114">
        <f t="shared" si="149"/>
        <v>38708.15</v>
      </c>
      <c r="N1521" s="735">
        <f>ROUND('Смета ЕР (общ) '!$I1521*'Смета ЕР (общ) '!$L1521,2)</f>
        <v>0</v>
      </c>
      <c r="O1521" s="735">
        <f>ROUND('Смета ЕР (общ) '!$I1521*'Смета ЕР (общ) '!$M1521,2)</f>
        <v>0</v>
      </c>
      <c r="P1521" s="1218" t="s">
        <v>6215</v>
      </c>
      <c r="Q1521" s="1142" t="s">
        <v>6176</v>
      </c>
      <c r="R1521" s="854"/>
      <c r="S1521" s="1169"/>
      <c r="T1521" s="1170"/>
      <c r="U1521" s="1170"/>
      <c r="V1521" s="1170"/>
      <c r="W1521" s="1170"/>
    </row>
    <row r="1522" spans="1:23" s="625" customFormat="1" ht="14.4" customHeight="1">
      <c r="A1522" s="1151" t="s">
        <v>105</v>
      </c>
      <c r="B1522" s="1186">
        <v>2</v>
      </c>
      <c r="C1522" s="1186"/>
      <c r="D1522" s="1186">
        <v>453</v>
      </c>
      <c r="E1522" s="1186" t="str">
        <f>CONCATENATE('Смета ЕР (общ) '!$A1522,".",'Смета ЕР (общ) '!$B1522,".",'Смета ЕР (общ) '!$D1522)</f>
        <v>Р9.2.453</v>
      </c>
      <c r="F1522" s="1097">
        <f t="shared" si="150"/>
        <v>1</v>
      </c>
      <c r="G1522" s="1142" t="s">
        <v>3440</v>
      </c>
      <c r="H1522" s="1098" t="s">
        <v>336</v>
      </c>
      <c r="I1522" s="837"/>
      <c r="J1522" s="735">
        <f t="shared" si="151"/>
        <v>3242.8620000000005</v>
      </c>
      <c r="K1522" s="735">
        <f>Освещение!H22</f>
        <v>32428.620000000003</v>
      </c>
      <c r="L1522" s="735">
        <f t="shared" si="148"/>
        <v>3242.86</v>
      </c>
      <c r="M1522" s="1114">
        <f t="shared" si="149"/>
        <v>32428.62</v>
      </c>
      <c r="N1522" s="735">
        <f>ROUND('Смета ЕР (общ) '!$I1522*'Смета ЕР (общ) '!$L1522,2)</f>
        <v>0</v>
      </c>
      <c r="O1522" s="735">
        <f>ROUND('Смета ЕР (общ) '!$I1522*'Смета ЕР (общ) '!$M1522,2)</f>
        <v>0</v>
      </c>
      <c r="P1522" s="1218" t="s">
        <v>6215</v>
      </c>
      <c r="Q1522" s="1142" t="s">
        <v>6176</v>
      </c>
      <c r="R1522" s="854"/>
      <c r="S1522" s="1169"/>
      <c r="T1522" s="1170"/>
      <c r="U1522" s="1170"/>
      <c r="V1522" s="1170"/>
      <c r="W1522" s="1170"/>
    </row>
    <row r="1523" spans="1:23" s="625" customFormat="1" ht="14.4" customHeight="1">
      <c r="A1523" s="1151" t="s">
        <v>105</v>
      </c>
      <c r="B1523" s="1186">
        <v>2</v>
      </c>
      <c r="C1523" s="1186"/>
      <c r="D1523" s="1186">
        <v>454</v>
      </c>
      <c r="E1523" s="1186" t="str">
        <f>CONCATENATE('Смета ЕР (общ) '!$A1523,".",'Смета ЕР (общ) '!$B1523,".",'Смета ЕР (общ) '!$D1523)</f>
        <v>Р9.2.454</v>
      </c>
      <c r="F1523" s="1097">
        <f t="shared" si="150"/>
        <v>1</v>
      </c>
      <c r="G1523" s="1142" t="s">
        <v>3436</v>
      </c>
      <c r="H1523" s="1098" t="s">
        <v>336</v>
      </c>
      <c r="I1523" s="837"/>
      <c r="J1523" s="735">
        <f t="shared" si="151"/>
        <v>3756.4695000000002</v>
      </c>
      <c r="K1523" s="735">
        <f>Освещение!H23</f>
        <v>37564.695</v>
      </c>
      <c r="L1523" s="735">
        <f t="shared" si="148"/>
        <v>3756.47</v>
      </c>
      <c r="M1523" s="1114">
        <f t="shared" si="149"/>
        <v>37564.699999999997</v>
      </c>
      <c r="N1523" s="735">
        <f>ROUND('Смета ЕР (общ) '!$I1523*'Смета ЕР (общ) '!$L1523,2)</f>
        <v>0</v>
      </c>
      <c r="O1523" s="735">
        <f>ROUND('Смета ЕР (общ) '!$I1523*'Смета ЕР (общ) '!$M1523,2)</f>
        <v>0</v>
      </c>
      <c r="P1523" s="1218" t="s">
        <v>6215</v>
      </c>
      <c r="Q1523" s="1142" t="s">
        <v>6176</v>
      </c>
      <c r="R1523" s="854"/>
      <c r="S1523" s="1169"/>
      <c r="T1523" s="1170"/>
      <c r="U1523" s="1170"/>
      <c r="V1523" s="1170"/>
      <c r="W1523" s="1170"/>
    </row>
    <row r="1524" spans="1:23" s="625" customFormat="1" ht="14.4" customHeight="1">
      <c r="A1524" s="1151" t="s">
        <v>105</v>
      </c>
      <c r="B1524" s="1186">
        <v>2</v>
      </c>
      <c r="C1524" s="1186"/>
      <c r="D1524" s="1186">
        <v>455</v>
      </c>
      <c r="E1524" s="1186" t="str">
        <f>CONCATENATE('Смета ЕР (общ) '!$A1524,".",'Смета ЕР (общ) '!$B1524,".",'Смета ЕР (общ) '!$D1524)</f>
        <v>Р9.2.455</v>
      </c>
      <c r="F1524" s="1097">
        <f t="shared" si="150"/>
        <v>1</v>
      </c>
      <c r="G1524" s="1142" t="s">
        <v>3921</v>
      </c>
      <c r="H1524" s="1098" t="s">
        <v>336</v>
      </c>
      <c r="I1524" s="837"/>
      <c r="J1524" s="735">
        <f t="shared" si="151"/>
        <v>3357.2070000000003</v>
      </c>
      <c r="K1524" s="735">
        <f>Освещение!H24</f>
        <v>33572.07</v>
      </c>
      <c r="L1524" s="735">
        <f t="shared" si="148"/>
        <v>3357.21</v>
      </c>
      <c r="M1524" s="1114">
        <f t="shared" si="149"/>
        <v>33572.07</v>
      </c>
      <c r="N1524" s="735">
        <f>ROUND('Смета ЕР (общ) '!$I1524*'Смета ЕР (общ) '!$L1524,2)</f>
        <v>0</v>
      </c>
      <c r="O1524" s="735">
        <f>ROUND('Смета ЕР (общ) '!$I1524*'Смета ЕР (общ) '!$M1524,2)</f>
        <v>0</v>
      </c>
      <c r="P1524" s="1218" t="s">
        <v>6215</v>
      </c>
      <c r="Q1524" s="1142" t="s">
        <v>6176</v>
      </c>
      <c r="R1524" s="854"/>
      <c r="S1524" s="1169"/>
      <c r="T1524" s="1170"/>
      <c r="U1524" s="1170"/>
      <c r="V1524" s="1170"/>
      <c r="W1524" s="1170"/>
    </row>
    <row r="1525" spans="1:23" s="625" customFormat="1" ht="30.6" customHeight="1">
      <c r="A1525" s="1151" t="s">
        <v>105</v>
      </c>
      <c r="B1525" s="1186">
        <v>2</v>
      </c>
      <c r="C1525" s="1186"/>
      <c r="D1525" s="1186">
        <v>456</v>
      </c>
      <c r="E1525" s="1186" t="str">
        <f>CONCATENATE('Смета ЕР (общ) '!$A1525,".",'Смета ЕР (общ) '!$B1525,".",'Смета ЕР (общ) '!$D1525)</f>
        <v>Р9.2.456</v>
      </c>
      <c r="F1525" s="1097">
        <f t="shared" si="150"/>
        <v>1</v>
      </c>
      <c r="G1525" s="1142" t="s">
        <v>3924</v>
      </c>
      <c r="H1525" s="1098" t="s">
        <v>336</v>
      </c>
      <c r="I1525" s="837"/>
      <c r="J1525" s="735">
        <f t="shared" si="151"/>
        <v>3870.8145000000004</v>
      </c>
      <c r="K1525" s="735">
        <f>Освещение!H25</f>
        <v>38708.145000000004</v>
      </c>
      <c r="L1525" s="735">
        <f t="shared" si="148"/>
        <v>3870.81</v>
      </c>
      <c r="M1525" s="1114">
        <f t="shared" si="149"/>
        <v>38708.15</v>
      </c>
      <c r="N1525" s="735">
        <f>ROUND('Смета ЕР (общ) '!$I1525*'Смета ЕР (общ) '!$L1525,2)</f>
        <v>0</v>
      </c>
      <c r="O1525" s="735">
        <f>ROUND('Смета ЕР (общ) '!$I1525*'Смета ЕР (общ) '!$M1525,2)</f>
        <v>0</v>
      </c>
      <c r="P1525" s="1218" t="s">
        <v>6215</v>
      </c>
      <c r="Q1525" s="1142" t="s">
        <v>6176</v>
      </c>
      <c r="R1525" s="854"/>
      <c r="S1525" s="1169"/>
      <c r="T1525" s="1170"/>
      <c r="U1525" s="1170"/>
      <c r="V1525" s="1170"/>
      <c r="W1525" s="1170"/>
    </row>
    <row r="1526" spans="1:23" s="625" customFormat="1" ht="14.4" customHeight="1">
      <c r="A1526" s="1151" t="s">
        <v>105</v>
      </c>
      <c r="B1526" s="1186">
        <v>2</v>
      </c>
      <c r="C1526" s="1186"/>
      <c r="D1526" s="1186">
        <v>457</v>
      </c>
      <c r="E1526" s="1186" t="str">
        <f>CONCATENATE('Смета ЕР (общ) '!$A1526,".",'Смета ЕР (общ) '!$B1526,".",'Смета ЕР (общ) '!$D1526)</f>
        <v>Р9.2.457</v>
      </c>
      <c r="F1526" s="1097">
        <f t="shared" si="150"/>
        <v>1</v>
      </c>
      <c r="G1526" s="1142" t="s">
        <v>3926</v>
      </c>
      <c r="H1526" s="1098" t="s">
        <v>336</v>
      </c>
      <c r="I1526" s="837"/>
      <c r="J1526" s="735">
        <f t="shared" si="151"/>
        <v>571.25250000000005</v>
      </c>
      <c r="K1526" s="735">
        <f>Освещение!H26</f>
        <v>5712.5250000000005</v>
      </c>
      <c r="L1526" s="735">
        <f t="shared" si="148"/>
        <v>571.25</v>
      </c>
      <c r="M1526" s="1114">
        <f t="shared" si="149"/>
        <v>5712.53</v>
      </c>
      <c r="N1526" s="735">
        <f>ROUND('Смета ЕР (общ) '!$I1526*'Смета ЕР (общ) '!$L1526,2)</f>
        <v>0</v>
      </c>
      <c r="O1526" s="735">
        <f>ROUND('Смета ЕР (общ) '!$I1526*'Смета ЕР (общ) '!$M1526,2)</f>
        <v>0</v>
      </c>
      <c r="P1526" s="1218" t="s">
        <v>6215</v>
      </c>
      <c r="Q1526" s="1142" t="s">
        <v>6176</v>
      </c>
      <c r="R1526" s="854"/>
      <c r="S1526" s="1169"/>
      <c r="T1526" s="1170"/>
      <c r="U1526" s="1170"/>
      <c r="V1526" s="1170"/>
      <c r="W1526" s="1170"/>
    </row>
    <row r="1527" spans="1:23" s="625" customFormat="1" ht="14.4" customHeight="1">
      <c r="A1527" s="1151" t="s">
        <v>105</v>
      </c>
      <c r="B1527" s="1186">
        <v>2</v>
      </c>
      <c r="C1527" s="1186"/>
      <c r="D1527" s="1186">
        <v>458</v>
      </c>
      <c r="E1527" s="1186" t="str">
        <f>CONCATENATE('Смета ЕР (общ) '!$A1527,".",'Смета ЕР (общ) '!$B1527,".",'Смета ЕР (общ) '!$D1527)</f>
        <v>Р9.2.458</v>
      </c>
      <c r="F1527" s="1097">
        <f t="shared" si="150"/>
        <v>1</v>
      </c>
      <c r="G1527" s="1142" t="s">
        <v>3252</v>
      </c>
      <c r="H1527" s="1098" t="s">
        <v>336</v>
      </c>
      <c r="I1527" s="837"/>
      <c r="J1527" s="735">
        <f t="shared" si="151"/>
        <v>707.23800000000017</v>
      </c>
      <c r="K1527" s="735">
        <f>Освещение!H27</f>
        <v>7072.380000000001</v>
      </c>
      <c r="L1527" s="735">
        <f t="shared" si="148"/>
        <v>707.24</v>
      </c>
      <c r="M1527" s="1114">
        <f t="shared" si="149"/>
        <v>7072.38</v>
      </c>
      <c r="N1527" s="735">
        <f>ROUND('Смета ЕР (общ) '!$I1527*'Смета ЕР (общ) '!$L1527,2)</f>
        <v>0</v>
      </c>
      <c r="O1527" s="735">
        <f>ROUND('Смета ЕР (общ) '!$I1527*'Смета ЕР (общ) '!$M1527,2)</f>
        <v>0</v>
      </c>
      <c r="P1527" s="1218" t="s">
        <v>6215</v>
      </c>
      <c r="Q1527" s="1142" t="s">
        <v>6176</v>
      </c>
      <c r="R1527" s="854"/>
      <c r="S1527" s="1169"/>
      <c r="T1527" s="1170"/>
      <c r="U1527" s="1170"/>
      <c r="V1527" s="1170"/>
      <c r="W1527" s="1170"/>
    </row>
    <row r="1528" spans="1:23" s="625" customFormat="1" ht="14.4" customHeight="1">
      <c r="A1528" s="1151" t="s">
        <v>105</v>
      </c>
      <c r="B1528" s="1186">
        <v>2</v>
      </c>
      <c r="C1528" s="1186"/>
      <c r="D1528" s="1186">
        <v>459</v>
      </c>
      <c r="E1528" s="1186" t="str">
        <f>CONCATENATE('Смета ЕР (общ) '!$A1528,".",'Смета ЕР (общ) '!$B1528,".",'Смета ЕР (общ) '!$D1528)</f>
        <v>Р9.2.459</v>
      </c>
      <c r="F1528" s="1097">
        <f t="shared" si="150"/>
        <v>1</v>
      </c>
      <c r="G1528" s="1142" t="s">
        <v>3244</v>
      </c>
      <c r="H1528" s="1098" t="s">
        <v>336</v>
      </c>
      <c r="I1528" s="837"/>
      <c r="J1528" s="735">
        <f t="shared" si="151"/>
        <v>707.23800000000017</v>
      </c>
      <c r="K1528" s="735">
        <f>Освещение!H28</f>
        <v>7072.380000000001</v>
      </c>
      <c r="L1528" s="735">
        <f t="shared" si="148"/>
        <v>707.24</v>
      </c>
      <c r="M1528" s="1114">
        <f t="shared" si="149"/>
        <v>7072.38</v>
      </c>
      <c r="N1528" s="735">
        <f>ROUND('Смета ЕР (общ) '!$I1528*'Смета ЕР (общ) '!$L1528,2)</f>
        <v>0</v>
      </c>
      <c r="O1528" s="735">
        <f>ROUND('Смета ЕР (общ) '!$I1528*'Смета ЕР (общ) '!$M1528,2)</f>
        <v>0</v>
      </c>
      <c r="P1528" s="1218" t="s">
        <v>6215</v>
      </c>
      <c r="Q1528" s="1142" t="s">
        <v>6176</v>
      </c>
      <c r="R1528" s="854"/>
      <c r="S1528" s="1169"/>
      <c r="T1528" s="1170"/>
      <c r="U1528" s="1170"/>
      <c r="V1528" s="1170"/>
      <c r="W1528" s="1170"/>
    </row>
    <row r="1529" spans="1:23" s="625" customFormat="1" ht="14.4" customHeight="1">
      <c r="A1529" s="1151" t="s">
        <v>105</v>
      </c>
      <c r="B1529" s="1186">
        <v>2</v>
      </c>
      <c r="C1529" s="1186"/>
      <c r="D1529" s="1186">
        <v>460</v>
      </c>
      <c r="E1529" s="1186" t="str">
        <f>CONCATENATE('Смета ЕР (общ) '!$A1529,".",'Смета ЕР (общ) '!$B1529,".",'Смета ЕР (общ) '!$D1529)</f>
        <v>Р9.2.460</v>
      </c>
      <c r="F1529" s="1097">
        <f t="shared" si="150"/>
        <v>1</v>
      </c>
      <c r="G1529" s="1142" t="s">
        <v>3235</v>
      </c>
      <c r="H1529" s="1098" t="s">
        <v>336</v>
      </c>
      <c r="I1529" s="837"/>
      <c r="J1529" s="735">
        <f t="shared" si="151"/>
        <v>707.23800000000017</v>
      </c>
      <c r="K1529" s="735">
        <f>Освещение!H29</f>
        <v>7072.380000000001</v>
      </c>
      <c r="L1529" s="735">
        <f t="shared" si="148"/>
        <v>707.24</v>
      </c>
      <c r="M1529" s="1114">
        <f t="shared" si="149"/>
        <v>7072.38</v>
      </c>
      <c r="N1529" s="735">
        <f>ROUND('Смета ЕР (общ) '!$I1529*'Смета ЕР (общ) '!$L1529,2)</f>
        <v>0</v>
      </c>
      <c r="O1529" s="735">
        <f>ROUND('Смета ЕР (общ) '!$I1529*'Смета ЕР (общ) '!$M1529,2)</f>
        <v>0</v>
      </c>
      <c r="P1529" s="1218" t="s">
        <v>6215</v>
      </c>
      <c r="Q1529" s="1142" t="s">
        <v>6176</v>
      </c>
      <c r="R1529" s="854"/>
      <c r="S1529" s="1169"/>
      <c r="T1529" s="1170"/>
      <c r="U1529" s="1170"/>
      <c r="V1529" s="1170"/>
      <c r="W1529" s="1170"/>
    </row>
    <row r="1530" spans="1:23" s="625" customFormat="1" ht="30.6" customHeight="1">
      <c r="A1530" s="1151" t="s">
        <v>105</v>
      </c>
      <c r="B1530" s="1186">
        <v>2</v>
      </c>
      <c r="C1530" s="1186"/>
      <c r="D1530" s="1186">
        <v>461</v>
      </c>
      <c r="E1530" s="1186" t="str">
        <f>CONCATENATE('Смета ЕР (общ) '!$A1530,".",'Смета ЕР (общ) '!$B1530,".",'Смета ЕР (общ) '!$D1530)</f>
        <v>Р9.2.461</v>
      </c>
      <c r="F1530" s="1097">
        <f t="shared" si="150"/>
        <v>1</v>
      </c>
      <c r="G1530" s="1142" t="s">
        <v>3930</v>
      </c>
      <c r="H1530" s="1098" t="s">
        <v>336</v>
      </c>
      <c r="I1530" s="837"/>
      <c r="J1530" s="735">
        <f t="shared" si="151"/>
        <v>1293.6105000000002</v>
      </c>
      <c r="K1530" s="735">
        <f>Освещение!H30</f>
        <v>12936.105000000001</v>
      </c>
      <c r="L1530" s="735">
        <f t="shared" si="148"/>
        <v>1293.6099999999999</v>
      </c>
      <c r="M1530" s="1114">
        <f t="shared" si="149"/>
        <v>12936.11</v>
      </c>
      <c r="N1530" s="735">
        <f>ROUND('Смета ЕР (общ) '!$I1530*'Смета ЕР (общ) '!$L1530,2)</f>
        <v>0</v>
      </c>
      <c r="O1530" s="735">
        <f>ROUND('Смета ЕР (общ) '!$I1530*'Смета ЕР (общ) '!$M1530,2)</f>
        <v>0</v>
      </c>
      <c r="P1530" s="1218" t="s">
        <v>6215</v>
      </c>
      <c r="Q1530" s="1142" t="s">
        <v>6176</v>
      </c>
      <c r="R1530" s="854"/>
      <c r="S1530" s="1169"/>
      <c r="T1530" s="1170"/>
      <c r="U1530" s="1170"/>
      <c r="V1530" s="1170"/>
      <c r="W1530" s="1170"/>
    </row>
    <row r="1531" spans="1:23" s="625" customFormat="1" ht="14.4" customHeight="1">
      <c r="A1531" s="1151" t="s">
        <v>105</v>
      </c>
      <c r="B1531" s="1186">
        <v>2</v>
      </c>
      <c r="C1531" s="1186"/>
      <c r="D1531" s="1186">
        <v>462</v>
      </c>
      <c r="E1531" s="1186" t="str">
        <f>CONCATENATE('Смета ЕР (общ) '!$A1531,".",'Смета ЕР (общ) '!$B1531,".",'Смета ЕР (общ) '!$D1531)</f>
        <v>Р9.2.462</v>
      </c>
      <c r="F1531" s="1097">
        <f t="shared" si="150"/>
        <v>1</v>
      </c>
      <c r="G1531" s="1142" t="s">
        <v>3273</v>
      </c>
      <c r="H1531" s="1098" t="s">
        <v>336</v>
      </c>
      <c r="I1531" s="837"/>
      <c r="J1531" s="735">
        <f t="shared" si="151"/>
        <v>514.55250000000012</v>
      </c>
      <c r="K1531" s="735">
        <f>Освещение!H31</f>
        <v>5145.5250000000005</v>
      </c>
      <c r="L1531" s="735">
        <f t="shared" si="148"/>
        <v>514.54999999999995</v>
      </c>
      <c r="M1531" s="1114">
        <f t="shared" si="149"/>
        <v>5145.53</v>
      </c>
      <c r="N1531" s="735">
        <f>ROUND('Смета ЕР (общ) '!$I1531*'Смета ЕР (общ) '!$L1531,2)</f>
        <v>0</v>
      </c>
      <c r="O1531" s="735">
        <f>ROUND('Смета ЕР (общ) '!$I1531*'Смета ЕР (общ) '!$M1531,2)</f>
        <v>0</v>
      </c>
      <c r="P1531" s="1218" t="s">
        <v>6215</v>
      </c>
      <c r="Q1531" s="1142" t="s">
        <v>6176</v>
      </c>
      <c r="R1531" s="854"/>
      <c r="S1531" s="1169"/>
      <c r="T1531" s="1170"/>
      <c r="U1531" s="1170"/>
      <c r="V1531" s="1170"/>
      <c r="W1531" s="1170"/>
    </row>
    <row r="1532" spans="1:23" s="625" customFormat="1" ht="14.4" customHeight="1">
      <c r="A1532" s="1151" t="s">
        <v>105</v>
      </c>
      <c r="B1532" s="1186">
        <v>2</v>
      </c>
      <c r="C1532" s="1186"/>
      <c r="D1532" s="1186">
        <v>463</v>
      </c>
      <c r="E1532" s="1186" t="str">
        <f>CONCATENATE('Смета ЕР (общ) '!$A1532,".",'Смета ЕР (общ) '!$B1532,".",'Смета ЕР (общ) '!$D1532)</f>
        <v>Р9.2.463</v>
      </c>
      <c r="F1532" s="1097">
        <f t="shared" si="150"/>
        <v>1</v>
      </c>
      <c r="G1532" s="1142" t="s">
        <v>3934</v>
      </c>
      <c r="H1532" s="1098" t="s">
        <v>336</v>
      </c>
      <c r="I1532" s="837"/>
      <c r="J1532" s="735">
        <f t="shared" si="151"/>
        <v>571.25250000000005</v>
      </c>
      <c r="K1532" s="735">
        <f>Освещение!H32</f>
        <v>5712.5250000000005</v>
      </c>
      <c r="L1532" s="735">
        <f t="shared" si="148"/>
        <v>571.25</v>
      </c>
      <c r="M1532" s="1114">
        <f t="shared" si="149"/>
        <v>5712.53</v>
      </c>
      <c r="N1532" s="735">
        <f>ROUND('Смета ЕР (общ) '!$I1532*'Смета ЕР (общ) '!$L1532,2)</f>
        <v>0</v>
      </c>
      <c r="O1532" s="735">
        <f>ROUND('Смета ЕР (общ) '!$I1532*'Смета ЕР (общ) '!$M1532,2)</f>
        <v>0</v>
      </c>
      <c r="P1532" s="1218" t="s">
        <v>6215</v>
      </c>
      <c r="Q1532" s="1142" t="s">
        <v>6176</v>
      </c>
      <c r="R1532" s="854"/>
      <c r="S1532" s="1169"/>
      <c r="T1532" s="1170"/>
      <c r="U1532" s="1170"/>
      <c r="V1532" s="1170"/>
      <c r="W1532" s="1170"/>
    </row>
    <row r="1533" spans="1:23" s="625" customFormat="1" ht="14.4" customHeight="1">
      <c r="A1533" s="1151" t="s">
        <v>105</v>
      </c>
      <c r="B1533" s="1186">
        <v>2</v>
      </c>
      <c r="C1533" s="1186"/>
      <c r="D1533" s="1186">
        <v>464</v>
      </c>
      <c r="E1533" s="1186" t="str">
        <f>CONCATENATE('Смета ЕР (общ) '!$A1533,".",'Смета ЕР (общ) '!$B1533,".",'Смета ЕР (общ) '!$D1533)</f>
        <v>Р9.2.464</v>
      </c>
      <c r="F1533" s="1097">
        <f t="shared" si="150"/>
        <v>1</v>
      </c>
      <c r="G1533" s="1142" t="s">
        <v>3133</v>
      </c>
      <c r="H1533" s="1098" t="s">
        <v>336</v>
      </c>
      <c r="I1533" s="837"/>
      <c r="J1533" s="735">
        <f t="shared" si="151"/>
        <v>857.68200000000002</v>
      </c>
      <c r="K1533" s="735">
        <f>Освещение!H33</f>
        <v>8576.82</v>
      </c>
      <c r="L1533" s="735">
        <f t="shared" si="148"/>
        <v>857.68</v>
      </c>
      <c r="M1533" s="1114">
        <f t="shared" si="149"/>
        <v>8576.82</v>
      </c>
      <c r="N1533" s="735">
        <f>ROUND('Смета ЕР (общ) '!$I1533*'Смета ЕР (общ) '!$L1533,2)</f>
        <v>0</v>
      </c>
      <c r="O1533" s="735">
        <f>ROUND('Смета ЕР (общ) '!$I1533*'Смета ЕР (общ) '!$M1533,2)</f>
        <v>0</v>
      </c>
      <c r="P1533" s="1218" t="s">
        <v>6215</v>
      </c>
      <c r="Q1533" s="1142" t="s">
        <v>6176</v>
      </c>
      <c r="R1533" s="854"/>
      <c r="S1533" s="1169"/>
      <c r="T1533" s="1170"/>
      <c r="U1533" s="1170"/>
      <c r="V1533" s="1170"/>
      <c r="W1533" s="1170"/>
    </row>
    <row r="1534" spans="1:23" s="625" customFormat="1" ht="30.6" customHeight="1">
      <c r="A1534" s="1151" t="s">
        <v>105</v>
      </c>
      <c r="B1534" s="1186">
        <v>2</v>
      </c>
      <c r="C1534" s="1186"/>
      <c r="D1534" s="1186">
        <v>465</v>
      </c>
      <c r="E1534" s="1186" t="str">
        <f>CONCATENATE('Смета ЕР (общ) '!$A1534,".",'Смета ЕР (общ) '!$B1534,".",'Смета ЕР (общ) '!$D1534)</f>
        <v>Р9.2.465</v>
      </c>
      <c r="F1534" s="1097">
        <f t="shared" si="150"/>
        <v>1</v>
      </c>
      <c r="G1534" s="1142" t="s">
        <v>3938</v>
      </c>
      <c r="H1534" s="1098" t="s">
        <v>336</v>
      </c>
      <c r="I1534" s="837"/>
      <c r="J1534" s="735">
        <f t="shared" si="151"/>
        <v>1444.0545000000002</v>
      </c>
      <c r="K1534" s="735">
        <f>Освещение!H34</f>
        <v>14440.545</v>
      </c>
      <c r="L1534" s="735">
        <f t="shared" si="148"/>
        <v>1444.05</v>
      </c>
      <c r="M1534" s="1114">
        <f t="shared" si="149"/>
        <v>14440.55</v>
      </c>
      <c r="N1534" s="735">
        <f>ROUND('Смета ЕР (общ) '!$I1534*'Смета ЕР (общ) '!$L1534,2)</f>
        <v>0</v>
      </c>
      <c r="O1534" s="735">
        <f>ROUND('Смета ЕР (общ) '!$I1534*'Смета ЕР (общ) '!$M1534,2)</f>
        <v>0</v>
      </c>
      <c r="P1534" s="1218" t="s">
        <v>6215</v>
      </c>
      <c r="Q1534" s="1142" t="s">
        <v>6176</v>
      </c>
      <c r="R1534" s="854"/>
      <c r="S1534" s="1169"/>
      <c r="T1534" s="1170"/>
      <c r="U1534" s="1170"/>
      <c r="V1534" s="1170"/>
      <c r="W1534" s="1170"/>
    </row>
    <row r="1535" spans="1:23" s="625" customFormat="1" ht="14.4" customHeight="1">
      <c r="A1535" s="1151" t="s">
        <v>105</v>
      </c>
      <c r="B1535" s="1186">
        <v>2</v>
      </c>
      <c r="C1535" s="1186"/>
      <c r="D1535" s="1186">
        <v>466</v>
      </c>
      <c r="E1535" s="1186" t="str">
        <f>CONCATENATE('Смета ЕР (общ) '!$A1535,".",'Смета ЕР (общ) '!$B1535,".",'Смета ЕР (общ) '!$D1535)</f>
        <v>Р9.2.466</v>
      </c>
      <c r="F1535" s="1097">
        <f t="shared" si="150"/>
        <v>1</v>
      </c>
      <c r="G1535" s="1142" t="s">
        <v>3141</v>
      </c>
      <c r="H1535" s="1098" t="s">
        <v>336</v>
      </c>
      <c r="I1535" s="837"/>
      <c r="J1535" s="735">
        <f t="shared" si="151"/>
        <v>857.68200000000002</v>
      </c>
      <c r="K1535" s="735">
        <f>Освещение!H35</f>
        <v>8576.82</v>
      </c>
      <c r="L1535" s="735">
        <f t="shared" si="148"/>
        <v>857.68</v>
      </c>
      <c r="M1535" s="1114">
        <f t="shared" si="149"/>
        <v>8576.82</v>
      </c>
      <c r="N1535" s="735">
        <f>ROUND('Смета ЕР (общ) '!$I1535*'Смета ЕР (общ) '!$L1535,2)</f>
        <v>0</v>
      </c>
      <c r="O1535" s="735">
        <f>ROUND('Смета ЕР (общ) '!$I1535*'Смета ЕР (общ) '!$M1535,2)</f>
        <v>0</v>
      </c>
      <c r="P1535" s="1218" t="s">
        <v>6215</v>
      </c>
      <c r="Q1535" s="1142" t="s">
        <v>6176</v>
      </c>
      <c r="R1535" s="854"/>
      <c r="S1535" s="1169"/>
      <c r="T1535" s="1170"/>
      <c r="U1535" s="1170"/>
      <c r="V1535" s="1170"/>
      <c r="W1535" s="1170"/>
    </row>
    <row r="1536" spans="1:23" s="625" customFormat="1" ht="14.4" customHeight="1">
      <c r="A1536" s="1151" t="s">
        <v>105</v>
      </c>
      <c r="B1536" s="1186">
        <v>2</v>
      </c>
      <c r="C1536" s="1186"/>
      <c r="D1536" s="1186">
        <v>467</v>
      </c>
      <c r="E1536" s="1186" t="str">
        <f>CONCATENATE('Смета ЕР (общ) '!$A1536,".",'Смета ЕР (общ) '!$B1536,".",'Смета ЕР (общ) '!$D1536)</f>
        <v>Р9.2.467</v>
      </c>
      <c r="F1536" s="1097">
        <f t="shared" si="150"/>
        <v>1</v>
      </c>
      <c r="G1536" s="1142" t="s">
        <v>3137</v>
      </c>
      <c r="H1536" s="1098" t="s">
        <v>336</v>
      </c>
      <c r="I1536" s="837"/>
      <c r="J1536" s="735">
        <f t="shared" si="151"/>
        <v>1444.0545000000002</v>
      </c>
      <c r="K1536" s="735">
        <f>Освещение!H36</f>
        <v>14440.545</v>
      </c>
      <c r="L1536" s="735">
        <f t="shared" si="148"/>
        <v>1444.05</v>
      </c>
      <c r="M1536" s="1114">
        <f t="shared" si="149"/>
        <v>14440.55</v>
      </c>
      <c r="N1536" s="735">
        <f>ROUND('Смета ЕР (общ) '!$I1536*'Смета ЕР (общ) '!$L1536,2)</f>
        <v>0</v>
      </c>
      <c r="O1536" s="735">
        <f>ROUND('Смета ЕР (общ) '!$I1536*'Смета ЕР (общ) '!$M1536,2)</f>
        <v>0</v>
      </c>
      <c r="P1536" s="1218" t="s">
        <v>6215</v>
      </c>
      <c r="Q1536" s="1142" t="s">
        <v>6176</v>
      </c>
      <c r="R1536" s="854"/>
      <c r="S1536" s="1169"/>
      <c r="T1536" s="1170"/>
      <c r="U1536" s="1170"/>
      <c r="V1536" s="1170"/>
      <c r="W1536" s="1170"/>
    </row>
    <row r="1537" spans="1:23" s="625" customFormat="1" ht="14.4" customHeight="1">
      <c r="A1537" s="1151" t="s">
        <v>105</v>
      </c>
      <c r="B1537" s="1186">
        <v>2</v>
      </c>
      <c r="C1537" s="1186"/>
      <c r="D1537" s="1186">
        <v>468</v>
      </c>
      <c r="E1537" s="1186" t="str">
        <f>CONCATENATE('Смета ЕР (общ) '!$A1537,".",'Смета ЕР (общ) '!$B1537,".",'Смета ЕР (общ) '!$D1537)</f>
        <v>Р9.2.468</v>
      </c>
      <c r="F1537" s="1097">
        <f t="shared" si="150"/>
        <v>1</v>
      </c>
      <c r="G1537" s="1142" t="s">
        <v>2643</v>
      </c>
      <c r="H1537" s="1098" t="s">
        <v>336</v>
      </c>
      <c r="I1537" s="837"/>
      <c r="J1537" s="735">
        <f t="shared" si="151"/>
        <v>810.33750000000009</v>
      </c>
      <c r="K1537" s="735">
        <f>Освещение!H37</f>
        <v>8103.375</v>
      </c>
      <c r="L1537" s="735">
        <f t="shared" ref="L1537:L1600" si="152">ROUND(J1537-J1537*$Q$4,2)</f>
        <v>810.34</v>
      </c>
      <c r="M1537" s="1114">
        <f t="shared" ref="M1537:M1600" si="153">ROUND(K1537-K1537*$Q$4,2)</f>
        <v>8103.38</v>
      </c>
      <c r="N1537" s="735">
        <f>ROUND('Смета ЕР (общ) '!$I1537*'Смета ЕР (общ) '!$L1537,2)</f>
        <v>0</v>
      </c>
      <c r="O1537" s="735">
        <f>ROUND('Смета ЕР (общ) '!$I1537*'Смета ЕР (общ) '!$M1537,2)</f>
        <v>0</v>
      </c>
      <c r="P1537" s="1218" t="s">
        <v>6215</v>
      </c>
      <c r="Q1537" s="1142" t="s">
        <v>6176</v>
      </c>
      <c r="R1537" s="854"/>
      <c r="S1537" s="1169"/>
      <c r="T1537" s="1170"/>
      <c r="U1537" s="1170"/>
      <c r="V1537" s="1170"/>
      <c r="W1537" s="1170"/>
    </row>
    <row r="1538" spans="1:23" s="625" customFormat="1" ht="30.6" customHeight="1">
      <c r="A1538" s="1151" t="s">
        <v>105</v>
      </c>
      <c r="B1538" s="1186">
        <v>2</v>
      </c>
      <c r="C1538" s="1186"/>
      <c r="D1538" s="1186">
        <v>469</v>
      </c>
      <c r="E1538" s="1186" t="str">
        <f>CONCATENATE('Смета ЕР (общ) '!$A1538,".",'Смета ЕР (общ) '!$B1538,".",'Смета ЕР (общ) '!$D1538)</f>
        <v>Р9.2.469</v>
      </c>
      <c r="F1538" s="1097">
        <f t="shared" si="150"/>
        <v>1</v>
      </c>
      <c r="G1538" s="1142" t="s">
        <v>4028</v>
      </c>
      <c r="H1538" s="1098" t="s">
        <v>336</v>
      </c>
      <c r="I1538" s="837"/>
      <c r="J1538" s="735">
        <f t="shared" si="151"/>
        <v>1396.71</v>
      </c>
      <c r="K1538" s="735">
        <f>Освещение!H38</f>
        <v>13967.1</v>
      </c>
      <c r="L1538" s="735">
        <f t="shared" si="152"/>
        <v>1396.71</v>
      </c>
      <c r="M1538" s="1114">
        <f t="shared" si="153"/>
        <v>13967.1</v>
      </c>
      <c r="N1538" s="735">
        <f>ROUND('Смета ЕР (общ) '!$I1538*'Смета ЕР (общ) '!$L1538,2)</f>
        <v>0</v>
      </c>
      <c r="O1538" s="735">
        <f>ROUND('Смета ЕР (общ) '!$I1538*'Смета ЕР (общ) '!$M1538,2)</f>
        <v>0</v>
      </c>
      <c r="P1538" s="1218" t="s">
        <v>6215</v>
      </c>
      <c r="Q1538" s="1142" t="s">
        <v>6176</v>
      </c>
      <c r="R1538" s="854"/>
      <c r="S1538" s="1169"/>
      <c r="T1538" s="1170"/>
      <c r="U1538" s="1170"/>
      <c r="V1538" s="1170"/>
      <c r="W1538" s="1170"/>
    </row>
    <row r="1539" spans="1:23" s="625" customFormat="1" ht="14.4" customHeight="1">
      <c r="A1539" s="1151" t="s">
        <v>105</v>
      </c>
      <c r="B1539" s="1186">
        <v>2</v>
      </c>
      <c r="C1539" s="1186"/>
      <c r="D1539" s="1186">
        <v>470</v>
      </c>
      <c r="E1539" s="1186" t="str">
        <f>CONCATENATE('Смета ЕР (общ) '!$A1539,".",'Смета ЕР (общ) '!$B1539,".",'Смета ЕР (общ) '!$D1539)</f>
        <v>Р9.2.470</v>
      </c>
      <c r="F1539" s="1097">
        <f t="shared" si="150"/>
        <v>1</v>
      </c>
      <c r="G1539" s="1142" t="s">
        <v>3947</v>
      </c>
      <c r="H1539" s="1098" t="s">
        <v>336</v>
      </c>
      <c r="I1539" s="837"/>
      <c r="J1539" s="735">
        <f t="shared" si="151"/>
        <v>735.87150000000008</v>
      </c>
      <c r="K1539" s="735">
        <f>Освещение!H39</f>
        <v>7358.7150000000001</v>
      </c>
      <c r="L1539" s="735">
        <f t="shared" si="152"/>
        <v>735.87</v>
      </c>
      <c r="M1539" s="1114">
        <f t="shared" si="153"/>
        <v>7358.72</v>
      </c>
      <c r="N1539" s="735">
        <f>ROUND('Смета ЕР (общ) '!$I1539*'Смета ЕР (общ) '!$L1539,2)</f>
        <v>0</v>
      </c>
      <c r="O1539" s="735">
        <f>ROUND('Смета ЕР (общ) '!$I1539*'Смета ЕР (общ) '!$M1539,2)</f>
        <v>0</v>
      </c>
      <c r="P1539" s="1218" t="s">
        <v>6215</v>
      </c>
      <c r="Q1539" s="1142" t="s">
        <v>6176</v>
      </c>
      <c r="R1539" s="854"/>
      <c r="S1539" s="1169"/>
      <c r="T1539" s="1170"/>
      <c r="U1539" s="1170"/>
      <c r="V1539" s="1170"/>
      <c r="W1539" s="1170"/>
    </row>
    <row r="1540" spans="1:23" s="625" customFormat="1" ht="14.4" customHeight="1">
      <c r="A1540" s="1151" t="s">
        <v>105</v>
      </c>
      <c r="B1540" s="1186">
        <v>2</v>
      </c>
      <c r="C1540" s="1186"/>
      <c r="D1540" s="1186">
        <v>471</v>
      </c>
      <c r="E1540" s="1186" t="str">
        <f>CONCATENATE('Смета ЕР (общ) '!$A1540,".",'Смета ЕР (общ) '!$B1540,".",'Смета ЕР (общ) '!$D1540)</f>
        <v>Р9.2.471</v>
      </c>
      <c r="F1540" s="1097">
        <f t="shared" si="150"/>
        <v>1</v>
      </c>
      <c r="G1540" s="1142" t="s">
        <v>3330</v>
      </c>
      <c r="H1540" s="1098" t="s">
        <v>336</v>
      </c>
      <c r="I1540" s="837"/>
      <c r="J1540" s="735">
        <f t="shared" si="151"/>
        <v>714.32550000000015</v>
      </c>
      <c r="K1540" s="735">
        <f>Освещение!H40</f>
        <v>7143.255000000001</v>
      </c>
      <c r="L1540" s="735">
        <f t="shared" si="152"/>
        <v>714.33</v>
      </c>
      <c r="M1540" s="1114">
        <f t="shared" si="153"/>
        <v>7143.26</v>
      </c>
      <c r="N1540" s="735">
        <f>ROUND('Смета ЕР (общ) '!$I1540*'Смета ЕР (общ) '!$L1540,2)</f>
        <v>0</v>
      </c>
      <c r="O1540" s="735">
        <f>ROUND('Смета ЕР (общ) '!$I1540*'Смета ЕР (общ) '!$M1540,2)</f>
        <v>0</v>
      </c>
      <c r="P1540" s="1218" t="s">
        <v>6215</v>
      </c>
      <c r="Q1540" s="1142" t="s">
        <v>6176</v>
      </c>
      <c r="R1540" s="854"/>
      <c r="S1540" s="1169"/>
      <c r="T1540" s="1170"/>
      <c r="U1540" s="1170"/>
      <c r="V1540" s="1170"/>
      <c r="W1540" s="1170"/>
    </row>
    <row r="1541" spans="1:23" s="625" customFormat="1" ht="14.4" customHeight="1">
      <c r="A1541" s="1151" t="s">
        <v>105</v>
      </c>
      <c r="B1541" s="1186">
        <v>2</v>
      </c>
      <c r="C1541" s="1186"/>
      <c r="D1541" s="1186">
        <v>472</v>
      </c>
      <c r="E1541" s="1186" t="str">
        <f>CONCATENATE('Смета ЕР (общ) '!$A1541,".",'Смета ЕР (общ) '!$B1541,".",'Смета ЕР (общ) '!$D1541)</f>
        <v>Р9.2.472</v>
      </c>
      <c r="F1541" s="1097">
        <f t="shared" si="150"/>
        <v>1</v>
      </c>
      <c r="G1541" s="1142" t="s">
        <v>3295</v>
      </c>
      <c r="H1541" s="1098" t="s">
        <v>336</v>
      </c>
      <c r="I1541" s="837"/>
      <c r="J1541" s="735">
        <f t="shared" si="151"/>
        <v>810.33750000000009</v>
      </c>
      <c r="K1541" s="735">
        <f>Освещение!H41</f>
        <v>8103.375</v>
      </c>
      <c r="L1541" s="735">
        <f t="shared" si="152"/>
        <v>810.34</v>
      </c>
      <c r="M1541" s="1114">
        <f t="shared" si="153"/>
        <v>8103.38</v>
      </c>
      <c r="N1541" s="735">
        <f>ROUND('Смета ЕР (общ) '!$I1541*'Смета ЕР (общ) '!$L1541,2)</f>
        <v>0</v>
      </c>
      <c r="O1541" s="735">
        <f>ROUND('Смета ЕР (общ) '!$I1541*'Смета ЕР (общ) '!$M1541,2)</f>
        <v>0</v>
      </c>
      <c r="P1541" s="1218" t="s">
        <v>6215</v>
      </c>
      <c r="Q1541" s="1142" t="s">
        <v>6176</v>
      </c>
      <c r="R1541" s="854"/>
      <c r="S1541" s="1169"/>
      <c r="T1541" s="1170"/>
      <c r="U1541" s="1170"/>
      <c r="V1541" s="1170"/>
      <c r="W1541" s="1170"/>
    </row>
    <row r="1542" spans="1:23" s="625" customFormat="1" ht="30.6" customHeight="1">
      <c r="A1542" s="1151" t="s">
        <v>105</v>
      </c>
      <c r="B1542" s="1186">
        <v>2</v>
      </c>
      <c r="C1542" s="1186"/>
      <c r="D1542" s="1186">
        <v>473</v>
      </c>
      <c r="E1542" s="1186" t="str">
        <f>CONCATENATE('Смета ЕР (общ) '!$A1542,".",'Смета ЕР (общ) '!$B1542,".",'Смета ЕР (общ) '!$D1542)</f>
        <v>Р9.2.473</v>
      </c>
      <c r="F1542" s="1097">
        <f t="shared" si="150"/>
        <v>1</v>
      </c>
      <c r="G1542" s="1142" t="s">
        <v>3551</v>
      </c>
      <c r="H1542" s="1098" t="s">
        <v>336</v>
      </c>
      <c r="I1542" s="837"/>
      <c r="J1542" s="735">
        <f t="shared" si="151"/>
        <v>1396.71</v>
      </c>
      <c r="K1542" s="735">
        <f>Освещение!H42</f>
        <v>13967.1</v>
      </c>
      <c r="L1542" s="735">
        <f t="shared" si="152"/>
        <v>1396.71</v>
      </c>
      <c r="M1542" s="1114">
        <f t="shared" si="153"/>
        <v>13967.1</v>
      </c>
      <c r="N1542" s="735">
        <f>ROUND('Смета ЕР (общ) '!$I1542*'Смета ЕР (общ) '!$L1542,2)</f>
        <v>0</v>
      </c>
      <c r="O1542" s="735">
        <f>ROUND('Смета ЕР (общ) '!$I1542*'Смета ЕР (общ) '!$M1542,2)</f>
        <v>0</v>
      </c>
      <c r="P1542" s="1218" t="s">
        <v>6215</v>
      </c>
      <c r="Q1542" s="1142" t="s">
        <v>6176</v>
      </c>
      <c r="R1542" s="854"/>
      <c r="S1542" s="1169"/>
      <c r="T1542" s="1170"/>
      <c r="U1542" s="1170"/>
      <c r="V1542" s="1170"/>
      <c r="W1542" s="1170"/>
    </row>
    <row r="1543" spans="1:23" s="625" customFormat="1" ht="20.399999999999999" customHeight="1">
      <c r="A1543" s="1151" t="s">
        <v>105</v>
      </c>
      <c r="B1543" s="1186">
        <v>2</v>
      </c>
      <c r="C1543" s="1186"/>
      <c r="D1543" s="1186">
        <v>474</v>
      </c>
      <c r="E1543" s="1186" t="str">
        <f>CONCATENATE('Смета ЕР (общ) '!$A1543,".",'Смета ЕР (общ) '!$B1543,".",'Смета ЕР (общ) '!$D1543)</f>
        <v>Р9.2.474</v>
      </c>
      <c r="F1543" s="1097">
        <f t="shared" si="150"/>
        <v>1</v>
      </c>
      <c r="G1543" s="1142" t="s">
        <v>3952</v>
      </c>
      <c r="H1543" s="1098" t="s">
        <v>336</v>
      </c>
      <c r="I1543" s="837"/>
      <c r="J1543" s="735">
        <f t="shared" si="151"/>
        <v>838.30949999999996</v>
      </c>
      <c r="K1543" s="735">
        <f>Освещение!H43</f>
        <v>8383.0949999999993</v>
      </c>
      <c r="L1543" s="735">
        <f t="shared" si="152"/>
        <v>838.31</v>
      </c>
      <c r="M1543" s="1114">
        <f t="shared" si="153"/>
        <v>8383.1</v>
      </c>
      <c r="N1543" s="735">
        <f>ROUND('Смета ЕР (общ) '!$I1543*'Смета ЕР (общ) '!$L1543,2)</f>
        <v>0</v>
      </c>
      <c r="O1543" s="735">
        <f>ROUND('Смета ЕР (общ) '!$I1543*'Смета ЕР (общ) '!$M1543,2)</f>
        <v>0</v>
      </c>
      <c r="P1543" s="1218" t="s">
        <v>6215</v>
      </c>
      <c r="Q1543" s="1142" t="s">
        <v>6176</v>
      </c>
      <c r="R1543" s="854"/>
      <c r="S1543" s="1169"/>
      <c r="T1543" s="1170"/>
      <c r="U1543" s="1170"/>
      <c r="V1543" s="1170"/>
      <c r="W1543" s="1170"/>
    </row>
    <row r="1544" spans="1:23" s="625" customFormat="1" ht="14.4" customHeight="1">
      <c r="A1544" s="1151" t="s">
        <v>105</v>
      </c>
      <c r="B1544" s="1186">
        <v>2</v>
      </c>
      <c r="C1544" s="1186"/>
      <c r="D1544" s="1186">
        <v>475</v>
      </c>
      <c r="E1544" s="1186" t="str">
        <f>CONCATENATE('Смета ЕР (общ) '!$A1544,".",'Смета ЕР (общ) '!$B1544,".",'Смета ЕР (общ) '!$D1544)</f>
        <v>Р9.2.475</v>
      </c>
      <c r="F1544" s="1097">
        <f t="shared" si="150"/>
        <v>1</v>
      </c>
      <c r="G1544" s="1142" t="s">
        <v>3039</v>
      </c>
      <c r="H1544" s="1098" t="s">
        <v>336</v>
      </c>
      <c r="I1544" s="837"/>
      <c r="J1544" s="735">
        <f t="shared" si="151"/>
        <v>3198.2579999999998</v>
      </c>
      <c r="K1544" s="735">
        <f>Освещение!H44</f>
        <v>31982.579999999998</v>
      </c>
      <c r="L1544" s="735">
        <f t="shared" si="152"/>
        <v>3198.26</v>
      </c>
      <c r="M1544" s="1114">
        <f t="shared" si="153"/>
        <v>31982.58</v>
      </c>
      <c r="N1544" s="735">
        <f>ROUND('Смета ЕР (общ) '!$I1544*'Смета ЕР (общ) '!$L1544,2)</f>
        <v>0</v>
      </c>
      <c r="O1544" s="735">
        <f>ROUND('Смета ЕР (общ) '!$I1544*'Смета ЕР (общ) '!$M1544,2)</f>
        <v>0</v>
      </c>
      <c r="P1544" s="1218" t="s">
        <v>6215</v>
      </c>
      <c r="Q1544" s="1142" t="s">
        <v>6176</v>
      </c>
      <c r="R1544" s="854"/>
      <c r="S1544" s="1169"/>
      <c r="T1544" s="1170"/>
      <c r="U1544" s="1170"/>
      <c r="V1544" s="1170"/>
      <c r="W1544" s="1170"/>
    </row>
    <row r="1545" spans="1:23" s="625" customFormat="1" ht="14.4" customHeight="1">
      <c r="A1545" s="1151" t="s">
        <v>105</v>
      </c>
      <c r="B1545" s="1186">
        <v>2</v>
      </c>
      <c r="C1545" s="1186"/>
      <c r="D1545" s="1186">
        <v>476</v>
      </c>
      <c r="E1545" s="1186" t="str">
        <f>CONCATENATE('Смета ЕР (общ) '!$A1545,".",'Смета ЕР (общ) '!$B1545,".",'Смета ЕР (общ) '!$D1545)</f>
        <v>Р9.2.476</v>
      </c>
      <c r="F1545" s="1097">
        <f t="shared" si="150"/>
        <v>1</v>
      </c>
      <c r="G1545" s="1142" t="s">
        <v>3955</v>
      </c>
      <c r="H1545" s="1098" t="s">
        <v>336</v>
      </c>
      <c r="I1545" s="837"/>
      <c r="J1545" s="735">
        <f t="shared" si="151"/>
        <v>2546.2080000000001</v>
      </c>
      <c r="K1545" s="735">
        <f>Освещение!H45</f>
        <v>25462.079999999998</v>
      </c>
      <c r="L1545" s="735">
        <f t="shared" si="152"/>
        <v>2546.21</v>
      </c>
      <c r="M1545" s="1114">
        <f t="shared" si="153"/>
        <v>25462.080000000002</v>
      </c>
      <c r="N1545" s="735">
        <f>ROUND('Смета ЕР (общ) '!$I1545*'Смета ЕР (общ) '!$L1545,2)</f>
        <v>0</v>
      </c>
      <c r="O1545" s="735">
        <f>ROUND('Смета ЕР (общ) '!$I1545*'Смета ЕР (общ) '!$M1545,2)</f>
        <v>0</v>
      </c>
      <c r="P1545" s="1218" t="s">
        <v>6215</v>
      </c>
      <c r="Q1545" s="1142" t="s">
        <v>6176</v>
      </c>
      <c r="R1545" s="854"/>
      <c r="S1545" s="1169"/>
      <c r="T1545" s="1170"/>
      <c r="U1545" s="1170"/>
      <c r="V1545" s="1170"/>
      <c r="W1545" s="1170"/>
    </row>
    <row r="1546" spans="1:23" s="625" customFormat="1" ht="20.399999999999999" customHeight="1">
      <c r="A1546" s="1151" t="s">
        <v>105</v>
      </c>
      <c r="B1546" s="1186">
        <v>2</v>
      </c>
      <c r="C1546" s="1186"/>
      <c r="D1546" s="1186">
        <v>477</v>
      </c>
      <c r="E1546" s="1186" t="str">
        <f>CONCATENATE('Смета ЕР (общ) '!$A1546,".",'Смета ЕР (общ) '!$B1546,".",'Смета ЕР (общ) '!$D1546)</f>
        <v>Р9.2.477</v>
      </c>
      <c r="F1546" s="1097">
        <f t="shared" si="150"/>
        <v>1</v>
      </c>
      <c r="G1546" s="1142" t="s">
        <v>3957</v>
      </c>
      <c r="H1546" s="1098" t="s">
        <v>336</v>
      </c>
      <c r="I1546" s="837"/>
      <c r="J1546" s="735">
        <f t="shared" ref="J1546:J1577" si="154">K1546*0.1</f>
        <v>3059.8155000000002</v>
      </c>
      <c r="K1546" s="735">
        <f>Освещение!H46</f>
        <v>30598.154999999999</v>
      </c>
      <c r="L1546" s="735">
        <f t="shared" si="152"/>
        <v>3059.82</v>
      </c>
      <c r="M1546" s="1114">
        <f t="shared" si="153"/>
        <v>30598.16</v>
      </c>
      <c r="N1546" s="735">
        <f>ROUND('Смета ЕР (общ) '!$I1546*'Смета ЕР (общ) '!$L1546,2)</f>
        <v>0</v>
      </c>
      <c r="O1546" s="735">
        <f>ROUND('Смета ЕР (общ) '!$I1546*'Смета ЕР (общ) '!$M1546,2)</f>
        <v>0</v>
      </c>
      <c r="P1546" s="1218" t="s">
        <v>6215</v>
      </c>
      <c r="Q1546" s="1142" t="s">
        <v>6176</v>
      </c>
      <c r="R1546" s="854"/>
      <c r="S1546" s="1169"/>
      <c r="T1546" s="1170"/>
      <c r="U1546" s="1170"/>
      <c r="V1546" s="1170"/>
      <c r="W1546" s="1170"/>
    </row>
    <row r="1547" spans="1:23" s="625" customFormat="1" ht="14.4" customHeight="1">
      <c r="A1547" s="1151" t="s">
        <v>105</v>
      </c>
      <c r="B1547" s="1186">
        <v>2</v>
      </c>
      <c r="C1547" s="1186"/>
      <c r="D1547" s="1186">
        <v>478</v>
      </c>
      <c r="E1547" s="1186" t="str">
        <f>CONCATENATE('Смета ЕР (общ) '!$A1547,".",'Смета ЕР (общ) '!$B1547,".",'Смета ЕР (общ) '!$D1547)</f>
        <v>Р9.2.478</v>
      </c>
      <c r="F1547" s="1097">
        <f t="shared" si="150"/>
        <v>1</v>
      </c>
      <c r="G1547" s="1142" t="s">
        <v>3491</v>
      </c>
      <c r="H1547" s="1098" t="s">
        <v>336</v>
      </c>
      <c r="I1547" s="837"/>
      <c r="J1547" s="735">
        <f t="shared" si="154"/>
        <v>2510.6760000000004</v>
      </c>
      <c r="K1547" s="735">
        <f>Освещение!H47</f>
        <v>25106.760000000002</v>
      </c>
      <c r="L1547" s="735">
        <f t="shared" si="152"/>
        <v>2510.6799999999998</v>
      </c>
      <c r="M1547" s="1114">
        <f t="shared" si="153"/>
        <v>25106.76</v>
      </c>
      <c r="N1547" s="735">
        <f>ROUND('Смета ЕР (общ) '!$I1547*'Смета ЕР (общ) '!$L1547,2)</f>
        <v>0</v>
      </c>
      <c r="O1547" s="735">
        <f>ROUND('Смета ЕР (общ) '!$I1547*'Смета ЕР (общ) '!$M1547,2)</f>
        <v>0</v>
      </c>
      <c r="P1547" s="1218" t="s">
        <v>6215</v>
      </c>
      <c r="Q1547" s="1142" t="s">
        <v>6176</v>
      </c>
      <c r="R1547" s="854"/>
      <c r="S1547" s="1169"/>
      <c r="T1547" s="1170"/>
      <c r="U1547" s="1170"/>
      <c r="V1547" s="1170"/>
      <c r="W1547" s="1170"/>
    </row>
    <row r="1548" spans="1:23" s="625" customFormat="1" ht="14.4" customHeight="1">
      <c r="A1548" s="1151" t="s">
        <v>105</v>
      </c>
      <c r="B1548" s="1186">
        <v>2</v>
      </c>
      <c r="C1548" s="1186"/>
      <c r="D1548" s="1186">
        <v>479</v>
      </c>
      <c r="E1548" s="1186" t="str">
        <f>CONCATENATE('Смета ЕР (общ) '!$A1548,".",'Смета ЕР (общ) '!$B1548,".",'Смета ЕР (общ) '!$D1548)</f>
        <v>Р9.2.479</v>
      </c>
      <c r="F1548" s="1097">
        <f t="shared" si="150"/>
        <v>1</v>
      </c>
      <c r="G1548" s="1142" t="s">
        <v>3961</v>
      </c>
      <c r="H1548" s="1098" t="s">
        <v>336</v>
      </c>
      <c r="I1548" s="837"/>
      <c r="J1548" s="735">
        <f t="shared" si="154"/>
        <v>1837.9305000000002</v>
      </c>
      <c r="K1548" s="735">
        <f>Освещение!H48</f>
        <v>18379.305</v>
      </c>
      <c r="L1548" s="735">
        <f t="shared" si="152"/>
        <v>1837.93</v>
      </c>
      <c r="M1548" s="1114">
        <f t="shared" si="153"/>
        <v>18379.310000000001</v>
      </c>
      <c r="N1548" s="735">
        <f>ROUND('Смета ЕР (общ) '!$I1548*'Смета ЕР (общ) '!$L1548,2)</f>
        <v>0</v>
      </c>
      <c r="O1548" s="735">
        <f>ROUND('Смета ЕР (общ) '!$I1548*'Смета ЕР (общ) '!$M1548,2)</f>
        <v>0</v>
      </c>
      <c r="P1548" s="1218" t="s">
        <v>6215</v>
      </c>
      <c r="Q1548" s="1142" t="s">
        <v>6176</v>
      </c>
      <c r="R1548" s="854"/>
      <c r="S1548" s="1169"/>
      <c r="T1548" s="1170"/>
      <c r="U1548" s="1170"/>
      <c r="V1548" s="1170"/>
      <c r="W1548" s="1170"/>
    </row>
    <row r="1549" spans="1:23" s="625" customFormat="1" ht="14.4" customHeight="1">
      <c r="A1549" s="1151" t="s">
        <v>105</v>
      </c>
      <c r="B1549" s="1186">
        <v>2</v>
      </c>
      <c r="C1549" s="1186"/>
      <c r="D1549" s="1186">
        <v>480</v>
      </c>
      <c r="E1549" s="1186" t="str">
        <f>CONCATENATE('Смета ЕР (общ) '!$A1549,".",'Смета ЕР (общ) '!$B1549,".",'Смета ЕР (общ) '!$D1549)</f>
        <v>Р9.2.480</v>
      </c>
      <c r="F1549" s="1097">
        <f t="shared" si="150"/>
        <v>1</v>
      </c>
      <c r="G1549" s="1142" t="s">
        <v>2995</v>
      </c>
      <c r="H1549" s="1098" t="s">
        <v>336</v>
      </c>
      <c r="I1549" s="837"/>
      <c r="J1549" s="735">
        <f t="shared" si="154"/>
        <v>1395.3870000000002</v>
      </c>
      <c r="K1549" s="735">
        <f>Освещение!H49</f>
        <v>13953.87</v>
      </c>
      <c r="L1549" s="735">
        <f t="shared" si="152"/>
        <v>1395.39</v>
      </c>
      <c r="M1549" s="1114">
        <f t="shared" si="153"/>
        <v>13953.87</v>
      </c>
      <c r="N1549" s="735">
        <f>ROUND('Смета ЕР (общ) '!$I1549*'Смета ЕР (общ) '!$L1549,2)</f>
        <v>0</v>
      </c>
      <c r="O1549" s="735">
        <f>ROUND('Смета ЕР (общ) '!$I1549*'Смета ЕР (общ) '!$M1549,2)</f>
        <v>0</v>
      </c>
      <c r="P1549" s="1218" t="s">
        <v>6215</v>
      </c>
      <c r="Q1549" s="1142" t="s">
        <v>6176</v>
      </c>
      <c r="R1549" s="854"/>
      <c r="S1549" s="1169"/>
      <c r="T1549" s="1170"/>
      <c r="U1549" s="1170"/>
      <c r="V1549" s="1170"/>
      <c r="W1549" s="1170"/>
    </row>
    <row r="1550" spans="1:23" s="625" customFormat="1" ht="20.399999999999999" customHeight="1">
      <c r="A1550" s="1151" t="s">
        <v>105</v>
      </c>
      <c r="B1550" s="1186">
        <v>2</v>
      </c>
      <c r="C1550" s="1186"/>
      <c r="D1550" s="1186">
        <v>481</v>
      </c>
      <c r="E1550" s="1186" t="str">
        <f>CONCATENATE('Смета ЕР (общ) '!$A1550,".",'Смета ЕР (общ) '!$B1550,".",'Смета ЕР (общ) '!$D1550)</f>
        <v>Р9.2.481</v>
      </c>
      <c r="F1550" s="1097">
        <f t="shared" si="150"/>
        <v>1</v>
      </c>
      <c r="G1550" s="1142" t="s">
        <v>3965</v>
      </c>
      <c r="H1550" s="1098" t="s">
        <v>336</v>
      </c>
      <c r="I1550" s="837"/>
      <c r="J1550" s="735">
        <f t="shared" si="154"/>
        <v>1908.9945000000005</v>
      </c>
      <c r="K1550" s="735">
        <f>Освещение!H50</f>
        <v>19089.945000000003</v>
      </c>
      <c r="L1550" s="735">
        <f t="shared" si="152"/>
        <v>1908.99</v>
      </c>
      <c r="M1550" s="1114">
        <f t="shared" si="153"/>
        <v>19089.95</v>
      </c>
      <c r="N1550" s="735">
        <f>ROUND('Смета ЕР (общ) '!$I1550*'Смета ЕР (общ) '!$L1550,2)</f>
        <v>0</v>
      </c>
      <c r="O1550" s="735">
        <f>ROUND('Смета ЕР (общ) '!$I1550*'Смета ЕР (общ) '!$M1550,2)</f>
        <v>0</v>
      </c>
      <c r="P1550" s="1218" t="s">
        <v>6215</v>
      </c>
      <c r="Q1550" s="1142" t="s">
        <v>6176</v>
      </c>
      <c r="R1550" s="854"/>
      <c r="S1550" s="1169"/>
      <c r="T1550" s="1170"/>
      <c r="U1550" s="1170"/>
      <c r="V1550" s="1170"/>
      <c r="W1550" s="1170"/>
    </row>
    <row r="1551" spans="1:23" s="625" customFormat="1" ht="14.4" customHeight="1">
      <c r="A1551" s="1151" t="s">
        <v>105</v>
      </c>
      <c r="B1551" s="1186">
        <v>2</v>
      </c>
      <c r="C1551" s="1186"/>
      <c r="D1551" s="1186">
        <v>482</v>
      </c>
      <c r="E1551" s="1186" t="str">
        <f>CONCATENATE('Смета ЕР (общ) '!$A1551,".",'Смета ЕР (общ) '!$B1551,".",'Смета ЕР (общ) '!$D1551)</f>
        <v>Р9.2.482</v>
      </c>
      <c r="F1551" s="1097">
        <f t="shared" si="150"/>
        <v>1</v>
      </c>
      <c r="G1551" s="1142" t="s">
        <v>3967</v>
      </c>
      <c r="H1551" s="1098" t="s">
        <v>336</v>
      </c>
      <c r="I1551" s="837"/>
      <c r="J1551" s="735">
        <f t="shared" si="154"/>
        <v>5657.9985000000006</v>
      </c>
      <c r="K1551" s="735">
        <f>Освещение!H51</f>
        <v>56579.985000000001</v>
      </c>
      <c r="L1551" s="735">
        <f t="shared" si="152"/>
        <v>5658</v>
      </c>
      <c r="M1551" s="1114">
        <f t="shared" si="153"/>
        <v>56579.99</v>
      </c>
      <c r="N1551" s="735">
        <f>ROUND('Смета ЕР (общ) '!$I1551*'Смета ЕР (общ) '!$L1551,2)</f>
        <v>0</v>
      </c>
      <c r="O1551" s="735">
        <f>ROUND('Смета ЕР (общ) '!$I1551*'Смета ЕР (общ) '!$M1551,2)</f>
        <v>0</v>
      </c>
      <c r="P1551" s="1218" t="s">
        <v>6215</v>
      </c>
      <c r="Q1551" s="1142" t="s">
        <v>6176</v>
      </c>
      <c r="R1551" s="854"/>
      <c r="S1551" s="1169"/>
      <c r="T1551" s="1170"/>
      <c r="U1551" s="1170"/>
      <c r="V1551" s="1170"/>
      <c r="W1551" s="1170"/>
    </row>
    <row r="1552" spans="1:23" s="625" customFormat="1" ht="14.4" customHeight="1">
      <c r="A1552" s="1151" t="s">
        <v>105</v>
      </c>
      <c r="B1552" s="1186">
        <v>2</v>
      </c>
      <c r="C1552" s="1186"/>
      <c r="D1552" s="1186">
        <v>483</v>
      </c>
      <c r="E1552" s="1186" t="str">
        <f>CONCATENATE('Смета ЕР (общ) '!$A1552,".",'Смета ЕР (общ) '!$B1552,".",'Смета ЕР (общ) '!$D1552)</f>
        <v>Р9.2.483</v>
      </c>
      <c r="F1552" s="1097">
        <f t="shared" ref="F1552:F1615" si="155">IF(I1552&gt;0,F1551+1,F1551)</f>
        <v>1</v>
      </c>
      <c r="G1552" s="1142" t="s">
        <v>3968</v>
      </c>
      <c r="H1552" s="1098" t="s">
        <v>336</v>
      </c>
      <c r="I1552" s="837"/>
      <c r="J1552" s="735">
        <f t="shared" si="154"/>
        <v>1423.4535000000003</v>
      </c>
      <c r="K1552" s="735">
        <f>Освещение!H52</f>
        <v>14234.535000000002</v>
      </c>
      <c r="L1552" s="735">
        <f t="shared" si="152"/>
        <v>1423.45</v>
      </c>
      <c r="M1552" s="1114">
        <f t="shared" si="153"/>
        <v>14234.54</v>
      </c>
      <c r="N1552" s="735">
        <f>ROUND('Смета ЕР (общ) '!$I1552*'Смета ЕР (общ) '!$L1552,2)</f>
        <v>0</v>
      </c>
      <c r="O1552" s="735">
        <f>ROUND('Смета ЕР (общ) '!$I1552*'Смета ЕР (общ) '!$M1552,2)</f>
        <v>0</v>
      </c>
      <c r="P1552" s="1218" t="s">
        <v>6215</v>
      </c>
      <c r="Q1552" s="1142" t="s">
        <v>6176</v>
      </c>
      <c r="R1552" s="854"/>
      <c r="S1552" s="1169"/>
      <c r="T1552" s="1170"/>
      <c r="U1552" s="1170"/>
      <c r="V1552" s="1170"/>
      <c r="W1552" s="1170"/>
    </row>
    <row r="1553" spans="1:23" s="625" customFormat="1" ht="30.6" customHeight="1">
      <c r="A1553" s="1151" t="s">
        <v>105</v>
      </c>
      <c r="B1553" s="1186">
        <v>2</v>
      </c>
      <c r="C1553" s="1186"/>
      <c r="D1553" s="1186">
        <v>484</v>
      </c>
      <c r="E1553" s="1186" t="str">
        <f>CONCATENATE('Смета ЕР (общ) '!$A1553,".",'Смета ЕР (общ) '!$B1553,".",'Смета ЕР (общ) '!$D1553)</f>
        <v>Р9.2.484</v>
      </c>
      <c r="F1553" s="1097">
        <f t="shared" si="155"/>
        <v>1</v>
      </c>
      <c r="G1553" s="1142" t="s">
        <v>3971</v>
      </c>
      <c r="H1553" s="1098" t="s">
        <v>336</v>
      </c>
      <c r="I1553" s="837"/>
      <c r="J1553" s="735">
        <f t="shared" si="154"/>
        <v>1937.0610000000001</v>
      </c>
      <c r="K1553" s="735">
        <f>Освещение!H53</f>
        <v>19370.61</v>
      </c>
      <c r="L1553" s="735">
        <f t="shared" si="152"/>
        <v>1937.06</v>
      </c>
      <c r="M1553" s="1114">
        <f t="shared" si="153"/>
        <v>19370.61</v>
      </c>
      <c r="N1553" s="735">
        <f>ROUND('Смета ЕР (общ) '!$I1553*'Смета ЕР (общ) '!$L1553,2)</f>
        <v>0</v>
      </c>
      <c r="O1553" s="735">
        <f>ROUND('Смета ЕР (общ) '!$I1553*'Смета ЕР (общ) '!$M1553,2)</f>
        <v>0</v>
      </c>
      <c r="P1553" s="1218" t="s">
        <v>6215</v>
      </c>
      <c r="Q1553" s="1142" t="s">
        <v>6176</v>
      </c>
      <c r="R1553" s="854"/>
      <c r="S1553" s="1169"/>
      <c r="T1553" s="1170"/>
      <c r="U1553" s="1170"/>
      <c r="V1553" s="1170"/>
      <c r="W1553" s="1170"/>
    </row>
    <row r="1554" spans="1:23" s="625" customFormat="1" ht="14.4" customHeight="1">
      <c r="A1554" s="1151" t="s">
        <v>105</v>
      </c>
      <c r="B1554" s="1186">
        <v>2</v>
      </c>
      <c r="C1554" s="1186"/>
      <c r="D1554" s="1186">
        <v>485</v>
      </c>
      <c r="E1554" s="1186" t="str">
        <f>CONCATENATE('Смета ЕР (общ) '!$A1554,".",'Смета ЕР (общ) '!$B1554,".",'Смета ЕР (общ) '!$D1554)</f>
        <v>Р9.2.485</v>
      </c>
      <c r="F1554" s="1097">
        <f t="shared" si="155"/>
        <v>1</v>
      </c>
      <c r="G1554" s="1142" t="s">
        <v>2808</v>
      </c>
      <c r="H1554" s="1098" t="s">
        <v>336</v>
      </c>
      <c r="I1554" s="837"/>
      <c r="J1554" s="735">
        <f t="shared" si="154"/>
        <v>1705.2525000000003</v>
      </c>
      <c r="K1554" s="735">
        <f>Освещение!H54</f>
        <v>17052.525000000001</v>
      </c>
      <c r="L1554" s="735">
        <f t="shared" si="152"/>
        <v>1705.25</v>
      </c>
      <c r="M1554" s="1114">
        <f t="shared" si="153"/>
        <v>17052.53</v>
      </c>
      <c r="N1554" s="735">
        <f>ROUND('Смета ЕР (общ) '!$I1554*'Смета ЕР (общ) '!$L1554,2)</f>
        <v>0</v>
      </c>
      <c r="O1554" s="735">
        <f>ROUND('Смета ЕР (общ) '!$I1554*'Смета ЕР (общ) '!$M1554,2)</f>
        <v>0</v>
      </c>
      <c r="P1554" s="1218" t="s">
        <v>6215</v>
      </c>
      <c r="Q1554" s="1142" t="s">
        <v>6176</v>
      </c>
      <c r="R1554" s="854"/>
      <c r="S1554" s="1169"/>
      <c r="T1554" s="1170"/>
      <c r="U1554" s="1170"/>
      <c r="V1554" s="1170"/>
      <c r="W1554" s="1170"/>
    </row>
    <row r="1555" spans="1:23" s="625" customFormat="1" ht="14.4" customHeight="1">
      <c r="A1555" s="1151" t="s">
        <v>105</v>
      </c>
      <c r="B1555" s="1186">
        <v>2</v>
      </c>
      <c r="C1555" s="1186"/>
      <c r="D1555" s="1186">
        <v>486</v>
      </c>
      <c r="E1555" s="1186" t="str">
        <f>CONCATENATE('Смета ЕР (общ) '!$A1555,".",'Смета ЕР (общ) '!$B1555,".",'Смета ЕР (общ) '!$D1555)</f>
        <v>Р9.2.486</v>
      </c>
      <c r="F1555" s="1097">
        <f t="shared" si="155"/>
        <v>1</v>
      </c>
      <c r="G1555" s="1142" t="s">
        <v>4029</v>
      </c>
      <c r="H1555" s="1098" t="s">
        <v>336</v>
      </c>
      <c r="I1555" s="837"/>
      <c r="J1555" s="735">
        <f t="shared" si="154"/>
        <v>5117.6475</v>
      </c>
      <c r="K1555" s="735">
        <f>Освещение!H55</f>
        <v>51176.474999999999</v>
      </c>
      <c r="L1555" s="735">
        <f t="shared" si="152"/>
        <v>5117.6499999999996</v>
      </c>
      <c r="M1555" s="1114">
        <f t="shared" si="153"/>
        <v>51176.480000000003</v>
      </c>
      <c r="N1555" s="735">
        <f>ROUND('Смета ЕР (общ) '!$I1555*'Смета ЕР (общ) '!$L1555,2)</f>
        <v>0</v>
      </c>
      <c r="O1555" s="735">
        <f>ROUND('Смета ЕР (общ) '!$I1555*'Смета ЕР (общ) '!$M1555,2)</f>
        <v>0</v>
      </c>
      <c r="P1555" s="1218" t="s">
        <v>6215</v>
      </c>
      <c r="Q1555" s="1142" t="s">
        <v>6176</v>
      </c>
      <c r="R1555" s="854"/>
      <c r="S1555" s="1169"/>
      <c r="T1555" s="1170"/>
      <c r="U1555" s="1170"/>
      <c r="V1555" s="1170"/>
      <c r="W1555" s="1170"/>
    </row>
    <row r="1556" spans="1:23" s="625" customFormat="1" ht="20.399999999999999" customHeight="1">
      <c r="A1556" s="1151" t="s">
        <v>105</v>
      </c>
      <c r="B1556" s="1186">
        <v>2</v>
      </c>
      <c r="C1556" s="1186"/>
      <c r="D1556" s="1186">
        <v>488</v>
      </c>
      <c r="E1556" s="1186" t="str">
        <f>CONCATENATE('Смета ЕР (общ) '!$A1556,".",'Смета ЕР (общ) '!$B1556,".",'Смета ЕР (общ) '!$D1556)</f>
        <v>Р9.2.488</v>
      </c>
      <c r="F1556" s="1097">
        <f t="shared" si="155"/>
        <v>1</v>
      </c>
      <c r="G1556" s="1142" t="s">
        <v>3974</v>
      </c>
      <c r="H1556" s="1098" t="s">
        <v>336</v>
      </c>
      <c r="I1556" s="837"/>
      <c r="J1556" s="735">
        <f t="shared" si="154"/>
        <v>4811.6565000000001</v>
      </c>
      <c r="K1556" s="735">
        <f>Освещение!H57</f>
        <v>48116.565000000002</v>
      </c>
      <c r="L1556" s="735">
        <f t="shared" si="152"/>
        <v>4811.66</v>
      </c>
      <c r="M1556" s="1114">
        <f t="shared" si="153"/>
        <v>48116.57</v>
      </c>
      <c r="N1556" s="735">
        <f>ROUND('Смета ЕР (общ) '!$I1556*'Смета ЕР (общ) '!$L1556,2)</f>
        <v>0</v>
      </c>
      <c r="O1556" s="735">
        <f>ROUND('Смета ЕР (общ) '!$I1556*'Смета ЕР (общ) '!$M1556,2)</f>
        <v>0</v>
      </c>
      <c r="P1556" s="1218" t="s">
        <v>6215</v>
      </c>
      <c r="Q1556" s="1142" t="s">
        <v>6176</v>
      </c>
      <c r="R1556" s="854"/>
      <c r="S1556" s="1169"/>
      <c r="T1556" s="1170"/>
      <c r="U1556" s="1170"/>
      <c r="V1556" s="1170"/>
      <c r="W1556" s="1170"/>
    </row>
    <row r="1557" spans="1:23" s="625" customFormat="1" ht="14.4" customHeight="1">
      <c r="A1557" s="1151" t="s">
        <v>105</v>
      </c>
      <c r="B1557" s="1186">
        <v>2</v>
      </c>
      <c r="C1557" s="1186"/>
      <c r="D1557" s="1186">
        <v>489</v>
      </c>
      <c r="E1557" s="1186" t="str">
        <f>CONCATENATE('Смета ЕР (общ) '!$A1557,".",'Смета ЕР (общ) '!$B1557,".",'Смета ЕР (общ) '!$D1557)</f>
        <v>Р9.2.489</v>
      </c>
      <c r="F1557" s="1097">
        <f t="shared" si="155"/>
        <v>1</v>
      </c>
      <c r="G1557" s="1142" t="s">
        <v>4030</v>
      </c>
      <c r="H1557" s="1098" t="s">
        <v>336</v>
      </c>
      <c r="I1557" s="837"/>
      <c r="J1557" s="735">
        <f t="shared" si="154"/>
        <v>899.9235000000001</v>
      </c>
      <c r="K1557" s="735">
        <f>Освещение!H58</f>
        <v>8999.2350000000006</v>
      </c>
      <c r="L1557" s="735">
        <f t="shared" si="152"/>
        <v>899.92</v>
      </c>
      <c r="M1557" s="1114">
        <f t="shared" si="153"/>
        <v>8999.24</v>
      </c>
      <c r="N1557" s="735">
        <f>ROUND('Смета ЕР (общ) '!$I1557*'Смета ЕР (общ) '!$L1557,2)</f>
        <v>0</v>
      </c>
      <c r="O1557" s="735">
        <f>ROUND('Смета ЕР (общ) '!$I1557*'Смета ЕР (общ) '!$M1557,2)</f>
        <v>0</v>
      </c>
      <c r="P1557" s="1218" t="s">
        <v>6215</v>
      </c>
      <c r="Q1557" s="1142" t="s">
        <v>6176</v>
      </c>
      <c r="R1557" s="854"/>
      <c r="S1557" s="1169"/>
      <c r="T1557" s="1170"/>
      <c r="U1557" s="1170"/>
      <c r="V1557" s="1170"/>
      <c r="W1557" s="1170"/>
    </row>
    <row r="1558" spans="1:23" s="625" customFormat="1" ht="14.4" customHeight="1">
      <c r="A1558" s="1151" t="s">
        <v>105</v>
      </c>
      <c r="B1558" s="1186">
        <v>2</v>
      </c>
      <c r="C1558" s="1186"/>
      <c r="D1558" s="1186">
        <v>490</v>
      </c>
      <c r="E1558" s="1186" t="str">
        <f>CONCATENATE('Смета ЕР (общ) '!$A1558,".",'Смета ЕР (общ) '!$B1558,".",'Смета ЕР (общ) '!$D1558)</f>
        <v>Р9.2.490</v>
      </c>
      <c r="F1558" s="1097">
        <f t="shared" si="155"/>
        <v>1</v>
      </c>
      <c r="G1558" s="1142" t="s">
        <v>3976</v>
      </c>
      <c r="H1558" s="1098" t="s">
        <v>336</v>
      </c>
      <c r="I1558" s="837"/>
      <c r="J1558" s="735">
        <f t="shared" si="154"/>
        <v>2236.5315000000001</v>
      </c>
      <c r="K1558" s="735">
        <f>Освещение!H59</f>
        <v>22365.314999999999</v>
      </c>
      <c r="L1558" s="735">
        <f t="shared" si="152"/>
        <v>2236.5300000000002</v>
      </c>
      <c r="M1558" s="1114">
        <f t="shared" si="153"/>
        <v>22365.32</v>
      </c>
      <c r="N1558" s="735">
        <f>ROUND('Смета ЕР (общ) '!$I1558*'Смета ЕР (общ) '!$L1558,2)</f>
        <v>0</v>
      </c>
      <c r="O1558" s="735">
        <f>ROUND('Смета ЕР (общ) '!$I1558*'Смета ЕР (общ) '!$M1558,2)</f>
        <v>0</v>
      </c>
      <c r="P1558" s="1218" t="s">
        <v>6215</v>
      </c>
      <c r="Q1558" s="1142" t="s">
        <v>6176</v>
      </c>
      <c r="R1558" s="854"/>
      <c r="S1558" s="1169"/>
      <c r="T1558" s="1170"/>
      <c r="U1558" s="1170"/>
      <c r="V1558" s="1170"/>
      <c r="W1558" s="1170"/>
    </row>
    <row r="1559" spans="1:23" s="625" customFormat="1" ht="14.4" customHeight="1">
      <c r="A1559" s="1151" t="s">
        <v>105</v>
      </c>
      <c r="B1559" s="1186">
        <v>2</v>
      </c>
      <c r="C1559" s="1186"/>
      <c r="D1559" s="1186">
        <v>491</v>
      </c>
      <c r="E1559" s="1186" t="str">
        <f>CONCATENATE('Смета ЕР (общ) '!$A1559,".",'Смета ЕР (общ) '!$B1559,".",'Смета ЕР (общ) '!$D1559)</f>
        <v>Р9.2.491</v>
      </c>
      <c r="F1559" s="1097">
        <f t="shared" si="155"/>
        <v>1</v>
      </c>
      <c r="G1559" s="1142" t="s">
        <v>3978</v>
      </c>
      <c r="H1559" s="1098" t="s">
        <v>336</v>
      </c>
      <c r="I1559" s="837"/>
      <c r="J1559" s="735">
        <f t="shared" si="154"/>
        <v>3573.0450000000005</v>
      </c>
      <c r="K1559" s="735">
        <f>Освещение!H60</f>
        <v>35730.450000000004</v>
      </c>
      <c r="L1559" s="735">
        <f t="shared" si="152"/>
        <v>3573.05</v>
      </c>
      <c r="M1559" s="1114">
        <f t="shared" si="153"/>
        <v>35730.449999999997</v>
      </c>
      <c r="N1559" s="735">
        <f>ROUND('Смета ЕР (общ) '!$I1559*'Смета ЕР (общ) '!$L1559,2)</f>
        <v>0</v>
      </c>
      <c r="O1559" s="735">
        <f>ROUND('Смета ЕР (общ) '!$I1559*'Смета ЕР (общ) '!$M1559,2)</f>
        <v>0</v>
      </c>
      <c r="P1559" s="1218" t="s">
        <v>6215</v>
      </c>
      <c r="Q1559" s="1142" t="s">
        <v>6176</v>
      </c>
      <c r="R1559" s="854"/>
      <c r="S1559" s="1169"/>
      <c r="T1559" s="1170"/>
      <c r="U1559" s="1170"/>
      <c r="V1559" s="1170"/>
      <c r="W1559" s="1170"/>
    </row>
    <row r="1560" spans="1:23" s="625" customFormat="1" ht="14.4" customHeight="1">
      <c r="A1560" s="1151" t="s">
        <v>105</v>
      </c>
      <c r="B1560" s="1186">
        <v>2</v>
      </c>
      <c r="C1560" s="1186"/>
      <c r="D1560" s="1186">
        <v>492</v>
      </c>
      <c r="E1560" s="1186" t="str">
        <f>CONCATENATE('Смета ЕР (общ) '!$A1560,".",'Смета ЕР (общ) '!$B1560,".",'Смета ЕР (общ) '!$D1560)</f>
        <v>Р9.2.492</v>
      </c>
      <c r="F1560" s="1097">
        <f t="shared" si="155"/>
        <v>1</v>
      </c>
      <c r="G1560" s="1142" t="s">
        <v>2932</v>
      </c>
      <c r="H1560" s="1098" t="s">
        <v>336</v>
      </c>
      <c r="I1560" s="837"/>
      <c r="J1560" s="735">
        <f t="shared" si="154"/>
        <v>1078.434</v>
      </c>
      <c r="K1560" s="735">
        <f>Освещение!H61</f>
        <v>10784.34</v>
      </c>
      <c r="L1560" s="735">
        <f t="shared" si="152"/>
        <v>1078.43</v>
      </c>
      <c r="M1560" s="1114">
        <f t="shared" si="153"/>
        <v>10784.34</v>
      </c>
      <c r="N1560" s="735">
        <f>ROUND('Смета ЕР (общ) '!$I1560*'Смета ЕР (общ) '!$L1560,2)</f>
        <v>0</v>
      </c>
      <c r="O1560" s="735">
        <f>ROUND('Смета ЕР (общ) '!$I1560*'Смета ЕР (общ) '!$M1560,2)</f>
        <v>0</v>
      </c>
      <c r="P1560" s="1218" t="s">
        <v>6215</v>
      </c>
      <c r="Q1560" s="1142" t="s">
        <v>6176</v>
      </c>
      <c r="R1560" s="854"/>
      <c r="S1560" s="1169"/>
      <c r="T1560" s="1170"/>
      <c r="U1560" s="1170"/>
      <c r="V1560" s="1170"/>
      <c r="W1560" s="1170"/>
    </row>
    <row r="1561" spans="1:23" s="625" customFormat="1" ht="14.4" customHeight="1">
      <c r="A1561" s="1151" t="s">
        <v>105</v>
      </c>
      <c r="B1561" s="1186">
        <v>2</v>
      </c>
      <c r="C1561" s="1186"/>
      <c r="D1561" s="1186">
        <v>493</v>
      </c>
      <c r="E1561" s="1186" t="str">
        <f>CONCATENATE('Смета ЕР (общ) '!$A1561,".",'Смета ЕР (общ) '!$B1561,".",'Смета ЕР (общ) '!$D1561)</f>
        <v>Р9.2.493</v>
      </c>
      <c r="F1561" s="1097">
        <f t="shared" si="155"/>
        <v>1</v>
      </c>
      <c r="G1561" s="1142" t="s">
        <v>4031</v>
      </c>
      <c r="H1561" s="1098" t="s">
        <v>336</v>
      </c>
      <c r="I1561" s="837"/>
      <c r="J1561" s="735">
        <f t="shared" si="154"/>
        <v>2014.2674999999999</v>
      </c>
      <c r="K1561" s="735">
        <f>Освещение!H62</f>
        <v>20142.674999999999</v>
      </c>
      <c r="L1561" s="735">
        <f t="shared" si="152"/>
        <v>2014.27</v>
      </c>
      <c r="M1561" s="1114">
        <f t="shared" si="153"/>
        <v>20142.68</v>
      </c>
      <c r="N1561" s="735">
        <f>ROUND('Смета ЕР (общ) '!$I1561*'Смета ЕР (общ) '!$L1561,2)</f>
        <v>0</v>
      </c>
      <c r="O1561" s="735">
        <f>ROUND('Смета ЕР (общ) '!$I1561*'Смета ЕР (общ) '!$M1561,2)</f>
        <v>0</v>
      </c>
      <c r="P1561" s="1218" t="s">
        <v>6215</v>
      </c>
      <c r="Q1561" s="1142" t="s">
        <v>6176</v>
      </c>
      <c r="R1561" s="854"/>
      <c r="S1561" s="1169"/>
      <c r="T1561" s="1170"/>
      <c r="U1561" s="1170"/>
      <c r="V1561" s="1170"/>
      <c r="W1561" s="1170"/>
    </row>
    <row r="1562" spans="1:23" s="625" customFormat="1" ht="14.4" customHeight="1">
      <c r="A1562" s="1151" t="s">
        <v>105</v>
      </c>
      <c r="B1562" s="1186">
        <v>2</v>
      </c>
      <c r="C1562" s="1186"/>
      <c r="D1562" s="1186">
        <v>494</v>
      </c>
      <c r="E1562" s="1186" t="str">
        <f>CONCATENATE('Смета ЕР (общ) '!$A1562,".",'Смета ЕР (общ) '!$B1562,".",'Смета ЕР (общ) '!$D1562)</f>
        <v>Р9.2.494</v>
      </c>
      <c r="F1562" s="1097">
        <f t="shared" si="155"/>
        <v>1</v>
      </c>
      <c r="G1562" s="1142" t="s">
        <v>3981</v>
      </c>
      <c r="H1562" s="1098" t="s">
        <v>336</v>
      </c>
      <c r="I1562" s="837"/>
      <c r="J1562" s="735">
        <f t="shared" si="154"/>
        <v>2905.2135000000003</v>
      </c>
      <c r="K1562" s="735">
        <f>Освещение!H63</f>
        <v>29052.135000000002</v>
      </c>
      <c r="L1562" s="735">
        <f t="shared" si="152"/>
        <v>2905.21</v>
      </c>
      <c r="M1562" s="1114">
        <f t="shared" si="153"/>
        <v>29052.14</v>
      </c>
      <c r="N1562" s="735">
        <f>ROUND('Смета ЕР (общ) '!$I1562*'Смета ЕР (общ) '!$L1562,2)</f>
        <v>0</v>
      </c>
      <c r="O1562" s="735">
        <f>ROUND('Смета ЕР (общ) '!$I1562*'Смета ЕР (общ) '!$M1562,2)</f>
        <v>0</v>
      </c>
      <c r="P1562" s="1218" t="s">
        <v>6215</v>
      </c>
      <c r="Q1562" s="1142" t="s">
        <v>6176</v>
      </c>
      <c r="R1562" s="854"/>
      <c r="S1562" s="1169"/>
      <c r="T1562" s="1170"/>
      <c r="U1562" s="1170"/>
      <c r="V1562" s="1170"/>
      <c r="W1562" s="1170"/>
    </row>
    <row r="1563" spans="1:23" s="625" customFormat="1" ht="14.4" customHeight="1">
      <c r="A1563" s="1151" t="s">
        <v>105</v>
      </c>
      <c r="B1563" s="1186">
        <v>2</v>
      </c>
      <c r="C1563" s="1186"/>
      <c r="D1563" s="1186">
        <v>495</v>
      </c>
      <c r="E1563" s="1186" t="str">
        <f>CONCATENATE('Смета ЕР (общ) '!$A1563,".",'Смета ЕР (общ) '!$B1563,".",'Смета ЕР (общ) '!$D1563)</f>
        <v>Р9.2.495</v>
      </c>
      <c r="F1563" s="1097">
        <f t="shared" si="155"/>
        <v>1</v>
      </c>
      <c r="G1563" s="1142" t="s">
        <v>4032</v>
      </c>
      <c r="H1563" s="1098" t="s">
        <v>336</v>
      </c>
      <c r="I1563" s="837"/>
      <c r="J1563" s="735">
        <f t="shared" si="154"/>
        <v>2905.2135000000003</v>
      </c>
      <c r="K1563" s="735">
        <f>Освещение!H64</f>
        <v>29052.135000000002</v>
      </c>
      <c r="L1563" s="735">
        <f t="shared" si="152"/>
        <v>2905.21</v>
      </c>
      <c r="M1563" s="1114">
        <f t="shared" si="153"/>
        <v>29052.14</v>
      </c>
      <c r="N1563" s="735">
        <f>ROUND('Смета ЕР (общ) '!$I1563*'Смета ЕР (общ) '!$L1563,2)</f>
        <v>0</v>
      </c>
      <c r="O1563" s="735">
        <f>ROUND('Смета ЕР (общ) '!$I1563*'Смета ЕР (общ) '!$M1563,2)</f>
        <v>0</v>
      </c>
      <c r="P1563" s="1218" t="s">
        <v>6215</v>
      </c>
      <c r="Q1563" s="1142" t="s">
        <v>6176</v>
      </c>
      <c r="R1563" s="854"/>
      <c r="S1563" s="1169"/>
      <c r="T1563" s="1170"/>
      <c r="U1563" s="1170"/>
      <c r="V1563" s="1170"/>
      <c r="W1563" s="1170"/>
    </row>
    <row r="1564" spans="1:23" s="625" customFormat="1" ht="14.4" customHeight="1">
      <c r="A1564" s="1151" t="s">
        <v>105</v>
      </c>
      <c r="B1564" s="1186">
        <v>2</v>
      </c>
      <c r="C1564" s="1186"/>
      <c r="D1564" s="1186">
        <v>496</v>
      </c>
      <c r="E1564" s="1186" t="str">
        <f>CONCATENATE('Смета ЕР (общ) '!$A1564,".",'Смета ЕР (общ) '!$B1564,".",'Смета ЕР (общ) '!$D1564)</f>
        <v>Р9.2.496</v>
      </c>
      <c r="F1564" s="1097">
        <f t="shared" si="155"/>
        <v>1</v>
      </c>
      <c r="G1564" s="1142" t="s">
        <v>3984</v>
      </c>
      <c r="H1564" s="1098" t="s">
        <v>336</v>
      </c>
      <c r="I1564" s="837"/>
      <c r="J1564" s="735">
        <f t="shared" si="154"/>
        <v>3127.4775000000004</v>
      </c>
      <c r="K1564" s="735">
        <f>Освещение!H65</f>
        <v>31274.775000000001</v>
      </c>
      <c r="L1564" s="735">
        <f t="shared" si="152"/>
        <v>3127.48</v>
      </c>
      <c r="M1564" s="1114">
        <f t="shared" si="153"/>
        <v>31274.78</v>
      </c>
      <c r="N1564" s="735">
        <f>ROUND('Смета ЕР (общ) '!$I1564*'Смета ЕР (общ) '!$L1564,2)</f>
        <v>0</v>
      </c>
      <c r="O1564" s="735">
        <f>ROUND('Смета ЕР (общ) '!$I1564*'Смета ЕР (общ) '!$M1564,2)</f>
        <v>0</v>
      </c>
      <c r="P1564" s="1218" t="s">
        <v>6215</v>
      </c>
      <c r="Q1564" s="1142" t="s">
        <v>6176</v>
      </c>
      <c r="R1564" s="854"/>
      <c r="S1564" s="1169"/>
      <c r="T1564" s="1170"/>
      <c r="U1564" s="1170"/>
      <c r="V1564" s="1170"/>
      <c r="W1564" s="1170"/>
    </row>
    <row r="1565" spans="1:23" s="625" customFormat="1" ht="14.4" customHeight="1">
      <c r="A1565" s="1151" t="s">
        <v>105</v>
      </c>
      <c r="B1565" s="1186">
        <v>2</v>
      </c>
      <c r="C1565" s="1186"/>
      <c r="D1565" s="1186">
        <v>497</v>
      </c>
      <c r="E1565" s="1186" t="str">
        <f>CONCATENATE('Смета ЕР (общ) '!$A1565,".",'Смета ЕР (общ) '!$B1565,".",'Смета ЕР (общ) '!$D1565)</f>
        <v>Р9.2.497</v>
      </c>
      <c r="F1565" s="1097">
        <f t="shared" si="155"/>
        <v>1</v>
      </c>
      <c r="G1565" s="1142" t="s">
        <v>4033</v>
      </c>
      <c r="H1565" s="1098" t="s">
        <v>336</v>
      </c>
      <c r="I1565" s="837"/>
      <c r="J1565" s="735">
        <f t="shared" si="154"/>
        <v>3127.4775000000004</v>
      </c>
      <c r="K1565" s="735">
        <f>Освещение!H66</f>
        <v>31274.775000000001</v>
      </c>
      <c r="L1565" s="735">
        <f t="shared" si="152"/>
        <v>3127.48</v>
      </c>
      <c r="M1565" s="1114">
        <f t="shared" si="153"/>
        <v>31274.78</v>
      </c>
      <c r="N1565" s="735">
        <f>ROUND('Смета ЕР (общ) '!$I1565*'Смета ЕР (общ) '!$L1565,2)</f>
        <v>0</v>
      </c>
      <c r="O1565" s="735">
        <f>ROUND('Смета ЕР (общ) '!$I1565*'Смета ЕР (общ) '!$M1565,2)</f>
        <v>0</v>
      </c>
      <c r="P1565" s="1218" t="s">
        <v>6215</v>
      </c>
      <c r="Q1565" s="1142" t="s">
        <v>6176</v>
      </c>
      <c r="R1565" s="854"/>
      <c r="S1565" s="1169"/>
      <c r="T1565" s="1170"/>
      <c r="U1565" s="1170"/>
      <c r="V1565" s="1170"/>
      <c r="W1565" s="1170"/>
    </row>
    <row r="1566" spans="1:23" s="625" customFormat="1" ht="14.4" customHeight="1">
      <c r="A1566" s="1151" t="s">
        <v>105</v>
      </c>
      <c r="B1566" s="1186">
        <v>2</v>
      </c>
      <c r="C1566" s="1186"/>
      <c r="D1566" s="1186">
        <v>498</v>
      </c>
      <c r="E1566" s="1186" t="str">
        <f>CONCATENATE('Смета ЕР (общ) '!$A1566,".",'Смета ЕР (общ) '!$B1566,".",'Смета ЕР (общ) '!$D1566)</f>
        <v>Р9.2.498</v>
      </c>
      <c r="F1566" s="1097">
        <f t="shared" si="155"/>
        <v>1</v>
      </c>
      <c r="G1566" s="1142" t="s">
        <v>3986</v>
      </c>
      <c r="H1566" s="1098" t="s">
        <v>336</v>
      </c>
      <c r="I1566" s="837"/>
      <c r="J1566" s="735">
        <f t="shared" si="154"/>
        <v>3796.2540000000008</v>
      </c>
      <c r="K1566" s="735">
        <f>Освещение!H67</f>
        <v>37962.540000000008</v>
      </c>
      <c r="L1566" s="735">
        <f t="shared" si="152"/>
        <v>3796.25</v>
      </c>
      <c r="M1566" s="1114">
        <f t="shared" si="153"/>
        <v>37962.54</v>
      </c>
      <c r="N1566" s="735">
        <f>ROUND('Смета ЕР (общ) '!$I1566*'Смета ЕР (общ) '!$L1566,2)</f>
        <v>0</v>
      </c>
      <c r="O1566" s="735">
        <f>ROUND('Смета ЕР (общ) '!$I1566*'Смета ЕР (общ) '!$M1566,2)</f>
        <v>0</v>
      </c>
      <c r="P1566" s="1218" t="s">
        <v>6215</v>
      </c>
      <c r="Q1566" s="1142" t="s">
        <v>6176</v>
      </c>
      <c r="R1566" s="854"/>
      <c r="S1566" s="1169"/>
      <c r="T1566" s="1170"/>
      <c r="U1566" s="1170"/>
      <c r="V1566" s="1170"/>
      <c r="W1566" s="1170"/>
    </row>
    <row r="1567" spans="1:23" s="625" customFormat="1" ht="14.4" customHeight="1">
      <c r="A1567" s="1151" t="s">
        <v>105</v>
      </c>
      <c r="B1567" s="1186">
        <v>2</v>
      </c>
      <c r="C1567" s="1186"/>
      <c r="D1567" s="1186">
        <v>499</v>
      </c>
      <c r="E1567" s="1186" t="str">
        <f>CONCATENATE('Смета ЕР (общ) '!$A1567,".",'Смета ЕР (общ) '!$B1567,".",'Смета ЕР (общ) '!$D1567)</f>
        <v>Р9.2.499</v>
      </c>
      <c r="F1567" s="1097">
        <f t="shared" si="155"/>
        <v>1</v>
      </c>
      <c r="G1567" s="1142" t="s">
        <v>3987</v>
      </c>
      <c r="H1567" s="1098" t="s">
        <v>336</v>
      </c>
      <c r="I1567" s="837"/>
      <c r="J1567" s="735">
        <f t="shared" si="154"/>
        <v>4909.6530000000002</v>
      </c>
      <c r="K1567" s="735">
        <f>Освещение!H68</f>
        <v>49096.53</v>
      </c>
      <c r="L1567" s="735">
        <f t="shared" si="152"/>
        <v>4909.6499999999996</v>
      </c>
      <c r="M1567" s="1114">
        <f t="shared" si="153"/>
        <v>49096.53</v>
      </c>
      <c r="N1567" s="735">
        <f>ROUND('Смета ЕР (общ) '!$I1567*'Смета ЕР (общ) '!$L1567,2)</f>
        <v>0</v>
      </c>
      <c r="O1567" s="735">
        <f>ROUND('Смета ЕР (общ) '!$I1567*'Смета ЕР (общ) '!$M1567,2)</f>
        <v>0</v>
      </c>
      <c r="P1567" s="1218" t="s">
        <v>6215</v>
      </c>
      <c r="Q1567" s="1142" t="s">
        <v>6176</v>
      </c>
      <c r="R1567" s="854"/>
      <c r="S1567" s="1169"/>
      <c r="T1567" s="1170"/>
      <c r="U1567" s="1170"/>
      <c r="V1567" s="1170"/>
      <c r="W1567" s="1170"/>
    </row>
    <row r="1568" spans="1:23" s="625" customFormat="1" ht="14.4" customHeight="1">
      <c r="A1568" s="1151" t="s">
        <v>105</v>
      </c>
      <c r="B1568" s="1186">
        <v>2</v>
      </c>
      <c r="C1568" s="1186"/>
      <c r="D1568" s="1186">
        <v>500</v>
      </c>
      <c r="E1568" s="1186" t="str">
        <f>CONCATENATE('Смета ЕР (общ) '!$A1568,".",'Смета ЕР (общ) '!$B1568,".",'Смета ЕР (общ) '!$D1568)</f>
        <v>Р9.2.500</v>
      </c>
      <c r="F1568" s="1097">
        <f t="shared" si="155"/>
        <v>1</v>
      </c>
      <c r="G1568" s="1142" t="s">
        <v>4034</v>
      </c>
      <c r="H1568" s="1098" t="s">
        <v>336</v>
      </c>
      <c r="I1568" s="837"/>
      <c r="J1568" s="735">
        <f t="shared" si="154"/>
        <v>5132.7675000000008</v>
      </c>
      <c r="K1568" s="735">
        <f>Освещение!H69</f>
        <v>51327.675000000003</v>
      </c>
      <c r="L1568" s="735">
        <f t="shared" si="152"/>
        <v>5132.7700000000004</v>
      </c>
      <c r="M1568" s="1114">
        <f t="shared" si="153"/>
        <v>51327.68</v>
      </c>
      <c r="N1568" s="735">
        <f>ROUND('Смета ЕР (общ) '!$I1568*'Смета ЕР (общ) '!$L1568,2)</f>
        <v>0</v>
      </c>
      <c r="O1568" s="735">
        <f>ROUND('Смета ЕР (общ) '!$I1568*'Смета ЕР (общ) '!$M1568,2)</f>
        <v>0</v>
      </c>
      <c r="P1568" s="1218" t="s">
        <v>6215</v>
      </c>
      <c r="Q1568" s="1142" t="s">
        <v>6176</v>
      </c>
      <c r="R1568" s="854"/>
      <c r="S1568" s="1169"/>
      <c r="T1568" s="1170"/>
      <c r="U1568" s="1170"/>
      <c r="V1568" s="1170"/>
      <c r="W1568" s="1170"/>
    </row>
    <row r="1569" spans="1:23" s="625" customFormat="1" ht="14.4" customHeight="1">
      <c r="A1569" s="1151" t="s">
        <v>105</v>
      </c>
      <c r="B1569" s="1186">
        <v>2</v>
      </c>
      <c r="C1569" s="1186"/>
      <c r="D1569" s="1186">
        <v>501</v>
      </c>
      <c r="E1569" s="1186" t="str">
        <f>CONCATENATE('Смета ЕР (общ) '!$A1569,".",'Смета ЕР (общ) '!$B1569,".",'Смета ЕР (общ) '!$D1569)</f>
        <v>Р9.2.501</v>
      </c>
      <c r="F1569" s="1097">
        <f t="shared" si="155"/>
        <v>1</v>
      </c>
      <c r="G1569" s="1142" t="s">
        <v>4035</v>
      </c>
      <c r="H1569" s="1098" t="s">
        <v>336</v>
      </c>
      <c r="I1569" s="837"/>
      <c r="J1569" s="735">
        <f t="shared" si="154"/>
        <v>5355.1260000000002</v>
      </c>
      <c r="K1569" s="735">
        <f>Освещение!H70</f>
        <v>53551.26</v>
      </c>
      <c r="L1569" s="735">
        <f t="shared" si="152"/>
        <v>5355.13</v>
      </c>
      <c r="M1569" s="1114">
        <f t="shared" si="153"/>
        <v>53551.26</v>
      </c>
      <c r="N1569" s="735">
        <f>ROUND('Смета ЕР (общ) '!$I1569*'Смета ЕР (общ) '!$L1569,2)</f>
        <v>0</v>
      </c>
      <c r="O1569" s="735">
        <f>ROUND('Смета ЕР (общ) '!$I1569*'Смета ЕР (общ) '!$M1569,2)</f>
        <v>0</v>
      </c>
      <c r="P1569" s="1218" t="s">
        <v>6215</v>
      </c>
      <c r="Q1569" s="1142" t="s">
        <v>6176</v>
      </c>
      <c r="R1569" s="854"/>
      <c r="S1569" s="1169"/>
      <c r="T1569" s="1170"/>
      <c r="U1569" s="1170"/>
      <c r="V1569" s="1170"/>
      <c r="W1569" s="1170"/>
    </row>
    <row r="1570" spans="1:23" s="625" customFormat="1" ht="14.4" customHeight="1">
      <c r="A1570" s="1151" t="s">
        <v>105</v>
      </c>
      <c r="B1570" s="1186">
        <v>2</v>
      </c>
      <c r="C1570" s="1186"/>
      <c r="D1570" s="1186">
        <v>502</v>
      </c>
      <c r="E1570" s="1186" t="str">
        <f>CONCATENATE('Смета ЕР (общ) '!$A1570,".",'Смета ЕР (общ) '!$B1570,".",'Смета ЕР (общ) '!$D1570)</f>
        <v>Р9.2.502</v>
      </c>
      <c r="F1570" s="1097">
        <f t="shared" si="155"/>
        <v>1</v>
      </c>
      <c r="G1570" s="1142" t="s">
        <v>3990</v>
      </c>
      <c r="H1570" s="1098" t="s">
        <v>336</v>
      </c>
      <c r="I1570" s="837"/>
      <c r="J1570" s="735">
        <f t="shared" si="154"/>
        <v>5578.4295000000011</v>
      </c>
      <c r="K1570" s="735">
        <f>Освещение!H71</f>
        <v>55784.295000000006</v>
      </c>
      <c r="L1570" s="735">
        <f t="shared" si="152"/>
        <v>5578.43</v>
      </c>
      <c r="M1570" s="1114">
        <f t="shared" si="153"/>
        <v>55784.3</v>
      </c>
      <c r="N1570" s="735">
        <f>ROUND('Смета ЕР (общ) '!$I1570*'Смета ЕР (общ) '!$L1570,2)</f>
        <v>0</v>
      </c>
      <c r="O1570" s="735">
        <f>ROUND('Смета ЕР (общ) '!$I1570*'Смета ЕР (общ) '!$M1570,2)</f>
        <v>0</v>
      </c>
      <c r="P1570" s="1218" t="s">
        <v>6215</v>
      </c>
      <c r="Q1570" s="1142" t="s">
        <v>6176</v>
      </c>
      <c r="R1570" s="854"/>
      <c r="S1570" s="1169"/>
      <c r="T1570" s="1170"/>
      <c r="U1570" s="1170"/>
      <c r="V1570" s="1170"/>
      <c r="W1570" s="1170"/>
    </row>
    <row r="1571" spans="1:23" s="625" customFormat="1" ht="14.4" customHeight="1">
      <c r="A1571" s="1151" t="s">
        <v>105</v>
      </c>
      <c r="B1571" s="1186">
        <v>2</v>
      </c>
      <c r="C1571" s="1186"/>
      <c r="D1571" s="1186">
        <v>503</v>
      </c>
      <c r="E1571" s="1186" t="str">
        <f>CONCATENATE('Смета ЕР (общ) '!$A1571,".",'Смета ЕР (общ) '!$B1571,".",'Смета ЕР (общ) '!$D1571)</f>
        <v>Р9.2.503</v>
      </c>
      <c r="F1571" s="1097">
        <f t="shared" si="155"/>
        <v>1</v>
      </c>
      <c r="G1571" s="1142" t="s">
        <v>3991</v>
      </c>
      <c r="H1571" s="1098" t="s">
        <v>336</v>
      </c>
      <c r="I1571" s="837"/>
      <c r="J1571" s="735">
        <f t="shared" si="154"/>
        <v>6469.375500000001</v>
      </c>
      <c r="K1571" s="735">
        <f>Освещение!H72</f>
        <v>64693.755000000005</v>
      </c>
      <c r="L1571" s="735">
        <f t="shared" si="152"/>
        <v>6469.38</v>
      </c>
      <c r="M1571" s="1114">
        <f t="shared" si="153"/>
        <v>64693.760000000002</v>
      </c>
      <c r="N1571" s="735">
        <f>ROUND('Смета ЕР (общ) '!$I1571*'Смета ЕР (общ) '!$L1571,2)</f>
        <v>0</v>
      </c>
      <c r="O1571" s="735">
        <f>ROUND('Смета ЕР (общ) '!$I1571*'Смета ЕР (общ) '!$M1571,2)</f>
        <v>0</v>
      </c>
      <c r="P1571" s="1218" t="s">
        <v>6215</v>
      </c>
      <c r="Q1571" s="1142" t="s">
        <v>6176</v>
      </c>
      <c r="R1571" s="854"/>
      <c r="S1571" s="1169"/>
      <c r="T1571" s="1170"/>
      <c r="U1571" s="1170"/>
      <c r="V1571" s="1170"/>
      <c r="W1571" s="1170"/>
    </row>
    <row r="1572" spans="1:23" s="625" customFormat="1" ht="14.4" customHeight="1">
      <c r="A1572" s="1151" t="s">
        <v>105</v>
      </c>
      <c r="B1572" s="1186">
        <v>2</v>
      </c>
      <c r="C1572" s="1186"/>
      <c r="D1572" s="1186">
        <v>504</v>
      </c>
      <c r="E1572" s="1186" t="str">
        <f>CONCATENATE('Смета ЕР (общ) '!$A1572,".",'Смета ЕР (общ) '!$B1572,".",'Смета ЕР (общ) '!$D1572)</f>
        <v>Р9.2.504</v>
      </c>
      <c r="F1572" s="1097">
        <f t="shared" si="155"/>
        <v>1</v>
      </c>
      <c r="G1572" s="1142" t="s">
        <v>4036</v>
      </c>
      <c r="H1572" s="1098" t="s">
        <v>336</v>
      </c>
      <c r="I1572" s="837"/>
      <c r="J1572" s="735">
        <f t="shared" si="154"/>
        <v>6691.6395000000011</v>
      </c>
      <c r="K1572" s="735">
        <f>Освещение!H73</f>
        <v>66916.395000000004</v>
      </c>
      <c r="L1572" s="735">
        <f t="shared" si="152"/>
        <v>6691.64</v>
      </c>
      <c r="M1572" s="1114">
        <f t="shared" si="153"/>
        <v>66916.399999999994</v>
      </c>
      <c r="N1572" s="735">
        <f>ROUND('Смета ЕР (общ) '!$I1572*'Смета ЕР (общ) '!$L1572,2)</f>
        <v>0</v>
      </c>
      <c r="O1572" s="735">
        <f>ROUND('Смета ЕР (общ) '!$I1572*'Смета ЕР (общ) '!$M1572,2)</f>
        <v>0</v>
      </c>
      <c r="P1572" s="1218" t="s">
        <v>6215</v>
      </c>
      <c r="Q1572" s="1142" t="s">
        <v>6176</v>
      </c>
      <c r="R1572" s="854"/>
      <c r="S1572" s="1169"/>
      <c r="T1572" s="1170"/>
      <c r="U1572" s="1170"/>
      <c r="V1572" s="1170"/>
      <c r="W1572" s="1170"/>
    </row>
    <row r="1573" spans="1:23" s="625" customFormat="1" ht="14.4" customHeight="1">
      <c r="A1573" s="1151" t="s">
        <v>105</v>
      </c>
      <c r="B1573" s="1186">
        <v>2</v>
      </c>
      <c r="C1573" s="1186"/>
      <c r="D1573" s="1186">
        <v>505</v>
      </c>
      <c r="E1573" s="1186" t="str">
        <f>CONCATENATE('Смета ЕР (общ) '!$A1573,".",'Смета ЕР (общ) '!$B1573,".",'Смета ЕР (общ) '!$D1573)</f>
        <v>Р9.2.505</v>
      </c>
      <c r="F1573" s="1097">
        <f t="shared" si="155"/>
        <v>1</v>
      </c>
      <c r="G1573" s="1142" t="s">
        <v>3993</v>
      </c>
      <c r="H1573" s="1098" t="s">
        <v>336</v>
      </c>
      <c r="I1573" s="837"/>
      <c r="J1573" s="735">
        <f t="shared" si="154"/>
        <v>7582.8690000000006</v>
      </c>
      <c r="K1573" s="735">
        <f>Освещение!H74</f>
        <v>75828.69</v>
      </c>
      <c r="L1573" s="735">
        <f t="shared" si="152"/>
        <v>7582.87</v>
      </c>
      <c r="M1573" s="1114">
        <f t="shared" si="153"/>
        <v>75828.69</v>
      </c>
      <c r="N1573" s="735">
        <f>ROUND('Смета ЕР (общ) '!$I1573*'Смета ЕР (общ) '!$L1573,2)</f>
        <v>0</v>
      </c>
      <c r="O1573" s="735">
        <f>ROUND('Смета ЕР (общ) '!$I1573*'Смета ЕР (общ) '!$M1573,2)</f>
        <v>0</v>
      </c>
      <c r="P1573" s="1218" t="s">
        <v>6215</v>
      </c>
      <c r="Q1573" s="1142" t="s">
        <v>6176</v>
      </c>
      <c r="R1573" s="854"/>
      <c r="S1573" s="1169"/>
      <c r="T1573" s="1170"/>
      <c r="U1573" s="1170"/>
      <c r="V1573" s="1170"/>
      <c r="W1573" s="1170"/>
    </row>
    <row r="1574" spans="1:23" s="625" customFormat="1" ht="14.4" customHeight="1">
      <c r="A1574" s="1151" t="s">
        <v>105</v>
      </c>
      <c r="B1574" s="1186">
        <v>2</v>
      </c>
      <c r="C1574" s="1186"/>
      <c r="D1574" s="1186">
        <v>506</v>
      </c>
      <c r="E1574" s="1186" t="str">
        <f>CONCATENATE('Смета ЕР (общ) '!$A1574,".",'Смета ЕР (общ) '!$B1574,".",'Смета ЕР (общ) '!$D1574)</f>
        <v>Р9.2.506</v>
      </c>
      <c r="F1574" s="1097">
        <f t="shared" si="155"/>
        <v>1</v>
      </c>
      <c r="G1574" s="1142" t="s">
        <v>3994</v>
      </c>
      <c r="H1574" s="1098" t="s">
        <v>336</v>
      </c>
      <c r="I1574" s="837"/>
      <c r="J1574" s="735">
        <f t="shared" si="154"/>
        <v>7805.9835000000012</v>
      </c>
      <c r="K1574" s="735">
        <f>Освещение!H75</f>
        <v>78059.835000000006</v>
      </c>
      <c r="L1574" s="735">
        <f t="shared" si="152"/>
        <v>7805.98</v>
      </c>
      <c r="M1574" s="1114">
        <f t="shared" si="153"/>
        <v>78059.839999999997</v>
      </c>
      <c r="N1574" s="735">
        <f>ROUND('Смета ЕР (общ) '!$I1574*'Смета ЕР (общ) '!$L1574,2)</f>
        <v>0</v>
      </c>
      <c r="O1574" s="735">
        <f>ROUND('Смета ЕР (общ) '!$I1574*'Смета ЕР (общ) '!$M1574,2)</f>
        <v>0</v>
      </c>
      <c r="P1574" s="1214" t="s">
        <v>6215</v>
      </c>
      <c r="Q1574" s="1142" t="s">
        <v>6176</v>
      </c>
      <c r="R1574" s="854"/>
      <c r="S1574" s="1169"/>
      <c r="T1574" s="1170"/>
      <c r="U1574" s="1170"/>
      <c r="V1574" s="1170"/>
      <c r="W1574" s="1170"/>
    </row>
    <row r="1575" spans="1:23" ht="14.4" customHeight="1">
      <c r="A1575" s="1151" t="s">
        <v>105</v>
      </c>
      <c r="B1575" s="1186">
        <v>2</v>
      </c>
      <c r="C1575" s="1186"/>
      <c r="D1575" s="1186">
        <v>507</v>
      </c>
      <c r="E1575" s="1186" t="str">
        <f>CONCATENATE('Смета ЕР (общ) '!$A1575,".",'Смета ЕР (общ) '!$B1575,".",'Смета ЕР (общ) '!$D1575)</f>
        <v>Р9.2.507</v>
      </c>
      <c r="F1575" s="1097">
        <f t="shared" si="155"/>
        <v>1</v>
      </c>
      <c r="G1575" s="1142" t="s">
        <v>3995</v>
      </c>
      <c r="H1575" s="1098" t="s">
        <v>336</v>
      </c>
      <c r="I1575" s="837"/>
      <c r="J1575" s="735">
        <f t="shared" si="154"/>
        <v>8028.2475000000013</v>
      </c>
      <c r="K1575" s="735">
        <f>Освещение!H76</f>
        <v>80282.475000000006</v>
      </c>
      <c r="L1575" s="735">
        <f t="shared" si="152"/>
        <v>8028.25</v>
      </c>
      <c r="M1575" s="1114">
        <f t="shared" si="153"/>
        <v>80282.48</v>
      </c>
      <c r="N1575" s="735">
        <f>ROUND('Смета ЕР (общ) '!$I1575*'Смета ЕР (общ) '!$L1575,2)</f>
        <v>0</v>
      </c>
      <c r="O1575" s="735">
        <f>ROUND('Смета ЕР (общ) '!$I1575*'Смета ЕР (общ) '!$M1575,2)</f>
        <v>0</v>
      </c>
      <c r="P1575" s="1214" t="s">
        <v>6215</v>
      </c>
      <c r="Q1575" s="1142" t="s">
        <v>6176</v>
      </c>
      <c r="R1575" s="854"/>
      <c r="S1575" s="1169"/>
      <c r="T1575" s="1170"/>
      <c r="U1575" s="1170"/>
      <c r="V1575" s="1170"/>
      <c r="W1575" s="1170"/>
    </row>
    <row r="1576" spans="1:23" ht="14.4" customHeight="1">
      <c r="A1576" s="1151" t="s">
        <v>105</v>
      </c>
      <c r="B1576" s="1186">
        <v>2</v>
      </c>
      <c r="C1576" s="1186"/>
      <c r="D1576" s="1186">
        <v>508</v>
      </c>
      <c r="E1576" s="1186" t="str">
        <f>CONCATENATE('Смета ЕР (общ) '!$A1576,".",'Смета ЕР (общ) '!$B1576,".",'Смета ЕР (общ) '!$D1576)</f>
        <v>Р9.2.508</v>
      </c>
      <c r="F1576" s="1097">
        <f t="shared" si="155"/>
        <v>1</v>
      </c>
      <c r="G1576" s="1142" t="s">
        <v>3996</v>
      </c>
      <c r="H1576" s="1098" t="s">
        <v>336</v>
      </c>
      <c r="I1576" s="837"/>
      <c r="J1576" s="735">
        <f t="shared" si="154"/>
        <v>8697.1185000000005</v>
      </c>
      <c r="K1576" s="735">
        <f>Освещение!H77</f>
        <v>86971.184999999998</v>
      </c>
      <c r="L1576" s="735">
        <f t="shared" si="152"/>
        <v>8697.1200000000008</v>
      </c>
      <c r="M1576" s="1114">
        <f t="shared" si="153"/>
        <v>86971.19</v>
      </c>
      <c r="N1576" s="735">
        <f>ROUND('Смета ЕР (общ) '!$I1576*'Смета ЕР (общ) '!$L1576,2)</f>
        <v>0</v>
      </c>
      <c r="O1576" s="735">
        <f>ROUND('Смета ЕР (общ) '!$I1576*'Смета ЕР (общ) '!$M1576,2)</f>
        <v>0</v>
      </c>
      <c r="P1576" s="1214" t="s">
        <v>6215</v>
      </c>
      <c r="Q1576" s="1142" t="s">
        <v>6176</v>
      </c>
      <c r="R1576" s="854"/>
      <c r="S1576" s="1169"/>
      <c r="T1576" s="1170"/>
      <c r="U1576" s="1170"/>
      <c r="V1576" s="1170"/>
      <c r="W1576" s="1170"/>
    </row>
    <row r="1577" spans="1:23" ht="14.4" customHeight="1">
      <c r="A1577" s="1151" t="s">
        <v>105</v>
      </c>
      <c r="B1577" s="1186">
        <v>2</v>
      </c>
      <c r="C1577" s="1186"/>
      <c r="D1577" s="1186">
        <v>509</v>
      </c>
      <c r="E1577" s="1186" t="str">
        <f>CONCATENATE('Смета ЕР (общ) '!$A1577,".",'Смета ЕР (общ) '!$B1577,".",'Смета ЕР (общ) '!$D1577)</f>
        <v>Р9.2.509</v>
      </c>
      <c r="F1577" s="1097">
        <f t="shared" si="155"/>
        <v>1</v>
      </c>
      <c r="G1577" s="1142" t="s">
        <v>3085</v>
      </c>
      <c r="H1577" s="1098" t="s">
        <v>336</v>
      </c>
      <c r="I1577" s="837"/>
      <c r="J1577" s="735">
        <f t="shared" si="154"/>
        <v>492.34500000000003</v>
      </c>
      <c r="K1577" s="735">
        <f>Освещение!H78</f>
        <v>4923.45</v>
      </c>
      <c r="L1577" s="735">
        <f t="shared" si="152"/>
        <v>492.35</v>
      </c>
      <c r="M1577" s="1114">
        <f t="shared" si="153"/>
        <v>4923.45</v>
      </c>
      <c r="N1577" s="735">
        <f>ROUND('Смета ЕР (общ) '!$I1577*'Смета ЕР (общ) '!$L1577,2)</f>
        <v>0</v>
      </c>
      <c r="O1577" s="735">
        <f>ROUND('Смета ЕР (общ) '!$I1577*'Смета ЕР (общ) '!$M1577,2)</f>
        <v>0</v>
      </c>
      <c r="P1577" s="1214" t="s">
        <v>6215</v>
      </c>
      <c r="Q1577" s="1142"/>
      <c r="R1577" s="854"/>
      <c r="S1577" s="1169"/>
      <c r="T1577" s="1170"/>
      <c r="U1577" s="1170"/>
      <c r="V1577" s="1170"/>
      <c r="W1577" s="1170"/>
    </row>
    <row r="1578" spans="1:23" ht="14.4" customHeight="1">
      <c r="A1578" s="1151" t="s">
        <v>105</v>
      </c>
      <c r="B1578" s="1186">
        <v>2</v>
      </c>
      <c r="C1578" s="1186"/>
      <c r="D1578" s="1186">
        <v>510</v>
      </c>
      <c r="E1578" s="1186" t="str">
        <f>CONCATENATE('Смета ЕР (общ) '!$A1578,".",'Смета ЕР (общ) '!$B1578,".",'Смета ЕР (общ) '!$D1578)</f>
        <v>Р9.2.510</v>
      </c>
      <c r="F1578" s="1097">
        <f t="shared" si="155"/>
        <v>1</v>
      </c>
      <c r="G1578" s="1142" t="s">
        <v>3082</v>
      </c>
      <c r="H1578" s="1098" t="s">
        <v>336</v>
      </c>
      <c r="I1578" s="837"/>
      <c r="J1578" s="735">
        <f t="shared" ref="J1578:J1609" si="156">K1578*0.1</f>
        <v>1005.9525</v>
      </c>
      <c r="K1578" s="735">
        <f>Освещение!H79</f>
        <v>10059.525</v>
      </c>
      <c r="L1578" s="735">
        <f t="shared" si="152"/>
        <v>1005.95</v>
      </c>
      <c r="M1578" s="1114">
        <f t="shared" si="153"/>
        <v>10059.530000000001</v>
      </c>
      <c r="N1578" s="735">
        <f>ROUND('Смета ЕР (общ) '!$I1578*'Смета ЕР (общ) '!$L1578,2)</f>
        <v>0</v>
      </c>
      <c r="O1578" s="735">
        <f>ROUND('Смета ЕР (общ) '!$I1578*'Смета ЕР (общ) '!$M1578,2)</f>
        <v>0</v>
      </c>
      <c r="P1578" s="1214" t="s">
        <v>6215</v>
      </c>
      <c r="Q1578" s="1142"/>
      <c r="R1578" s="854"/>
      <c r="S1578" s="1169"/>
      <c r="T1578" s="1170"/>
      <c r="U1578" s="1170"/>
      <c r="V1578" s="1170"/>
      <c r="W1578" s="1170"/>
    </row>
    <row r="1579" spans="1:23" ht="14.4" customHeight="1">
      <c r="A1579" s="1151" t="s">
        <v>105</v>
      </c>
      <c r="B1579" s="1186">
        <v>2</v>
      </c>
      <c r="C1579" s="1186"/>
      <c r="D1579" s="1186">
        <v>519</v>
      </c>
      <c r="E1579" s="1186" t="str">
        <f>CONCATENATE('Смета ЕР (общ) '!$A1579,".",'Смета ЕР (общ) '!$B1579,".",'Смета ЕР (общ) '!$D1579)</f>
        <v>Р9.2.519</v>
      </c>
      <c r="F1579" s="1097">
        <f t="shared" si="155"/>
        <v>1</v>
      </c>
      <c r="G1579" s="1142" t="s">
        <v>4001</v>
      </c>
      <c r="H1579" s="1098" t="s">
        <v>336</v>
      </c>
      <c r="I1579" s="837"/>
      <c r="J1579" s="735">
        <f t="shared" si="156"/>
        <v>66.528000000000006</v>
      </c>
      <c r="K1579" s="735">
        <f>Освещение!H88</f>
        <v>665.28000000000009</v>
      </c>
      <c r="L1579" s="735">
        <f t="shared" si="152"/>
        <v>66.53</v>
      </c>
      <c r="M1579" s="1114">
        <f t="shared" si="153"/>
        <v>665.28</v>
      </c>
      <c r="N1579" s="735">
        <f>ROUND('Смета ЕР (общ) '!$I1579*'Смета ЕР (общ) '!$L1579,2)</f>
        <v>0</v>
      </c>
      <c r="O1579" s="735">
        <f>ROUND('Смета ЕР (общ) '!$I1579*'Смета ЕР (общ) '!$M1579,2)</f>
        <v>0</v>
      </c>
      <c r="P1579" s="1222"/>
      <c r="Q1579" s="1142"/>
      <c r="R1579" s="854"/>
      <c r="S1579" s="1169"/>
      <c r="T1579" s="1170"/>
      <c r="U1579" s="1170"/>
      <c r="V1579" s="1170"/>
      <c r="W1579" s="1170"/>
    </row>
    <row r="1580" spans="1:23" ht="14.4" customHeight="1">
      <c r="A1580" s="1151" t="s">
        <v>105</v>
      </c>
      <c r="B1580" s="1186">
        <v>2</v>
      </c>
      <c r="C1580" s="1186"/>
      <c r="D1580" s="1186">
        <v>521</v>
      </c>
      <c r="E1580" s="1186" t="str">
        <f>CONCATENATE('Смета ЕР (общ) '!$A1580,".",'Смета ЕР (общ) '!$B1580,".",'Смета ЕР (общ) '!$D1580)</f>
        <v>Р9.2.521</v>
      </c>
      <c r="F1580" s="1097">
        <f t="shared" si="155"/>
        <v>1</v>
      </c>
      <c r="G1580" s="1142" t="s">
        <v>4003</v>
      </c>
      <c r="H1580" s="1098" t="s">
        <v>336</v>
      </c>
      <c r="I1580" s="837"/>
      <c r="J1580" s="735">
        <f t="shared" si="156"/>
        <v>91.66500000000002</v>
      </c>
      <c r="K1580" s="735">
        <f>Освещение!H90</f>
        <v>916.65000000000009</v>
      </c>
      <c r="L1580" s="735">
        <f t="shared" si="152"/>
        <v>91.67</v>
      </c>
      <c r="M1580" s="1114">
        <f t="shared" si="153"/>
        <v>916.65</v>
      </c>
      <c r="N1580" s="735">
        <f>ROUND('Смета ЕР (общ) '!$I1580*'Смета ЕР (общ) '!$L1580,2)</f>
        <v>0</v>
      </c>
      <c r="O1580" s="735">
        <f>ROUND('Смета ЕР (общ) '!$I1580*'Смета ЕР (общ) '!$M1580,2)</f>
        <v>0</v>
      </c>
      <c r="P1580" s="1222"/>
      <c r="Q1580" s="1142"/>
      <c r="R1580" s="854"/>
      <c r="S1580" s="1169"/>
      <c r="T1580" s="1170"/>
      <c r="U1580" s="1170"/>
      <c r="V1580" s="1170"/>
      <c r="W1580" s="1170"/>
    </row>
    <row r="1581" spans="1:23" ht="14.4" customHeight="1">
      <c r="A1581" s="1151" t="s">
        <v>105</v>
      </c>
      <c r="B1581" s="1186">
        <v>2</v>
      </c>
      <c r="C1581" s="1186"/>
      <c r="D1581" s="1186">
        <v>522</v>
      </c>
      <c r="E1581" s="1186" t="str">
        <f>CONCATENATE('Смета ЕР (общ) '!$A1581,".",'Смета ЕР (общ) '!$B1581,".",'Смета ЕР (общ) '!$D1581)</f>
        <v>Р9.2.522</v>
      </c>
      <c r="F1581" s="1097">
        <f t="shared" si="155"/>
        <v>1</v>
      </c>
      <c r="G1581" s="1142" t="s">
        <v>4004</v>
      </c>
      <c r="H1581" s="1098" t="s">
        <v>336</v>
      </c>
      <c r="I1581" s="837"/>
      <c r="J1581" s="735">
        <f t="shared" si="156"/>
        <v>17.482500000000002</v>
      </c>
      <c r="K1581" s="735">
        <f>Освещение!H91</f>
        <v>174.82500000000002</v>
      </c>
      <c r="L1581" s="735">
        <f t="shared" si="152"/>
        <v>17.48</v>
      </c>
      <c r="M1581" s="1114">
        <f t="shared" si="153"/>
        <v>174.83</v>
      </c>
      <c r="N1581" s="735">
        <f>ROUND('Смета ЕР (общ) '!$I1581*'Смета ЕР (общ) '!$L1581,2)</f>
        <v>0</v>
      </c>
      <c r="O1581" s="735">
        <f>ROUND('Смета ЕР (общ) '!$I1581*'Смета ЕР (общ) '!$M1581,2)</f>
        <v>0</v>
      </c>
      <c r="P1581" s="1222"/>
      <c r="Q1581" s="1142"/>
      <c r="R1581" s="854"/>
      <c r="S1581" s="1169"/>
      <c r="T1581" s="1170"/>
      <c r="U1581" s="1170"/>
      <c r="V1581" s="1170"/>
      <c r="W1581" s="1170"/>
    </row>
    <row r="1582" spans="1:23" ht="14.4" customHeight="1">
      <c r="A1582" s="1151" t="s">
        <v>105</v>
      </c>
      <c r="B1582" s="1186">
        <v>2</v>
      </c>
      <c r="C1582" s="1186"/>
      <c r="D1582" s="1186">
        <v>524</v>
      </c>
      <c r="E1582" s="1186" t="str">
        <f>CONCATENATE('Смета ЕР (общ) '!$A1582,".",'Смета ЕР (общ) '!$B1582,".",'Смета ЕР (общ) '!$D1582)</f>
        <v>Р9.2.524</v>
      </c>
      <c r="F1582" s="1097">
        <f t="shared" si="155"/>
        <v>1</v>
      </c>
      <c r="G1582" s="1142" t="s">
        <v>4006</v>
      </c>
      <c r="H1582" s="1098" t="s">
        <v>336</v>
      </c>
      <c r="I1582" s="837"/>
      <c r="J1582" s="735">
        <f t="shared" si="156"/>
        <v>27.971999999999998</v>
      </c>
      <c r="K1582" s="735">
        <f>Освещение!H93</f>
        <v>279.71999999999997</v>
      </c>
      <c r="L1582" s="735">
        <f t="shared" si="152"/>
        <v>27.97</v>
      </c>
      <c r="M1582" s="1114">
        <f t="shared" si="153"/>
        <v>279.72000000000003</v>
      </c>
      <c r="N1582" s="735">
        <f>ROUND('Смета ЕР (общ) '!$I1582*'Смета ЕР (общ) '!$L1582,2)</f>
        <v>0</v>
      </c>
      <c r="O1582" s="735">
        <f>ROUND('Смета ЕР (общ) '!$I1582*'Смета ЕР (общ) '!$M1582,2)</f>
        <v>0</v>
      </c>
      <c r="P1582" s="1222"/>
      <c r="Q1582" s="1142"/>
      <c r="R1582" s="854"/>
      <c r="S1582" s="1169"/>
      <c r="T1582" s="1170"/>
      <c r="U1582" s="1170"/>
      <c r="V1582" s="1170"/>
      <c r="W1582" s="1170"/>
    </row>
    <row r="1583" spans="1:23" ht="14.4" customHeight="1">
      <c r="A1583" s="1151" t="s">
        <v>105</v>
      </c>
      <c r="B1583" s="1186">
        <v>2</v>
      </c>
      <c r="C1583" s="1186"/>
      <c r="D1583" s="1186">
        <v>525</v>
      </c>
      <c r="E1583" s="1186" t="str">
        <f>CONCATENATE('Смета ЕР (общ) '!$A1583,".",'Смета ЕР (общ) '!$B1583,".",'Смета ЕР (общ) '!$D1583)</f>
        <v>Р9.2.525</v>
      </c>
      <c r="F1583" s="1097">
        <f t="shared" si="155"/>
        <v>1</v>
      </c>
      <c r="G1583" s="1142" t="s">
        <v>4007</v>
      </c>
      <c r="H1583" s="1098" t="s">
        <v>336</v>
      </c>
      <c r="I1583" s="837"/>
      <c r="J1583" s="735">
        <f t="shared" si="156"/>
        <v>793.70550000000003</v>
      </c>
      <c r="K1583" s="735">
        <f>Освещение!H94</f>
        <v>7937.0550000000003</v>
      </c>
      <c r="L1583" s="735">
        <f t="shared" si="152"/>
        <v>793.71</v>
      </c>
      <c r="M1583" s="1114">
        <f t="shared" si="153"/>
        <v>7937.06</v>
      </c>
      <c r="N1583" s="735">
        <f>ROUND('Смета ЕР (общ) '!$I1583*'Смета ЕР (общ) '!$L1583,2)</f>
        <v>0</v>
      </c>
      <c r="O1583" s="735">
        <f>ROUND('Смета ЕР (общ) '!$I1583*'Смета ЕР (общ) '!$M1583,2)</f>
        <v>0</v>
      </c>
      <c r="P1583" s="1214" t="s">
        <v>6215</v>
      </c>
      <c r="Q1583" s="1142" t="s">
        <v>6176</v>
      </c>
      <c r="R1583" s="854"/>
      <c r="S1583" s="1169"/>
      <c r="T1583" s="1170"/>
      <c r="U1583" s="1170"/>
      <c r="V1583" s="1170"/>
      <c r="W1583" s="1170"/>
    </row>
    <row r="1584" spans="1:23" ht="14.4" customHeight="1">
      <c r="A1584" s="1151" t="s">
        <v>105</v>
      </c>
      <c r="B1584" s="1186">
        <v>2</v>
      </c>
      <c r="C1584" s="1186"/>
      <c r="D1584" s="1186">
        <v>526</v>
      </c>
      <c r="E1584" s="1186" t="str">
        <f>CONCATENATE('Смета ЕР (общ) '!$A1584,".",'Смета ЕР (общ) '!$B1584,".",'Смета ЕР (общ) '!$D1584)</f>
        <v>Р9.2.526</v>
      </c>
      <c r="F1584" s="1097">
        <f t="shared" si="155"/>
        <v>1</v>
      </c>
      <c r="G1584" s="1142" t="s">
        <v>4009</v>
      </c>
      <c r="H1584" s="1098" t="s">
        <v>336</v>
      </c>
      <c r="I1584" s="837"/>
      <c r="J1584" s="735">
        <f t="shared" si="156"/>
        <v>177.75450000000001</v>
      </c>
      <c r="K1584" s="735">
        <f>Освещение!H95</f>
        <v>1777.5450000000001</v>
      </c>
      <c r="L1584" s="735">
        <f t="shared" si="152"/>
        <v>177.75</v>
      </c>
      <c r="M1584" s="1114">
        <f t="shared" si="153"/>
        <v>1777.55</v>
      </c>
      <c r="N1584" s="735">
        <f>ROUND('Смета ЕР (общ) '!$I1584*'Смета ЕР (общ) '!$L1584,2)</f>
        <v>0</v>
      </c>
      <c r="O1584" s="735">
        <f>ROUND('Смета ЕР (общ) '!$I1584*'Смета ЕР (общ) '!$M1584,2)</f>
        <v>0</v>
      </c>
      <c r="P1584" s="1222"/>
      <c r="Q1584" s="1142"/>
      <c r="R1584" s="854"/>
      <c r="S1584" s="1169"/>
      <c r="T1584" s="1170"/>
      <c r="U1584" s="1170"/>
      <c r="V1584" s="1170"/>
      <c r="W1584" s="1170"/>
    </row>
    <row r="1585" spans="1:23" ht="14.4" customHeight="1">
      <c r="A1585" s="1151" t="s">
        <v>105</v>
      </c>
      <c r="B1585" s="1186">
        <v>2</v>
      </c>
      <c r="C1585" s="1186"/>
      <c r="D1585" s="1186">
        <v>528</v>
      </c>
      <c r="E1585" s="1186" t="str">
        <f>CONCATENATE('Смета ЕР (общ) '!$A1585,".",'Смета ЕР (общ) '!$B1585,".",'Смета ЕР (общ) '!$D1585)</f>
        <v>Р9.2.528</v>
      </c>
      <c r="F1585" s="1097">
        <f t="shared" si="155"/>
        <v>1</v>
      </c>
      <c r="G1585" s="1142" t="s">
        <v>4004</v>
      </c>
      <c r="H1585" s="1098" t="s">
        <v>336</v>
      </c>
      <c r="I1585" s="837"/>
      <c r="J1585" s="735">
        <f t="shared" si="156"/>
        <v>17.482500000000002</v>
      </c>
      <c r="K1585" s="735">
        <f>Освещение!H97</f>
        <v>174.82500000000002</v>
      </c>
      <c r="L1585" s="735">
        <f t="shared" si="152"/>
        <v>17.48</v>
      </c>
      <c r="M1585" s="1114">
        <f t="shared" si="153"/>
        <v>174.83</v>
      </c>
      <c r="N1585" s="735">
        <f>ROUND('Смета ЕР (общ) '!$I1585*'Смета ЕР (общ) '!$L1585,2)</f>
        <v>0</v>
      </c>
      <c r="O1585" s="735">
        <f>ROUND('Смета ЕР (общ) '!$I1585*'Смета ЕР (общ) '!$M1585,2)</f>
        <v>0</v>
      </c>
      <c r="P1585" s="1222"/>
      <c r="Q1585" s="1142"/>
      <c r="R1585" s="854"/>
      <c r="S1585" s="1169"/>
      <c r="T1585" s="1170"/>
      <c r="U1585" s="1170"/>
      <c r="V1585" s="1170"/>
      <c r="W1585" s="1170"/>
    </row>
    <row r="1586" spans="1:23" ht="14.4" customHeight="1">
      <c r="A1586" s="1151" t="s">
        <v>105</v>
      </c>
      <c r="B1586" s="1186">
        <v>2</v>
      </c>
      <c r="C1586" s="1186"/>
      <c r="D1586" s="1186">
        <v>530</v>
      </c>
      <c r="E1586" s="1186" t="str">
        <f>CONCATENATE('Смета ЕР (общ) '!$A1586,".",'Смета ЕР (общ) '!$B1586,".",'Смета ЕР (общ) '!$D1586)</f>
        <v>Р9.2.530</v>
      </c>
      <c r="F1586" s="1097">
        <f t="shared" si="155"/>
        <v>1</v>
      </c>
      <c r="G1586" s="1142" t="s">
        <v>4010</v>
      </c>
      <c r="H1586" s="1098" t="s">
        <v>336</v>
      </c>
      <c r="I1586" s="837"/>
      <c r="J1586" s="735">
        <f t="shared" si="156"/>
        <v>27.971999999999998</v>
      </c>
      <c r="K1586" s="735">
        <f>Освещение!H99</f>
        <v>279.71999999999997</v>
      </c>
      <c r="L1586" s="735">
        <f t="shared" si="152"/>
        <v>27.97</v>
      </c>
      <c r="M1586" s="1114">
        <f t="shared" si="153"/>
        <v>279.72000000000003</v>
      </c>
      <c r="N1586" s="735">
        <f>ROUND('Смета ЕР (общ) '!$I1586*'Смета ЕР (общ) '!$L1586,2)</f>
        <v>0</v>
      </c>
      <c r="O1586" s="735">
        <f>ROUND('Смета ЕР (общ) '!$I1586*'Смета ЕР (общ) '!$M1586,2)</f>
        <v>0</v>
      </c>
      <c r="P1586" s="1222"/>
      <c r="Q1586" s="1142"/>
      <c r="R1586" s="854"/>
      <c r="S1586" s="1169"/>
      <c r="T1586" s="1170"/>
      <c r="U1586" s="1170"/>
      <c r="V1586" s="1170"/>
      <c r="W1586" s="1170"/>
    </row>
    <row r="1587" spans="1:23" ht="14.4" customHeight="1">
      <c r="A1587" s="1151" t="s">
        <v>105</v>
      </c>
      <c r="B1587" s="1186">
        <v>2</v>
      </c>
      <c r="C1587" s="1186"/>
      <c r="D1587" s="1186">
        <v>531</v>
      </c>
      <c r="E1587" s="1186" t="str">
        <f>CONCATENATE('Смета ЕР (общ) '!$A1587,".",'Смета ЕР (общ) '!$B1587,".",'Смета ЕР (общ) '!$D1587)</f>
        <v>Р9.2.531</v>
      </c>
      <c r="F1587" s="1097">
        <f t="shared" si="155"/>
        <v>1</v>
      </c>
      <c r="G1587" s="1142" t="s">
        <v>4007</v>
      </c>
      <c r="H1587" s="1098" t="s">
        <v>336</v>
      </c>
      <c r="I1587" s="837"/>
      <c r="J1587" s="735">
        <f t="shared" si="156"/>
        <v>793.70550000000003</v>
      </c>
      <c r="K1587" s="735">
        <f>Освещение!H100</f>
        <v>7937.0550000000003</v>
      </c>
      <c r="L1587" s="735">
        <f t="shared" si="152"/>
        <v>793.71</v>
      </c>
      <c r="M1587" s="1114">
        <f t="shared" si="153"/>
        <v>7937.06</v>
      </c>
      <c r="N1587" s="735">
        <f>ROUND('Смета ЕР (общ) '!$I1587*'Смета ЕР (общ) '!$L1587,2)</f>
        <v>0</v>
      </c>
      <c r="O1587" s="735">
        <f>ROUND('Смета ЕР (общ) '!$I1587*'Смета ЕР (общ) '!$M1587,2)</f>
        <v>0</v>
      </c>
      <c r="P1587" s="1214" t="s">
        <v>6215</v>
      </c>
      <c r="Q1587" s="1142" t="s">
        <v>6176</v>
      </c>
      <c r="R1587" s="854"/>
      <c r="S1587" s="1169"/>
      <c r="T1587" s="1170"/>
      <c r="U1587" s="1170"/>
      <c r="V1587" s="1170"/>
      <c r="W1587" s="1170"/>
    </row>
    <row r="1588" spans="1:23" ht="14.4" customHeight="1">
      <c r="A1588" s="1151" t="s">
        <v>105</v>
      </c>
      <c r="B1588" s="1186">
        <v>2</v>
      </c>
      <c r="C1588" s="1186"/>
      <c r="D1588" s="1186">
        <v>534</v>
      </c>
      <c r="E1588" s="1186" t="str">
        <f>CONCATENATE('Смета ЕР (общ) '!$A1588,".",'Смета ЕР (общ) '!$B1588,".",'Смета ЕР (общ) '!$D1588)</f>
        <v>Р9.2.534</v>
      </c>
      <c r="F1588" s="1097">
        <f t="shared" si="155"/>
        <v>1</v>
      </c>
      <c r="G1588" s="1142" t="s">
        <v>4001</v>
      </c>
      <c r="H1588" s="1098" t="s">
        <v>336</v>
      </c>
      <c r="I1588" s="837"/>
      <c r="J1588" s="735">
        <f t="shared" si="156"/>
        <v>66.528000000000006</v>
      </c>
      <c r="K1588" s="735">
        <f>Освещение!H103</f>
        <v>665.28000000000009</v>
      </c>
      <c r="L1588" s="735">
        <f t="shared" si="152"/>
        <v>66.53</v>
      </c>
      <c r="M1588" s="1114">
        <f t="shared" si="153"/>
        <v>665.28</v>
      </c>
      <c r="N1588" s="735">
        <f>ROUND('Смета ЕР (общ) '!$I1588*'Смета ЕР (общ) '!$L1588,2)</f>
        <v>0</v>
      </c>
      <c r="O1588" s="735">
        <f>ROUND('Смета ЕР (общ) '!$I1588*'Смета ЕР (общ) '!$M1588,2)</f>
        <v>0</v>
      </c>
      <c r="P1588" s="1222"/>
      <c r="Q1588" s="1142"/>
      <c r="R1588" s="854"/>
      <c r="S1588" s="1169"/>
      <c r="T1588" s="1170"/>
      <c r="U1588" s="1170"/>
      <c r="V1588" s="1170"/>
      <c r="W1588" s="1170"/>
    </row>
    <row r="1589" spans="1:23" ht="14.4" customHeight="1">
      <c r="A1589" s="1151" t="s">
        <v>105</v>
      </c>
      <c r="B1589" s="1186">
        <v>2</v>
      </c>
      <c r="C1589" s="1186"/>
      <c r="D1589" s="1186">
        <v>535</v>
      </c>
      <c r="E1589" s="1186" t="str">
        <f>CONCATENATE('Смета ЕР (общ) '!$A1589,".",'Смета ЕР (общ) '!$B1589,".",'Смета ЕР (общ) '!$D1589)</f>
        <v>Р9.2.535</v>
      </c>
      <c r="F1589" s="1097">
        <f t="shared" si="155"/>
        <v>1</v>
      </c>
      <c r="G1589" s="1142" t="s">
        <v>4003</v>
      </c>
      <c r="H1589" s="1098" t="s">
        <v>336</v>
      </c>
      <c r="I1589" s="837"/>
      <c r="J1589" s="735">
        <f t="shared" si="156"/>
        <v>91.66500000000002</v>
      </c>
      <c r="K1589" s="735">
        <f>Освещение!H104</f>
        <v>916.65000000000009</v>
      </c>
      <c r="L1589" s="735">
        <f t="shared" si="152"/>
        <v>91.67</v>
      </c>
      <c r="M1589" s="1114">
        <f t="shared" si="153"/>
        <v>916.65</v>
      </c>
      <c r="N1589" s="735">
        <f>ROUND('Смета ЕР (общ) '!$I1589*'Смета ЕР (общ) '!$L1589,2)</f>
        <v>0</v>
      </c>
      <c r="O1589" s="735">
        <f>ROUND('Смета ЕР (общ) '!$I1589*'Смета ЕР (общ) '!$M1589,2)</f>
        <v>0</v>
      </c>
      <c r="P1589" s="1222"/>
      <c r="Q1589" s="1142"/>
      <c r="R1589" s="854"/>
      <c r="S1589" s="1169"/>
      <c r="T1589" s="1170"/>
      <c r="U1589" s="1170"/>
      <c r="V1589" s="1170"/>
      <c r="W1589" s="1170"/>
    </row>
    <row r="1590" spans="1:23" ht="14.4" customHeight="1">
      <c r="A1590" s="1151" t="s">
        <v>105</v>
      </c>
      <c r="B1590" s="1186">
        <v>2</v>
      </c>
      <c r="C1590" s="1186"/>
      <c r="D1590" s="1186">
        <v>537</v>
      </c>
      <c r="E1590" s="1186" t="str">
        <f>CONCATENATE('Смета ЕР (общ) '!$A1590,".",'Смета ЕР (общ) '!$B1590,".",'Смета ЕР (общ) '!$D1590)</f>
        <v>Р9.2.537</v>
      </c>
      <c r="F1590" s="1097">
        <f t="shared" si="155"/>
        <v>1</v>
      </c>
      <c r="G1590" s="1142" t="s">
        <v>4004</v>
      </c>
      <c r="H1590" s="1098" t="s">
        <v>336</v>
      </c>
      <c r="I1590" s="837"/>
      <c r="J1590" s="735">
        <f t="shared" si="156"/>
        <v>17.482500000000002</v>
      </c>
      <c r="K1590" s="735">
        <f>Освещение!H106</f>
        <v>174.82500000000002</v>
      </c>
      <c r="L1590" s="735">
        <f t="shared" si="152"/>
        <v>17.48</v>
      </c>
      <c r="M1590" s="1114">
        <f t="shared" si="153"/>
        <v>174.83</v>
      </c>
      <c r="N1590" s="735">
        <f>ROUND('Смета ЕР (общ) '!$I1590*'Смета ЕР (общ) '!$L1590,2)</f>
        <v>0</v>
      </c>
      <c r="O1590" s="735">
        <f>ROUND('Смета ЕР (общ) '!$I1590*'Смета ЕР (общ) '!$M1590,2)</f>
        <v>0</v>
      </c>
      <c r="P1590" s="1222"/>
      <c r="Q1590" s="1142"/>
      <c r="R1590" s="854"/>
      <c r="S1590" s="1169"/>
      <c r="T1590" s="1170"/>
      <c r="U1590" s="1170"/>
      <c r="V1590" s="1170"/>
      <c r="W1590" s="1170"/>
    </row>
    <row r="1591" spans="1:23" ht="14.4" customHeight="1">
      <c r="A1591" s="1151" t="s">
        <v>105</v>
      </c>
      <c r="B1591" s="1186">
        <v>2</v>
      </c>
      <c r="C1591" s="1186"/>
      <c r="D1591" s="1186">
        <v>539</v>
      </c>
      <c r="E1591" s="1186" t="str">
        <f>CONCATENATE('Смета ЕР (общ) '!$A1591,".",'Смета ЕР (общ) '!$B1591,".",'Смета ЕР (общ) '!$D1591)</f>
        <v>Р9.2.539</v>
      </c>
      <c r="F1591" s="1097">
        <f t="shared" si="155"/>
        <v>1</v>
      </c>
      <c r="G1591" s="1142" t="s">
        <v>4010</v>
      </c>
      <c r="H1591" s="1098" t="s">
        <v>336</v>
      </c>
      <c r="I1591" s="837"/>
      <c r="J1591" s="735">
        <f t="shared" si="156"/>
        <v>27.971999999999998</v>
      </c>
      <c r="K1591" s="735">
        <f>Освещение!H108</f>
        <v>279.71999999999997</v>
      </c>
      <c r="L1591" s="735">
        <f t="shared" si="152"/>
        <v>27.97</v>
      </c>
      <c r="M1591" s="1114">
        <f t="shared" si="153"/>
        <v>279.72000000000003</v>
      </c>
      <c r="N1591" s="735">
        <f>ROUND('Смета ЕР (общ) '!$I1591*'Смета ЕР (общ) '!$L1591,2)</f>
        <v>0</v>
      </c>
      <c r="O1591" s="735">
        <f>ROUND('Смета ЕР (общ) '!$I1591*'Смета ЕР (общ) '!$M1591,2)</f>
        <v>0</v>
      </c>
      <c r="P1591" s="1222"/>
      <c r="Q1591" s="1142"/>
      <c r="R1591" s="854"/>
      <c r="S1591" s="1169"/>
      <c r="T1591" s="1170"/>
      <c r="U1591" s="1170"/>
      <c r="V1591" s="1170"/>
      <c r="W1591" s="1170"/>
    </row>
    <row r="1592" spans="1:23" ht="14.4" customHeight="1">
      <c r="A1592" s="1151" t="s">
        <v>105</v>
      </c>
      <c r="B1592" s="1186">
        <v>2</v>
      </c>
      <c r="C1592" s="1186"/>
      <c r="D1592" s="1186">
        <v>540</v>
      </c>
      <c r="E1592" s="1186" t="str">
        <f>CONCATENATE('Смета ЕР (общ) '!$A1592,".",'Смета ЕР (общ) '!$B1592,".",'Смета ЕР (общ) '!$D1592)</f>
        <v>Р9.2.540</v>
      </c>
      <c r="F1592" s="1097">
        <f t="shared" si="155"/>
        <v>1</v>
      </c>
      <c r="G1592" s="1142" t="s">
        <v>4007</v>
      </c>
      <c r="H1592" s="1098" t="s">
        <v>336</v>
      </c>
      <c r="I1592" s="837"/>
      <c r="J1592" s="735">
        <f t="shared" si="156"/>
        <v>793.70550000000003</v>
      </c>
      <c r="K1592" s="735">
        <f>Освещение!H109</f>
        <v>7937.0550000000003</v>
      </c>
      <c r="L1592" s="735">
        <f t="shared" si="152"/>
        <v>793.71</v>
      </c>
      <c r="M1592" s="1114">
        <f t="shared" si="153"/>
        <v>7937.06</v>
      </c>
      <c r="N1592" s="735">
        <f>ROUND('Смета ЕР (общ) '!$I1592*'Смета ЕР (общ) '!$L1592,2)</f>
        <v>0</v>
      </c>
      <c r="O1592" s="735">
        <f>ROUND('Смета ЕР (общ) '!$I1592*'Смета ЕР (общ) '!$M1592,2)</f>
        <v>0</v>
      </c>
      <c r="P1592" s="1214" t="s">
        <v>6215</v>
      </c>
      <c r="Q1592" s="1142" t="s">
        <v>6176</v>
      </c>
      <c r="R1592" s="854"/>
      <c r="S1592" s="1169"/>
      <c r="T1592" s="1170"/>
      <c r="U1592" s="1170"/>
      <c r="V1592" s="1170"/>
      <c r="W1592" s="1170"/>
    </row>
    <row r="1593" spans="1:23" ht="14.4" customHeight="1">
      <c r="A1593" s="1151" t="s">
        <v>105</v>
      </c>
      <c r="B1593" s="1186">
        <v>2</v>
      </c>
      <c r="C1593" s="1186"/>
      <c r="D1593" s="1186">
        <v>543</v>
      </c>
      <c r="E1593" s="1186" t="str">
        <f>CONCATENATE('Смета ЕР (общ) '!$A1593,".",'Смета ЕР (общ) '!$B1593,".",'Смета ЕР (общ) '!$D1593)</f>
        <v>Р9.2.543</v>
      </c>
      <c r="F1593" s="1097">
        <f t="shared" si="155"/>
        <v>1</v>
      </c>
      <c r="G1593" s="1142" t="s">
        <v>4001</v>
      </c>
      <c r="H1593" s="1098" t="s">
        <v>336</v>
      </c>
      <c r="I1593" s="837"/>
      <c r="J1593" s="735">
        <f t="shared" si="156"/>
        <v>66.528000000000006</v>
      </c>
      <c r="K1593" s="735">
        <f>Освещение!H112</f>
        <v>665.28000000000009</v>
      </c>
      <c r="L1593" s="735">
        <f t="shared" si="152"/>
        <v>66.53</v>
      </c>
      <c r="M1593" s="1114">
        <f t="shared" si="153"/>
        <v>665.28</v>
      </c>
      <c r="N1593" s="735">
        <f>ROUND('Смета ЕР (общ) '!$I1593*'Смета ЕР (общ) '!$L1593,2)</f>
        <v>0</v>
      </c>
      <c r="O1593" s="735">
        <f>ROUND('Смета ЕР (общ) '!$I1593*'Смета ЕР (общ) '!$M1593,2)</f>
        <v>0</v>
      </c>
      <c r="P1593" s="1222"/>
      <c r="Q1593" s="1142"/>
      <c r="R1593" s="854"/>
      <c r="S1593" s="1169"/>
      <c r="T1593" s="1170"/>
      <c r="U1593" s="1170"/>
      <c r="V1593" s="1170"/>
      <c r="W1593" s="1170"/>
    </row>
    <row r="1594" spans="1:23" ht="14.4" customHeight="1">
      <c r="A1594" s="1151" t="s">
        <v>105</v>
      </c>
      <c r="B1594" s="1186">
        <v>2</v>
      </c>
      <c r="C1594" s="1186"/>
      <c r="D1594" s="1186">
        <v>544</v>
      </c>
      <c r="E1594" s="1186" t="str">
        <f>CONCATENATE('Смета ЕР (общ) '!$A1594,".",'Смета ЕР (общ) '!$B1594,".",'Смета ЕР (общ) '!$D1594)</f>
        <v>Р9.2.544</v>
      </c>
      <c r="F1594" s="1097">
        <f t="shared" si="155"/>
        <v>1</v>
      </c>
      <c r="G1594" s="1142" t="s">
        <v>4003</v>
      </c>
      <c r="H1594" s="1098" t="s">
        <v>336</v>
      </c>
      <c r="I1594" s="837"/>
      <c r="J1594" s="735">
        <f t="shared" si="156"/>
        <v>91.66500000000002</v>
      </c>
      <c r="K1594" s="735">
        <f>Освещение!H113</f>
        <v>916.65000000000009</v>
      </c>
      <c r="L1594" s="735">
        <f t="shared" si="152"/>
        <v>91.67</v>
      </c>
      <c r="M1594" s="1114">
        <f t="shared" si="153"/>
        <v>916.65</v>
      </c>
      <c r="N1594" s="735">
        <f>ROUND('Смета ЕР (общ) '!$I1594*'Смета ЕР (общ) '!$L1594,2)</f>
        <v>0</v>
      </c>
      <c r="O1594" s="735">
        <f>ROUND('Смета ЕР (общ) '!$I1594*'Смета ЕР (общ) '!$M1594,2)</f>
        <v>0</v>
      </c>
      <c r="P1594" s="1222"/>
      <c r="Q1594" s="1142"/>
      <c r="R1594" s="854"/>
      <c r="S1594" s="1169"/>
      <c r="T1594" s="1170"/>
      <c r="U1594" s="1170"/>
      <c r="V1594" s="1170"/>
      <c r="W1594" s="1170"/>
    </row>
    <row r="1595" spans="1:23" ht="14.4" customHeight="1">
      <c r="A1595" s="1151" t="s">
        <v>105</v>
      </c>
      <c r="B1595" s="1186">
        <v>2</v>
      </c>
      <c r="C1595" s="1186"/>
      <c r="D1595" s="1186">
        <v>546</v>
      </c>
      <c r="E1595" s="1186" t="str">
        <f>CONCATENATE('Смета ЕР (общ) '!$A1595,".",'Смета ЕР (общ) '!$B1595,".",'Смета ЕР (общ) '!$D1595)</f>
        <v>Р9.2.546</v>
      </c>
      <c r="F1595" s="1097">
        <f t="shared" si="155"/>
        <v>1</v>
      </c>
      <c r="G1595" s="1142" t="s">
        <v>4004</v>
      </c>
      <c r="H1595" s="1098" t="s">
        <v>336</v>
      </c>
      <c r="I1595" s="837"/>
      <c r="J1595" s="735">
        <f t="shared" si="156"/>
        <v>17.482500000000002</v>
      </c>
      <c r="K1595" s="735">
        <f>Освещение!H115</f>
        <v>174.82500000000002</v>
      </c>
      <c r="L1595" s="735">
        <f t="shared" si="152"/>
        <v>17.48</v>
      </c>
      <c r="M1595" s="1114">
        <f t="shared" si="153"/>
        <v>174.83</v>
      </c>
      <c r="N1595" s="735">
        <f>ROUND('Смета ЕР (общ) '!$I1595*'Смета ЕР (общ) '!$L1595,2)</f>
        <v>0</v>
      </c>
      <c r="O1595" s="735">
        <f>ROUND('Смета ЕР (общ) '!$I1595*'Смета ЕР (общ) '!$M1595,2)</f>
        <v>0</v>
      </c>
      <c r="P1595" s="1222"/>
      <c r="Q1595" s="1142"/>
      <c r="R1595" s="854"/>
      <c r="S1595" s="1169"/>
      <c r="T1595" s="1170"/>
      <c r="U1595" s="1170"/>
      <c r="V1595" s="1170"/>
      <c r="W1595" s="1170"/>
    </row>
    <row r="1596" spans="1:23" ht="14.4" customHeight="1">
      <c r="A1596" s="1151" t="s">
        <v>105</v>
      </c>
      <c r="B1596" s="1186">
        <v>2</v>
      </c>
      <c r="C1596" s="1186"/>
      <c r="D1596" s="1186">
        <v>548</v>
      </c>
      <c r="E1596" s="1186" t="str">
        <f>CONCATENATE('Смета ЕР (общ) '!$A1596,".",'Смета ЕР (общ) '!$B1596,".",'Смета ЕР (общ) '!$D1596)</f>
        <v>Р9.2.548</v>
      </c>
      <c r="F1596" s="1097">
        <f t="shared" si="155"/>
        <v>1</v>
      </c>
      <c r="G1596" s="1142" t="s">
        <v>4010</v>
      </c>
      <c r="H1596" s="1098" t="s">
        <v>336</v>
      </c>
      <c r="I1596" s="837"/>
      <c r="J1596" s="735">
        <f t="shared" si="156"/>
        <v>27.971999999999998</v>
      </c>
      <c r="K1596" s="735">
        <f>Освещение!H117</f>
        <v>279.71999999999997</v>
      </c>
      <c r="L1596" s="735">
        <f t="shared" si="152"/>
        <v>27.97</v>
      </c>
      <c r="M1596" s="1114">
        <f t="shared" si="153"/>
        <v>279.72000000000003</v>
      </c>
      <c r="N1596" s="735">
        <f>ROUND('Смета ЕР (общ) '!$I1596*'Смета ЕР (общ) '!$L1596,2)</f>
        <v>0</v>
      </c>
      <c r="O1596" s="735">
        <f>ROUND('Смета ЕР (общ) '!$I1596*'Смета ЕР (общ) '!$M1596,2)</f>
        <v>0</v>
      </c>
      <c r="P1596" s="1222"/>
      <c r="Q1596" s="1142"/>
      <c r="R1596" s="854"/>
      <c r="S1596" s="1169"/>
      <c r="T1596" s="1170"/>
      <c r="U1596" s="1170"/>
      <c r="V1596" s="1170"/>
      <c r="W1596" s="1170"/>
    </row>
    <row r="1597" spans="1:23" ht="14.4" customHeight="1">
      <c r="A1597" s="1151" t="s">
        <v>105</v>
      </c>
      <c r="B1597" s="1186">
        <v>2</v>
      </c>
      <c r="C1597" s="1186"/>
      <c r="D1597" s="1186">
        <v>549</v>
      </c>
      <c r="E1597" s="1186" t="str">
        <f>CONCATENATE('Смета ЕР (общ) '!$A1597,".",'Смета ЕР (общ) '!$B1597,".",'Смета ЕР (общ) '!$D1597)</f>
        <v>Р9.2.549</v>
      </c>
      <c r="F1597" s="1097">
        <f t="shared" si="155"/>
        <v>1</v>
      </c>
      <c r="G1597" s="1142" t="s">
        <v>4007</v>
      </c>
      <c r="H1597" s="1098" t="s">
        <v>336</v>
      </c>
      <c r="I1597" s="837"/>
      <c r="J1597" s="735">
        <f t="shared" si="156"/>
        <v>793.70550000000003</v>
      </c>
      <c r="K1597" s="735">
        <f>Освещение!H118</f>
        <v>7937.0550000000003</v>
      </c>
      <c r="L1597" s="735">
        <f t="shared" si="152"/>
        <v>793.71</v>
      </c>
      <c r="M1597" s="1114">
        <f t="shared" si="153"/>
        <v>7937.06</v>
      </c>
      <c r="N1597" s="735">
        <f>ROUND('Смета ЕР (общ) '!$I1597*'Смета ЕР (общ) '!$L1597,2)</f>
        <v>0</v>
      </c>
      <c r="O1597" s="735">
        <f>ROUND('Смета ЕР (общ) '!$I1597*'Смета ЕР (общ) '!$M1597,2)</f>
        <v>0</v>
      </c>
      <c r="P1597" s="1214" t="s">
        <v>6215</v>
      </c>
      <c r="Q1597" s="1142" t="s">
        <v>6176</v>
      </c>
      <c r="R1597" s="854"/>
      <c r="S1597" s="1169"/>
      <c r="T1597" s="1170"/>
      <c r="U1597" s="1170"/>
      <c r="V1597" s="1170"/>
      <c r="W1597" s="1170"/>
    </row>
    <row r="1598" spans="1:23" ht="14.4" customHeight="1">
      <c r="A1598" s="1151" t="s">
        <v>105</v>
      </c>
      <c r="B1598" s="1186">
        <v>2</v>
      </c>
      <c r="C1598" s="1186"/>
      <c r="D1598" s="1186">
        <v>552</v>
      </c>
      <c r="E1598" s="1186" t="str">
        <f>CONCATENATE('Смета ЕР (общ) '!$A1598,".",'Смета ЕР (общ) '!$B1598,".",'Смета ЕР (общ) '!$D1598)</f>
        <v>Р9.2.552</v>
      </c>
      <c r="F1598" s="1097">
        <f t="shared" si="155"/>
        <v>1</v>
      </c>
      <c r="G1598" s="1142" t="s">
        <v>4001</v>
      </c>
      <c r="H1598" s="1098" t="s">
        <v>336</v>
      </c>
      <c r="I1598" s="837"/>
      <c r="J1598" s="735">
        <f t="shared" si="156"/>
        <v>66.528000000000006</v>
      </c>
      <c r="K1598" s="735">
        <f>Освещение!H121</f>
        <v>665.28000000000009</v>
      </c>
      <c r="L1598" s="735">
        <f t="shared" si="152"/>
        <v>66.53</v>
      </c>
      <c r="M1598" s="1114">
        <f t="shared" si="153"/>
        <v>665.28</v>
      </c>
      <c r="N1598" s="735">
        <f>ROUND('Смета ЕР (общ) '!$I1598*'Смета ЕР (общ) '!$L1598,2)</f>
        <v>0</v>
      </c>
      <c r="O1598" s="735">
        <f>ROUND('Смета ЕР (общ) '!$I1598*'Смета ЕР (общ) '!$M1598,2)</f>
        <v>0</v>
      </c>
      <c r="P1598" s="1222"/>
      <c r="Q1598" s="1142"/>
      <c r="R1598" s="854"/>
      <c r="S1598" s="1169"/>
      <c r="T1598" s="1170"/>
      <c r="U1598" s="1170"/>
      <c r="V1598" s="1170"/>
      <c r="W1598" s="1170"/>
    </row>
    <row r="1599" spans="1:23" ht="14.4" customHeight="1">
      <c r="A1599" s="1151" t="s">
        <v>105</v>
      </c>
      <c r="B1599" s="1186">
        <v>2</v>
      </c>
      <c r="C1599" s="1186"/>
      <c r="D1599" s="1186">
        <v>553</v>
      </c>
      <c r="E1599" s="1186" t="str">
        <f>CONCATENATE('Смета ЕР (общ) '!$A1599,".",'Смета ЕР (общ) '!$B1599,".",'Смета ЕР (общ) '!$D1599)</f>
        <v>Р9.2.553</v>
      </c>
      <c r="F1599" s="1097">
        <f t="shared" si="155"/>
        <v>1</v>
      </c>
      <c r="G1599" s="1142" t="s">
        <v>4003</v>
      </c>
      <c r="H1599" s="1098" t="s">
        <v>336</v>
      </c>
      <c r="I1599" s="837"/>
      <c r="J1599" s="735">
        <f t="shared" si="156"/>
        <v>91.66500000000002</v>
      </c>
      <c r="K1599" s="735">
        <f>Освещение!H122</f>
        <v>916.65000000000009</v>
      </c>
      <c r="L1599" s="735">
        <f t="shared" si="152"/>
        <v>91.67</v>
      </c>
      <c r="M1599" s="1114">
        <f t="shared" si="153"/>
        <v>916.65</v>
      </c>
      <c r="N1599" s="735">
        <f>ROUND('Смета ЕР (общ) '!$I1599*'Смета ЕР (общ) '!$L1599,2)</f>
        <v>0</v>
      </c>
      <c r="O1599" s="735">
        <f>ROUND('Смета ЕР (общ) '!$I1599*'Смета ЕР (общ) '!$M1599,2)</f>
        <v>0</v>
      </c>
      <c r="P1599" s="1222"/>
      <c r="Q1599" s="1142"/>
      <c r="R1599" s="854"/>
      <c r="S1599" s="1169"/>
      <c r="T1599" s="1170"/>
      <c r="U1599" s="1170"/>
      <c r="V1599" s="1170"/>
      <c r="W1599" s="1170"/>
    </row>
    <row r="1600" spans="1:23" ht="14.4" customHeight="1">
      <c r="A1600" s="1151" t="s">
        <v>105</v>
      </c>
      <c r="B1600" s="1186">
        <v>2</v>
      </c>
      <c r="C1600" s="1186"/>
      <c r="D1600" s="1186">
        <v>555</v>
      </c>
      <c r="E1600" s="1186" t="str">
        <f>CONCATENATE('Смета ЕР (общ) '!$A1600,".",'Смета ЕР (общ) '!$B1600,".",'Смета ЕР (общ) '!$D1600)</f>
        <v>Р9.2.555</v>
      </c>
      <c r="F1600" s="1097">
        <f t="shared" si="155"/>
        <v>1</v>
      </c>
      <c r="G1600" s="1142" t="s">
        <v>4004</v>
      </c>
      <c r="H1600" s="1098" t="s">
        <v>336</v>
      </c>
      <c r="I1600" s="837"/>
      <c r="J1600" s="735">
        <f t="shared" si="156"/>
        <v>17.482500000000002</v>
      </c>
      <c r="K1600" s="735">
        <f>Освещение!H124</f>
        <v>174.82500000000002</v>
      </c>
      <c r="L1600" s="735">
        <f t="shared" si="152"/>
        <v>17.48</v>
      </c>
      <c r="M1600" s="1114">
        <f t="shared" si="153"/>
        <v>174.83</v>
      </c>
      <c r="N1600" s="735">
        <f>ROUND('Смета ЕР (общ) '!$I1600*'Смета ЕР (общ) '!$L1600,2)</f>
        <v>0</v>
      </c>
      <c r="O1600" s="735">
        <f>ROUND('Смета ЕР (общ) '!$I1600*'Смета ЕР (общ) '!$M1600,2)</f>
        <v>0</v>
      </c>
      <c r="P1600" s="1222"/>
      <c r="Q1600" s="1142"/>
      <c r="R1600" s="854"/>
      <c r="S1600" s="1169"/>
      <c r="T1600" s="1170"/>
      <c r="U1600" s="1170"/>
      <c r="V1600" s="1170"/>
      <c r="W1600" s="1170"/>
    </row>
    <row r="1601" spans="1:23" ht="14.4" customHeight="1">
      <c r="A1601" s="1151" t="s">
        <v>105</v>
      </c>
      <c r="B1601" s="1186">
        <v>2</v>
      </c>
      <c r="C1601" s="1186"/>
      <c r="D1601" s="1186">
        <v>557</v>
      </c>
      <c r="E1601" s="1186" t="str">
        <f>CONCATENATE('Смета ЕР (общ) '!$A1601,".",'Смета ЕР (общ) '!$B1601,".",'Смета ЕР (общ) '!$D1601)</f>
        <v>Р9.2.557</v>
      </c>
      <c r="F1601" s="1097">
        <f t="shared" si="155"/>
        <v>1</v>
      </c>
      <c r="G1601" s="1142" t="s">
        <v>4010</v>
      </c>
      <c r="H1601" s="1098" t="s">
        <v>336</v>
      </c>
      <c r="I1601" s="837"/>
      <c r="J1601" s="735">
        <f t="shared" si="156"/>
        <v>27.971999999999998</v>
      </c>
      <c r="K1601" s="735">
        <f>Освещение!H126</f>
        <v>279.71999999999997</v>
      </c>
      <c r="L1601" s="735">
        <f t="shared" ref="L1601:L1621" si="157">ROUND(J1601-J1601*$Q$4,2)</f>
        <v>27.97</v>
      </c>
      <c r="M1601" s="1114">
        <f t="shared" ref="M1601:M1621" si="158">ROUND(K1601-K1601*$Q$4,2)</f>
        <v>279.72000000000003</v>
      </c>
      <c r="N1601" s="735">
        <f>ROUND('Смета ЕР (общ) '!$I1601*'Смета ЕР (общ) '!$L1601,2)</f>
        <v>0</v>
      </c>
      <c r="O1601" s="735">
        <f>ROUND('Смета ЕР (общ) '!$I1601*'Смета ЕР (общ) '!$M1601,2)</f>
        <v>0</v>
      </c>
      <c r="P1601" s="1222"/>
      <c r="Q1601" s="1142"/>
      <c r="R1601" s="854"/>
      <c r="S1601" s="1169"/>
      <c r="T1601" s="1170"/>
      <c r="U1601" s="1170"/>
      <c r="V1601" s="1170"/>
      <c r="W1601" s="1170"/>
    </row>
    <row r="1602" spans="1:23" ht="14.4" customHeight="1">
      <c r="A1602" s="1151" t="s">
        <v>105</v>
      </c>
      <c r="B1602" s="1186">
        <v>2</v>
      </c>
      <c r="C1602" s="1186"/>
      <c r="D1602" s="1186">
        <v>558</v>
      </c>
      <c r="E1602" s="1186" t="str">
        <f>CONCATENATE('Смета ЕР (общ) '!$A1602,".",'Смета ЕР (общ) '!$B1602,".",'Смета ЕР (общ) '!$D1602)</f>
        <v>Р9.2.558</v>
      </c>
      <c r="F1602" s="1097">
        <f t="shared" si="155"/>
        <v>1</v>
      </c>
      <c r="G1602" s="1142" t="s">
        <v>4007</v>
      </c>
      <c r="H1602" s="1098" t="s">
        <v>336</v>
      </c>
      <c r="I1602" s="837"/>
      <c r="J1602" s="735">
        <f t="shared" si="156"/>
        <v>793.70550000000003</v>
      </c>
      <c r="K1602" s="735">
        <f>Освещение!H127</f>
        <v>7937.0550000000003</v>
      </c>
      <c r="L1602" s="735">
        <f t="shared" si="157"/>
        <v>793.71</v>
      </c>
      <c r="M1602" s="1114">
        <f t="shared" si="158"/>
        <v>7937.06</v>
      </c>
      <c r="N1602" s="735">
        <f>ROUND('Смета ЕР (общ) '!$I1602*'Смета ЕР (общ) '!$L1602,2)</f>
        <v>0</v>
      </c>
      <c r="O1602" s="735">
        <f>ROUND('Смета ЕР (общ) '!$I1602*'Смета ЕР (общ) '!$M1602,2)</f>
        <v>0</v>
      </c>
      <c r="P1602" s="1214" t="s">
        <v>6215</v>
      </c>
      <c r="Q1602" s="1142" t="s">
        <v>6176</v>
      </c>
      <c r="R1602" s="854"/>
      <c r="S1602" s="1169"/>
      <c r="T1602" s="1170"/>
      <c r="U1602" s="1170"/>
      <c r="V1602" s="1170"/>
      <c r="W1602" s="1170"/>
    </row>
    <row r="1603" spans="1:23" ht="14.4" customHeight="1">
      <c r="A1603" s="1151" t="s">
        <v>105</v>
      </c>
      <c r="B1603" s="1186">
        <v>2</v>
      </c>
      <c r="C1603" s="1186"/>
      <c r="D1603" s="1186">
        <v>560</v>
      </c>
      <c r="E1603" s="1186" t="str">
        <f>CONCATENATE('Смета ЕР (общ) '!$A1603,".",'Смета ЕР (общ) '!$B1603,".",'Смета ЕР (общ) '!$D1603)</f>
        <v>Р9.2.560</v>
      </c>
      <c r="F1603" s="1097">
        <f t="shared" si="155"/>
        <v>1</v>
      </c>
      <c r="G1603" s="1142" t="s">
        <v>4003</v>
      </c>
      <c r="H1603" s="1098" t="s">
        <v>336</v>
      </c>
      <c r="I1603" s="837"/>
      <c r="J1603" s="735">
        <f t="shared" si="156"/>
        <v>91.66500000000002</v>
      </c>
      <c r="K1603" s="735">
        <f>Освещение!H129</f>
        <v>916.65000000000009</v>
      </c>
      <c r="L1603" s="735">
        <f t="shared" si="157"/>
        <v>91.67</v>
      </c>
      <c r="M1603" s="1114">
        <f t="shared" si="158"/>
        <v>916.65</v>
      </c>
      <c r="N1603" s="735">
        <f>ROUND('Смета ЕР (общ) '!$I1603*'Смета ЕР (общ) '!$L1603,2)</f>
        <v>0</v>
      </c>
      <c r="O1603" s="735">
        <f>ROUND('Смета ЕР (общ) '!$I1603*'Смета ЕР (общ) '!$M1603,2)</f>
        <v>0</v>
      </c>
      <c r="P1603" s="1222"/>
      <c r="Q1603" s="1142"/>
      <c r="R1603" s="854"/>
      <c r="S1603" s="1169"/>
      <c r="T1603" s="1170"/>
      <c r="U1603" s="1170"/>
      <c r="V1603" s="1170"/>
      <c r="W1603" s="1170"/>
    </row>
    <row r="1604" spans="1:23" ht="14.4" customHeight="1">
      <c r="A1604" s="1151" t="s">
        <v>105</v>
      </c>
      <c r="B1604" s="1186">
        <v>2</v>
      </c>
      <c r="C1604" s="1186"/>
      <c r="D1604" s="1186">
        <v>562</v>
      </c>
      <c r="E1604" s="1186" t="str">
        <f>CONCATENATE('Смета ЕР (общ) '!$A1604,".",'Смета ЕР (общ) '!$B1604,".",'Смета ЕР (общ) '!$D1604)</f>
        <v>Р9.2.562</v>
      </c>
      <c r="F1604" s="1097">
        <f t="shared" si="155"/>
        <v>1</v>
      </c>
      <c r="G1604" s="1142" t="s">
        <v>4004</v>
      </c>
      <c r="H1604" s="1098" t="s">
        <v>336</v>
      </c>
      <c r="I1604" s="837"/>
      <c r="J1604" s="735">
        <f t="shared" si="156"/>
        <v>17.482500000000002</v>
      </c>
      <c r="K1604" s="735">
        <f>Освещение!H131</f>
        <v>174.82500000000002</v>
      </c>
      <c r="L1604" s="735">
        <f t="shared" si="157"/>
        <v>17.48</v>
      </c>
      <c r="M1604" s="1114">
        <f t="shared" si="158"/>
        <v>174.83</v>
      </c>
      <c r="N1604" s="735">
        <f>ROUND('Смета ЕР (общ) '!$I1604*'Смета ЕР (общ) '!$L1604,2)</f>
        <v>0</v>
      </c>
      <c r="O1604" s="735">
        <f>ROUND('Смета ЕР (общ) '!$I1604*'Смета ЕР (общ) '!$M1604,2)</f>
        <v>0</v>
      </c>
      <c r="P1604" s="1222"/>
      <c r="Q1604" s="1142"/>
      <c r="R1604" s="854"/>
      <c r="S1604" s="1169"/>
      <c r="T1604" s="1170"/>
      <c r="U1604" s="1170"/>
      <c r="V1604" s="1170"/>
      <c r="W1604" s="1170"/>
    </row>
    <row r="1605" spans="1:23" ht="14.4" customHeight="1">
      <c r="A1605" s="1151" t="s">
        <v>105</v>
      </c>
      <c r="B1605" s="1186">
        <v>2</v>
      </c>
      <c r="C1605" s="1186"/>
      <c r="D1605" s="1186">
        <v>564</v>
      </c>
      <c r="E1605" s="1186" t="str">
        <f>CONCATENATE('Смета ЕР (общ) '!$A1605,".",'Смета ЕР (общ) '!$B1605,".",'Смета ЕР (общ) '!$D1605)</f>
        <v>Р9.2.564</v>
      </c>
      <c r="F1605" s="1097">
        <f t="shared" si="155"/>
        <v>1</v>
      </c>
      <c r="G1605" s="1142" t="s">
        <v>4010</v>
      </c>
      <c r="H1605" s="1098" t="s">
        <v>336</v>
      </c>
      <c r="I1605" s="837"/>
      <c r="J1605" s="735">
        <f t="shared" si="156"/>
        <v>27.971999999999998</v>
      </c>
      <c r="K1605" s="735">
        <f>Освещение!H133</f>
        <v>279.71999999999997</v>
      </c>
      <c r="L1605" s="735">
        <f t="shared" si="157"/>
        <v>27.97</v>
      </c>
      <c r="M1605" s="1114">
        <f t="shared" si="158"/>
        <v>279.72000000000003</v>
      </c>
      <c r="N1605" s="735">
        <f>ROUND('Смета ЕР (общ) '!$I1605*'Смета ЕР (общ) '!$L1605,2)</f>
        <v>0</v>
      </c>
      <c r="O1605" s="735">
        <f>ROUND('Смета ЕР (общ) '!$I1605*'Смета ЕР (общ) '!$M1605,2)</f>
        <v>0</v>
      </c>
      <c r="P1605" s="1222"/>
      <c r="Q1605" s="1142"/>
      <c r="R1605" s="854"/>
      <c r="S1605" s="1169"/>
      <c r="T1605" s="1170"/>
      <c r="U1605" s="1170"/>
      <c r="V1605" s="1170"/>
      <c r="W1605" s="1170"/>
    </row>
    <row r="1606" spans="1:23" ht="14.4" customHeight="1">
      <c r="A1606" s="1151" t="s">
        <v>105</v>
      </c>
      <c r="B1606" s="1186">
        <v>2</v>
      </c>
      <c r="C1606" s="1186"/>
      <c r="D1606" s="1186">
        <v>565</v>
      </c>
      <c r="E1606" s="1186" t="str">
        <f>CONCATENATE('Смета ЕР (общ) '!$A1606,".",'Смета ЕР (общ) '!$B1606,".",'Смета ЕР (общ) '!$D1606)</f>
        <v>Р9.2.565</v>
      </c>
      <c r="F1606" s="1097">
        <f t="shared" si="155"/>
        <v>1</v>
      </c>
      <c r="G1606" s="1142" t="s">
        <v>4007</v>
      </c>
      <c r="H1606" s="1098" t="s">
        <v>336</v>
      </c>
      <c r="I1606" s="837"/>
      <c r="J1606" s="735">
        <f t="shared" si="156"/>
        <v>793.70550000000003</v>
      </c>
      <c r="K1606" s="735">
        <f>Освещение!H134</f>
        <v>7937.0550000000003</v>
      </c>
      <c r="L1606" s="735">
        <f t="shared" si="157"/>
        <v>793.71</v>
      </c>
      <c r="M1606" s="1114">
        <f t="shared" si="158"/>
        <v>7937.06</v>
      </c>
      <c r="N1606" s="735">
        <f>ROUND('Смета ЕР (общ) '!$I1606*'Смета ЕР (общ) '!$L1606,2)</f>
        <v>0</v>
      </c>
      <c r="O1606" s="735">
        <f>ROUND('Смета ЕР (общ) '!$I1606*'Смета ЕР (общ) '!$M1606,2)</f>
        <v>0</v>
      </c>
      <c r="P1606" s="1214" t="s">
        <v>6215</v>
      </c>
      <c r="Q1606" s="1142" t="s">
        <v>6176</v>
      </c>
      <c r="R1606" s="854"/>
      <c r="S1606" s="1169"/>
      <c r="T1606" s="1170"/>
      <c r="U1606" s="1170"/>
      <c r="V1606" s="1170"/>
      <c r="W1606" s="1170"/>
    </row>
    <row r="1607" spans="1:23" ht="20.399999999999999" customHeight="1">
      <c r="A1607" s="1151" t="s">
        <v>105</v>
      </c>
      <c r="B1607" s="1186">
        <v>2</v>
      </c>
      <c r="C1607" s="1186"/>
      <c r="D1607" s="1186">
        <v>566</v>
      </c>
      <c r="E1607" s="1186" t="str">
        <f>CONCATENATE('Смета ЕР (общ) '!$A1607,".",'Смета ЕР (общ) '!$B1607,".",'Смета ЕР (общ) '!$D1607)</f>
        <v>Р9.2.566</v>
      </c>
      <c r="F1607" s="1097">
        <f t="shared" si="155"/>
        <v>1</v>
      </c>
      <c r="G1607" s="1142" t="s">
        <v>4014</v>
      </c>
      <c r="H1607" s="1098" t="s">
        <v>336</v>
      </c>
      <c r="I1607" s="837"/>
      <c r="J1607" s="735">
        <f t="shared" si="156"/>
        <v>2896.1415000000002</v>
      </c>
      <c r="K1607" s="735">
        <f>Освещение!H135</f>
        <v>28961.415000000001</v>
      </c>
      <c r="L1607" s="735">
        <f t="shared" si="157"/>
        <v>2896.14</v>
      </c>
      <c r="M1607" s="1114">
        <f t="shared" si="158"/>
        <v>28961.42</v>
      </c>
      <c r="N1607" s="735">
        <f>ROUND('Смета ЕР (общ) '!$I1607*'Смета ЕР (общ) '!$L1607,2)</f>
        <v>0</v>
      </c>
      <c r="O1607" s="735">
        <f>ROUND('Смета ЕР (общ) '!$I1607*'Смета ЕР (общ) '!$M1607,2)</f>
        <v>0</v>
      </c>
      <c r="P1607" s="1214" t="s">
        <v>6215</v>
      </c>
      <c r="Q1607" s="1142" t="s">
        <v>6176</v>
      </c>
      <c r="R1607" s="854"/>
      <c r="S1607" s="1169"/>
      <c r="T1607" s="1170"/>
      <c r="U1607" s="1170"/>
      <c r="V1607" s="1170"/>
      <c r="W1607" s="1170"/>
    </row>
    <row r="1608" spans="1:23" ht="20.399999999999999" customHeight="1">
      <c r="A1608" s="1151" t="s">
        <v>105</v>
      </c>
      <c r="B1608" s="1186">
        <v>2</v>
      </c>
      <c r="C1608" s="1186"/>
      <c r="D1608" s="1186">
        <v>567</v>
      </c>
      <c r="E1608" s="1186" t="str">
        <f>CONCATENATE('Смета ЕР (общ) '!$A1608,".",'Смета ЕР (общ) '!$B1608,".",'Смета ЕР (общ) '!$D1608)</f>
        <v>Р9.2.567</v>
      </c>
      <c r="F1608" s="1097">
        <f t="shared" si="155"/>
        <v>1</v>
      </c>
      <c r="G1608" s="1142" t="s">
        <v>4016</v>
      </c>
      <c r="H1608" s="1098" t="s">
        <v>336</v>
      </c>
      <c r="I1608" s="837"/>
      <c r="J1608" s="735">
        <f t="shared" si="156"/>
        <v>1209.3164999999999</v>
      </c>
      <c r="K1608" s="735">
        <f>Освещение!H136</f>
        <v>12093.164999999999</v>
      </c>
      <c r="L1608" s="735">
        <f t="shared" si="157"/>
        <v>1209.32</v>
      </c>
      <c r="M1608" s="1114">
        <f t="shared" si="158"/>
        <v>12093.17</v>
      </c>
      <c r="N1608" s="735">
        <f>ROUND('Смета ЕР (общ) '!$I1608*'Смета ЕР (общ) '!$L1608,2)</f>
        <v>0</v>
      </c>
      <c r="O1608" s="735">
        <f>ROUND('Смета ЕР (общ) '!$I1608*'Смета ЕР (общ) '!$M1608,2)</f>
        <v>0</v>
      </c>
      <c r="P1608" s="1214" t="s">
        <v>6215</v>
      </c>
      <c r="Q1608" s="1142" t="s">
        <v>6176</v>
      </c>
      <c r="R1608" s="854"/>
      <c r="S1608" s="1169"/>
      <c r="T1608" s="1170"/>
      <c r="U1608" s="1170"/>
      <c r="V1608" s="1170"/>
      <c r="W1608" s="1170"/>
    </row>
    <row r="1609" spans="1:23" ht="14.4" customHeight="1">
      <c r="A1609" s="1151" t="s">
        <v>105</v>
      </c>
      <c r="B1609" s="1186">
        <v>2</v>
      </c>
      <c r="C1609" s="1186"/>
      <c r="D1609" s="1186">
        <v>568</v>
      </c>
      <c r="E1609" s="1186" t="str">
        <f>CONCATENATE('Смета ЕР (общ) '!$A1609,".",'Смета ЕР (общ) '!$B1609,".",'Смета ЕР (общ) '!$D1609)</f>
        <v>Р9.2.568</v>
      </c>
      <c r="F1609" s="1097">
        <f t="shared" si="155"/>
        <v>1</v>
      </c>
      <c r="G1609" s="1142" t="s">
        <v>4037</v>
      </c>
      <c r="H1609" s="1098" t="s">
        <v>336</v>
      </c>
      <c r="I1609" s="837"/>
      <c r="J1609" s="735">
        <f t="shared" si="156"/>
        <v>2342.7495000000004</v>
      </c>
      <c r="K1609" s="735">
        <f>Освещение!H137</f>
        <v>23427.495000000003</v>
      </c>
      <c r="L1609" s="735">
        <f t="shared" si="157"/>
        <v>2342.75</v>
      </c>
      <c r="M1609" s="1114">
        <f t="shared" si="158"/>
        <v>23427.5</v>
      </c>
      <c r="N1609" s="735">
        <f>ROUND('Смета ЕР (общ) '!$I1609*'Смета ЕР (общ) '!$L1609,2)</f>
        <v>0</v>
      </c>
      <c r="O1609" s="735">
        <f>ROUND('Смета ЕР (общ) '!$I1609*'Смета ЕР (общ) '!$M1609,2)</f>
        <v>0</v>
      </c>
      <c r="P1609" s="1214" t="s">
        <v>6215</v>
      </c>
      <c r="Q1609" s="1142" t="s">
        <v>6176</v>
      </c>
      <c r="R1609" s="854"/>
      <c r="S1609" s="1169"/>
      <c r="T1609" s="1170"/>
      <c r="U1609" s="1170"/>
      <c r="V1609" s="1170"/>
      <c r="W1609" s="1170"/>
    </row>
    <row r="1610" spans="1:23" ht="14.4" customHeight="1">
      <c r="A1610" s="1151" t="s">
        <v>105</v>
      </c>
      <c r="B1610" s="1186">
        <v>2</v>
      </c>
      <c r="C1610" s="1186"/>
      <c r="D1610" s="1151">
        <v>431</v>
      </c>
      <c r="E1610" s="1186" t="str">
        <f>CONCATENATE('Смета ЕР (общ) '!$A1610,".",'Смета ЕР (общ) '!$B1610,".",'Смета ЕР (общ) '!$D1610)</f>
        <v>Р9.2.431</v>
      </c>
      <c r="F1610" s="1097">
        <f t="shared" si="155"/>
        <v>1</v>
      </c>
      <c r="G1610" s="1142" t="s">
        <v>4020</v>
      </c>
      <c r="H1610" s="1098" t="s">
        <v>336</v>
      </c>
      <c r="I1610" s="837"/>
      <c r="J1610" s="735">
        <f t="shared" ref="J1610:J1614" si="159">K1610*0.1</f>
        <v>3553.578</v>
      </c>
      <c r="K1610" s="735">
        <f>Освещение!H138</f>
        <v>35535.78</v>
      </c>
      <c r="L1610" s="735">
        <f t="shared" si="157"/>
        <v>3553.58</v>
      </c>
      <c r="M1610" s="1114">
        <f t="shared" si="158"/>
        <v>35535.78</v>
      </c>
      <c r="N1610" s="735">
        <f>ROUND('Смета ЕР (общ) '!$I1610*'Смета ЕР (общ) '!$L1610,2)</f>
        <v>0</v>
      </c>
      <c r="O1610" s="735">
        <f>ROUND('Смета ЕР (общ) '!$I1610*'Смета ЕР (общ) '!$M1610,2)</f>
        <v>0</v>
      </c>
      <c r="P1610" s="1214" t="s">
        <v>6215</v>
      </c>
      <c r="Q1610" s="1142" t="s">
        <v>6176</v>
      </c>
      <c r="R1610" s="854"/>
      <c r="S1610" s="1169"/>
      <c r="T1610" s="1170"/>
      <c r="U1610" s="1170"/>
      <c r="V1610" s="1170"/>
      <c r="W1610" s="1170"/>
    </row>
    <row r="1611" spans="1:23" ht="14.4" customHeight="1">
      <c r="A1611" s="1151" t="s">
        <v>105</v>
      </c>
      <c r="B1611" s="1186">
        <v>2</v>
      </c>
      <c r="C1611" s="1186"/>
      <c r="D1611" s="1151">
        <v>432</v>
      </c>
      <c r="E1611" s="1186" t="str">
        <f>CONCATENATE('Смета ЕР (общ) '!$A1611,".",'Смета ЕР (общ) '!$B1611,".",'Смета ЕР (общ) '!$D1611)</f>
        <v>Р9.2.432</v>
      </c>
      <c r="F1611" s="1097">
        <f t="shared" si="155"/>
        <v>1</v>
      </c>
      <c r="G1611" s="1142" t="s">
        <v>4021</v>
      </c>
      <c r="H1611" s="1098" t="s">
        <v>336</v>
      </c>
      <c r="I1611" s="837"/>
      <c r="J1611" s="735">
        <f t="shared" si="159"/>
        <v>27.688500000000001</v>
      </c>
      <c r="K1611" s="735">
        <f>Освещение!H139</f>
        <v>276.88499999999999</v>
      </c>
      <c r="L1611" s="735">
        <f t="shared" si="157"/>
        <v>27.69</v>
      </c>
      <c r="M1611" s="1114">
        <f t="shared" si="158"/>
        <v>276.89</v>
      </c>
      <c r="N1611" s="735">
        <f>ROUND('Смета ЕР (общ) '!$I1611*'Смета ЕР (общ) '!$L1611,2)</f>
        <v>0</v>
      </c>
      <c r="O1611" s="735">
        <f>ROUND('Смета ЕР (общ) '!$I1611*'Смета ЕР (общ) '!$M1611,2)</f>
        <v>0</v>
      </c>
      <c r="P1611" s="1222"/>
      <c r="Q1611" s="1142"/>
      <c r="R1611" s="854"/>
      <c r="S1611" s="1169"/>
      <c r="T1611" s="1170"/>
      <c r="U1611" s="1170"/>
      <c r="V1611" s="1170"/>
      <c r="W1611" s="1170"/>
    </row>
    <row r="1612" spans="1:23" ht="14.4" customHeight="1">
      <c r="A1612" s="1151" t="s">
        <v>105</v>
      </c>
      <c r="B1612" s="1186">
        <v>2</v>
      </c>
      <c r="C1612" s="1186"/>
      <c r="D1612" s="1151">
        <v>433</v>
      </c>
      <c r="E1612" s="1186" t="str">
        <f>CONCATENATE('Смета ЕР (общ) '!$A1612,".",'Смета ЕР (общ) '!$B1612,".",'Смета ЕР (общ) '!$D1612)</f>
        <v>Р9.2.433</v>
      </c>
      <c r="F1612" s="1097">
        <f t="shared" si="155"/>
        <v>1</v>
      </c>
      <c r="G1612" s="1142" t="s">
        <v>4021</v>
      </c>
      <c r="H1612" s="1098" t="s">
        <v>336</v>
      </c>
      <c r="I1612" s="837"/>
      <c r="J1612" s="735">
        <f t="shared" si="159"/>
        <v>27.688500000000001</v>
      </c>
      <c r="K1612" s="735">
        <f>Освещение!H140</f>
        <v>276.88499999999999</v>
      </c>
      <c r="L1612" s="735">
        <f t="shared" si="157"/>
        <v>27.69</v>
      </c>
      <c r="M1612" s="1114">
        <f t="shared" si="158"/>
        <v>276.89</v>
      </c>
      <c r="N1612" s="735">
        <f>ROUND('Смета ЕР (общ) '!$I1612*'Смета ЕР (общ) '!$L1612,2)</f>
        <v>0</v>
      </c>
      <c r="O1612" s="735">
        <f>ROUND('Смета ЕР (общ) '!$I1612*'Смета ЕР (общ) '!$M1612,2)</f>
        <v>0</v>
      </c>
      <c r="P1612" s="1222"/>
      <c r="Q1612" s="1142"/>
      <c r="R1612" s="854"/>
      <c r="S1612" s="1169"/>
      <c r="T1612" s="1170"/>
      <c r="U1612" s="1170"/>
      <c r="V1612" s="1170"/>
      <c r="W1612" s="1170"/>
    </row>
    <row r="1613" spans="1:23" ht="14.4" customHeight="1">
      <c r="A1613" s="1151" t="s">
        <v>105</v>
      </c>
      <c r="B1613" s="1186">
        <v>2</v>
      </c>
      <c r="C1613" s="1186"/>
      <c r="D1613" s="1151">
        <v>434</v>
      </c>
      <c r="E1613" s="1186" t="str">
        <f>CONCATENATE('Смета ЕР (общ) '!$A1613,".",'Смета ЕР (общ) '!$B1613,".",'Смета ЕР (общ) '!$D1613)</f>
        <v>Р9.2.434</v>
      </c>
      <c r="F1613" s="1097">
        <f t="shared" si="155"/>
        <v>1</v>
      </c>
      <c r="G1613" s="1142" t="s">
        <v>4021</v>
      </c>
      <c r="H1613" s="1098" t="s">
        <v>336</v>
      </c>
      <c r="I1613" s="837"/>
      <c r="J1613" s="735">
        <f t="shared" si="159"/>
        <v>27.688500000000001</v>
      </c>
      <c r="K1613" s="735">
        <f>Освещение!H141</f>
        <v>276.88499999999999</v>
      </c>
      <c r="L1613" s="735">
        <f t="shared" si="157"/>
        <v>27.69</v>
      </c>
      <c r="M1613" s="1114">
        <f t="shared" si="158"/>
        <v>276.89</v>
      </c>
      <c r="N1613" s="735">
        <f>ROUND('Смета ЕР (общ) '!$I1613*'Смета ЕР (общ) '!$L1613,2)</f>
        <v>0</v>
      </c>
      <c r="O1613" s="735">
        <f>ROUND('Смета ЕР (общ) '!$I1613*'Смета ЕР (общ) '!$M1613,2)</f>
        <v>0</v>
      </c>
      <c r="P1613" s="1222"/>
      <c r="Q1613" s="1142"/>
      <c r="R1613" s="854"/>
      <c r="S1613" s="1169"/>
      <c r="T1613" s="1170"/>
      <c r="U1613" s="1170"/>
      <c r="V1613" s="1170"/>
      <c r="W1613" s="1170"/>
    </row>
    <row r="1614" spans="1:23" ht="14.4" customHeight="1">
      <c r="A1614" s="1151" t="s">
        <v>105</v>
      </c>
      <c r="B1614" s="1186">
        <v>2</v>
      </c>
      <c r="C1614" s="1186"/>
      <c r="D1614" s="1151">
        <v>435</v>
      </c>
      <c r="E1614" s="1186" t="str">
        <f>CONCATENATE('Смета ЕР (общ) '!$A1614,".",'Смета ЕР (общ) '!$B1614,".",'Смета ЕР (общ) '!$D1614)</f>
        <v>Р9.2.435</v>
      </c>
      <c r="F1614" s="1097">
        <f t="shared" si="155"/>
        <v>1</v>
      </c>
      <c r="G1614" s="1142" t="s">
        <v>3210</v>
      </c>
      <c r="H1614" s="1098" t="s">
        <v>336</v>
      </c>
      <c r="I1614" s="837"/>
      <c r="J1614" s="735">
        <f t="shared" si="159"/>
        <v>1201.0005000000001</v>
      </c>
      <c r="K1614" s="735">
        <f>Освещение!H142</f>
        <v>12010.005000000001</v>
      </c>
      <c r="L1614" s="735">
        <f t="shared" si="157"/>
        <v>1201</v>
      </c>
      <c r="M1614" s="1114">
        <f t="shared" si="158"/>
        <v>12010.01</v>
      </c>
      <c r="N1614" s="735">
        <f>ROUND('Смета ЕР (общ) '!$I1614*'Смета ЕР (общ) '!$L1614,2)</f>
        <v>0</v>
      </c>
      <c r="O1614" s="735">
        <f>ROUND('Смета ЕР (общ) '!$I1614*'Смета ЕР (общ) '!$M1614,2)</f>
        <v>0</v>
      </c>
      <c r="P1614" s="1214" t="s">
        <v>6215</v>
      </c>
      <c r="Q1614" s="1142" t="s">
        <v>6176</v>
      </c>
      <c r="R1614" s="854"/>
      <c r="S1614" s="1169"/>
      <c r="T1614" s="1170"/>
      <c r="U1614" s="1170"/>
      <c r="V1614" s="1170"/>
      <c r="W1614" s="1170"/>
    </row>
    <row r="1615" spans="1:23" ht="24" customHeight="1">
      <c r="A1615" s="1097" t="s">
        <v>105</v>
      </c>
      <c r="B1615" s="1097">
        <v>2</v>
      </c>
      <c r="C1615" s="1097"/>
      <c r="D1615" s="1097">
        <v>249</v>
      </c>
      <c r="E1615" s="1097" t="str">
        <f>CONCATENATE('Смета ЕР (общ) '!$A1615,".",'Смета ЕР (общ) '!$B1615,".",'Смета ЕР (общ) '!$D1615)</f>
        <v>Р9.2.249</v>
      </c>
      <c r="F1615" s="1097">
        <f t="shared" si="155"/>
        <v>1</v>
      </c>
      <c r="G1615" s="1067" t="s">
        <v>1191</v>
      </c>
      <c r="H1615" s="1095" t="s">
        <v>336</v>
      </c>
      <c r="I1615" s="837"/>
      <c r="J1615" s="735">
        <v>3125.04</v>
      </c>
      <c r="K1615" s="735">
        <v>13916.77</v>
      </c>
      <c r="L1615" s="735">
        <f t="shared" si="157"/>
        <v>3125.04</v>
      </c>
      <c r="M1615" s="735">
        <f t="shared" si="158"/>
        <v>13916.77</v>
      </c>
      <c r="N1615" s="735">
        <f>ROUND('Смета ЕР (общ) '!$I1615*'Смета ЕР (общ) '!$L1615,2)</f>
        <v>0</v>
      </c>
      <c r="O1615" s="735">
        <f>ROUND('Смета ЕР (общ) '!$I1615*'Смета ЕР (общ) '!$M1615,2)</f>
        <v>0</v>
      </c>
      <c r="P1615" s="1067" t="s">
        <v>1183</v>
      </c>
      <c r="Q1615" s="1067" t="s">
        <v>846</v>
      </c>
      <c r="S1615" s="619"/>
      <c r="T1615" s="1168"/>
      <c r="U1615" s="1168">
        <v>1</v>
      </c>
      <c r="V1615" s="1168"/>
      <c r="W1615" s="1168"/>
    </row>
    <row r="1616" spans="1:23" ht="24" customHeight="1">
      <c r="A1616" s="1097" t="s">
        <v>105</v>
      </c>
      <c r="B1616" s="1097">
        <v>2</v>
      </c>
      <c r="C1616" s="1097"/>
      <c r="D1616" s="1097">
        <v>425</v>
      </c>
      <c r="E1616" s="1097" t="str">
        <f>CONCATENATE('Смета ЕР (общ) '!$A1616,".",'Смета ЕР (общ) '!$B1616,".",'Смета ЕР (общ) '!$D1616)</f>
        <v>Р9.2.425</v>
      </c>
      <c r="F1616" s="1097">
        <f t="shared" ref="F1616:F1679" si="160">IF(I1616&gt;0,F1615+1,F1615)</f>
        <v>1</v>
      </c>
      <c r="G1616" s="1067" t="s">
        <v>1192</v>
      </c>
      <c r="H1616" s="1095" t="s">
        <v>336</v>
      </c>
      <c r="I1616" s="837"/>
      <c r="J1616" s="735">
        <v>3125.04</v>
      </c>
      <c r="K1616" s="735">
        <v>19947.27</v>
      </c>
      <c r="L1616" s="735">
        <f t="shared" si="157"/>
        <v>3125.04</v>
      </c>
      <c r="M1616" s="735">
        <f t="shared" si="158"/>
        <v>19947.27</v>
      </c>
      <c r="N1616" s="735">
        <f>ROUND('Смета ЕР (общ) '!$I1616*'Смета ЕР (общ) '!$L1616,2)</f>
        <v>0</v>
      </c>
      <c r="O1616" s="735">
        <f>ROUND('Смета ЕР (общ) '!$I1616*'Смета ЕР (общ) '!$M1616,2)</f>
        <v>0</v>
      </c>
      <c r="P1616" s="1067" t="s">
        <v>1183</v>
      </c>
      <c r="Q1616" s="1067" t="s">
        <v>846</v>
      </c>
      <c r="S1616" s="619"/>
      <c r="T1616" s="1168"/>
      <c r="U1616" s="1168">
        <v>1</v>
      </c>
      <c r="V1616" s="1168"/>
      <c r="W1616" s="1168"/>
    </row>
    <row r="1617" spans="1:23" ht="24" customHeight="1">
      <c r="A1617" s="1097" t="s">
        <v>105</v>
      </c>
      <c r="B1617" s="1097">
        <v>2</v>
      </c>
      <c r="C1617" s="1097"/>
      <c r="D1617" s="1097">
        <v>426</v>
      </c>
      <c r="E1617" s="1097" t="str">
        <f>CONCATENATE('Смета ЕР (общ) '!$A1617,".",'Смета ЕР (общ) '!$B1617,".",'Смета ЕР (общ) '!$D1617)</f>
        <v>Р9.2.426</v>
      </c>
      <c r="F1617" s="1097">
        <f t="shared" si="160"/>
        <v>1</v>
      </c>
      <c r="G1617" s="1067" t="s">
        <v>1982</v>
      </c>
      <c r="H1617" s="1095" t="s">
        <v>336</v>
      </c>
      <c r="I1617" s="837"/>
      <c r="J1617" s="735">
        <v>3125.04</v>
      </c>
      <c r="K1617" s="735">
        <v>6884.26</v>
      </c>
      <c r="L1617" s="735">
        <f t="shared" si="157"/>
        <v>3125.04</v>
      </c>
      <c r="M1617" s="735">
        <f t="shared" si="158"/>
        <v>6884.26</v>
      </c>
      <c r="N1617" s="735">
        <f>ROUND('Смета ЕР (общ) '!$I1617*'Смета ЕР (общ) '!$L1617,2)</f>
        <v>0</v>
      </c>
      <c r="O1617" s="735">
        <f>ROUND('Смета ЕР (общ) '!$I1617*'Смета ЕР (общ) '!$M1617,2)</f>
        <v>0</v>
      </c>
      <c r="P1617" s="1218" t="s">
        <v>6222</v>
      </c>
      <c r="Q1617" s="1067" t="s">
        <v>846</v>
      </c>
      <c r="S1617" s="619"/>
      <c r="T1617" s="1168"/>
      <c r="U1617" s="1168"/>
      <c r="V1617" s="1168"/>
      <c r="W1617" s="1168"/>
    </row>
    <row r="1618" spans="1:23" ht="36" customHeight="1">
      <c r="A1618" s="1097" t="s">
        <v>105</v>
      </c>
      <c r="B1618" s="1097">
        <v>2</v>
      </c>
      <c r="C1618" s="1097"/>
      <c r="D1618" s="1097">
        <v>427</v>
      </c>
      <c r="E1618" s="1097" t="str">
        <f>CONCATENATE('Смета ЕР (общ) '!$A1618,".",'Смета ЕР (общ) '!$B1618,".",'Смета ЕР (общ) '!$D1618)</f>
        <v>Р9.2.427</v>
      </c>
      <c r="F1618" s="1097">
        <f t="shared" si="160"/>
        <v>1</v>
      </c>
      <c r="G1618" s="1067" t="s">
        <v>4075</v>
      </c>
      <c r="H1618" s="1095" t="s">
        <v>336</v>
      </c>
      <c r="I1618" s="837"/>
      <c r="J1618" s="735">
        <v>3125.04</v>
      </c>
      <c r="K1618" s="735">
        <f>'Лючек напольный'!G15</f>
        <v>9303.8700000000008</v>
      </c>
      <c r="L1618" s="735">
        <f t="shared" si="157"/>
        <v>3125.04</v>
      </c>
      <c r="M1618" s="1114">
        <f t="shared" si="158"/>
        <v>9303.8700000000008</v>
      </c>
      <c r="N1618" s="735">
        <f>ROUND('Смета ЕР (общ) '!$I1618*'Смета ЕР (общ) '!$L1618,2)</f>
        <v>0</v>
      </c>
      <c r="O1618" s="735">
        <f>ROUND('Смета ЕР (общ) '!$I1618*'Смета ЕР (общ) '!$M1618,2)</f>
        <v>0</v>
      </c>
      <c r="P1618" s="1218" t="s">
        <v>6222</v>
      </c>
      <c r="Q1618" s="1067" t="s">
        <v>846</v>
      </c>
      <c r="S1618" s="619"/>
      <c r="T1618" s="1168"/>
      <c r="U1618" s="1168"/>
      <c r="V1618" s="1168"/>
      <c r="W1618" s="1168"/>
    </row>
    <row r="1619" spans="1:23" ht="14.4" customHeight="1">
      <c r="A1619" s="733" t="s">
        <v>105</v>
      </c>
      <c r="B1619" s="733">
        <v>2</v>
      </c>
      <c r="C1619" s="733"/>
      <c r="D1619" s="733">
        <v>210</v>
      </c>
      <c r="E1619" s="733" t="str">
        <f>CONCATENATE('Смета ЕР (общ) '!$A1619,".",'Смета ЕР (общ) '!$B1619,".",'Смета ЕР (общ) '!$D1619)</f>
        <v>Р9.2.210</v>
      </c>
      <c r="F1619" s="1097">
        <f t="shared" si="160"/>
        <v>1</v>
      </c>
      <c r="G1619" s="1065" t="s">
        <v>142</v>
      </c>
      <c r="H1619" s="1098" t="s">
        <v>1146</v>
      </c>
      <c r="I1619" s="734"/>
      <c r="J1619" s="923">
        <v>22550.400000000001</v>
      </c>
      <c r="K1619" s="923">
        <v>2638.65</v>
      </c>
      <c r="L1619" s="923">
        <f t="shared" si="157"/>
        <v>22550.400000000001</v>
      </c>
      <c r="M1619" s="923">
        <f t="shared" si="158"/>
        <v>2638.65</v>
      </c>
      <c r="N1619" s="923">
        <f>ROUND('Смета ЕР (общ) '!$I1619*'Смета ЕР (общ) '!$L1619,2)</f>
        <v>0</v>
      </c>
      <c r="O1619" s="923">
        <f>ROUND('Смета ЕР (общ) '!$I1619*'Смета ЕР (общ) '!$M1619,2)</f>
        <v>0</v>
      </c>
      <c r="P1619" s="1065"/>
      <c r="Q1619" s="1065"/>
      <c r="S1619" s="619"/>
      <c r="T1619" s="1168"/>
      <c r="U1619" s="1168">
        <v>1</v>
      </c>
      <c r="V1619" s="1168"/>
      <c r="W1619" s="1168"/>
    </row>
    <row r="1620" spans="1:23" ht="34.5" customHeight="1">
      <c r="A1620" s="733" t="s">
        <v>105</v>
      </c>
      <c r="B1620" s="733">
        <v>2</v>
      </c>
      <c r="C1620" s="733"/>
      <c r="D1620" s="733">
        <v>211</v>
      </c>
      <c r="E1620" s="733" t="str">
        <f>CONCATENATE('Смета ЕР (общ) '!$A1620,".",'Смета ЕР (общ) '!$B1620,".",'Смета ЕР (общ) '!$D1620)</f>
        <v>Р9.2.211</v>
      </c>
      <c r="F1620" s="1097">
        <f t="shared" si="160"/>
        <v>1</v>
      </c>
      <c r="G1620" s="1067" t="s">
        <v>6106</v>
      </c>
      <c r="H1620" s="1095" t="s">
        <v>15</v>
      </c>
      <c r="I1620" s="837"/>
      <c r="J1620" s="1110">
        <v>0</v>
      </c>
      <c r="K1620" s="1096">
        <v>155</v>
      </c>
      <c r="L1620" s="735">
        <f t="shared" si="157"/>
        <v>0</v>
      </c>
      <c r="M1620" s="735">
        <f t="shared" si="158"/>
        <v>155</v>
      </c>
      <c r="N1620" s="735">
        <f>ROUND('Смета ЕР (общ) '!$I1620*'Смета ЕР (общ) '!$L1620,2)</f>
        <v>0</v>
      </c>
      <c r="O1620" s="735">
        <f>ROUND('Смета ЕР (общ) '!$I1620*'Смета ЕР (общ) '!$M1620,2)</f>
        <v>0</v>
      </c>
      <c r="P1620" s="1067" t="s">
        <v>6108</v>
      </c>
      <c r="Q1620" s="1067"/>
      <c r="S1620" s="619"/>
      <c r="T1620" s="1168"/>
      <c r="U1620" s="1168">
        <v>1</v>
      </c>
      <c r="V1620" s="1168"/>
      <c r="W1620" s="1168"/>
    </row>
    <row r="1621" spans="1:23" ht="48" customHeight="1">
      <c r="A1621" s="1153" t="s">
        <v>105</v>
      </c>
      <c r="B1621" s="1153">
        <v>2</v>
      </c>
      <c r="C1621" s="1153"/>
      <c r="D1621" s="1153">
        <v>248</v>
      </c>
      <c r="E1621" s="1153" t="str">
        <f>CONCATENATE('Смета ЕР (общ) '!$A1621,".",'Смета ЕР (общ) '!$B1621,".",'Смета ЕР (общ) '!$D1621)</f>
        <v>Р9.2.248</v>
      </c>
      <c r="F1621" s="1153">
        <f t="shared" si="160"/>
        <v>1</v>
      </c>
      <c r="G1621" s="1154" t="s">
        <v>1857</v>
      </c>
      <c r="H1621" s="1095" t="s">
        <v>27</v>
      </c>
      <c r="I1621" s="837"/>
      <c r="J1621" s="735">
        <v>256</v>
      </c>
      <c r="K1621" s="735">
        <v>420.63</v>
      </c>
      <c r="L1621" s="735">
        <f t="shared" si="157"/>
        <v>256</v>
      </c>
      <c r="M1621" s="735">
        <f t="shared" si="158"/>
        <v>420.63</v>
      </c>
      <c r="N1621" s="735">
        <f>ROUND('Смета ЕР (общ) '!$I1621*'Смета ЕР (общ) '!$L1621,2)</f>
        <v>0</v>
      </c>
      <c r="O1621" s="735">
        <f>ROUND('Смета ЕР (общ) '!$I1621*'Смета ЕР (общ) '!$M1621,2)</f>
        <v>0</v>
      </c>
      <c r="P1621" s="1154"/>
      <c r="Q1621" s="1154"/>
      <c r="S1621" s="619"/>
      <c r="T1621" s="1168"/>
      <c r="U1621" s="1168"/>
      <c r="V1621" s="1168"/>
      <c r="W1621" s="1168"/>
    </row>
    <row r="1622" spans="1:23" ht="14.4">
      <c r="A1622" s="1089" t="s">
        <v>105</v>
      </c>
      <c r="B1622" s="1089">
        <v>3</v>
      </c>
      <c r="C1622" s="1089"/>
      <c r="D1622" s="1089">
        <v>0</v>
      </c>
      <c r="E1622" s="1089" t="str">
        <f>CONCATENATE('Смета ЕР (общ) '!$A1622,".",'Смета ЕР (общ) '!$B1622,".",'Смета ЕР (общ) '!$D1622)</f>
        <v>Р9.3.0</v>
      </c>
      <c r="F1622" s="1089">
        <f t="shared" si="160"/>
        <v>1</v>
      </c>
      <c r="G1622" s="1090" t="s">
        <v>2625</v>
      </c>
      <c r="H1622" s="1091"/>
      <c r="I1622" s="1092">
        <f>N1622</f>
        <v>0</v>
      </c>
      <c r="J1622" s="1101"/>
      <c r="K1622" s="1101"/>
      <c r="L1622" s="1094"/>
      <c r="M1622" s="1094"/>
      <c r="N1622" s="1094">
        <f>ROUND(SUM(N1623:N1624),2)</f>
        <v>0</v>
      </c>
      <c r="O1622" s="1094">
        <f>ROUND(SUM(O1623:O1624),2)</f>
        <v>0</v>
      </c>
      <c r="P1622" s="1090"/>
      <c r="Q1622" s="1090"/>
      <c r="S1622" s="619"/>
      <c r="T1622" s="1168"/>
      <c r="U1622" s="1168">
        <v>0</v>
      </c>
      <c r="V1622" s="1168"/>
      <c r="W1622" s="1168"/>
    </row>
    <row r="1623" spans="1:23" ht="34.5" customHeight="1">
      <c r="A1623" s="733" t="s">
        <v>105</v>
      </c>
      <c r="B1623" s="733">
        <v>3</v>
      </c>
      <c r="C1623" s="733"/>
      <c r="D1623" s="733">
        <v>1</v>
      </c>
      <c r="E1623" s="733" t="str">
        <f>CONCATENATE('Смета ЕР (общ) '!$A1623,".",'Смета ЕР (общ) '!$B1623,".",'Смета ЕР (общ) '!$D1623)</f>
        <v>Р9.3.1</v>
      </c>
      <c r="F1623" s="733">
        <f t="shared" si="160"/>
        <v>1</v>
      </c>
      <c r="G1623" s="1106" t="s">
        <v>2600</v>
      </c>
      <c r="H1623" s="1098" t="s">
        <v>336</v>
      </c>
      <c r="I1623" s="734"/>
      <c r="J1623" s="923">
        <v>12000</v>
      </c>
      <c r="K1623" s="735">
        <f>'Щиты в сборе'!M31</f>
        <v>187951.05</v>
      </c>
      <c r="L1623" s="923">
        <f>ROUND(J1623-J1623*$Q$4,2)</f>
        <v>12000</v>
      </c>
      <c r="M1623" s="1114">
        <f>ROUND(K1623-K1623*$Q$4,2)</f>
        <v>187951.05</v>
      </c>
      <c r="N1623" s="923">
        <f>ROUND('Смета ЕР (общ) '!$I1623*'Смета ЕР (общ) '!$L1623,2)</f>
        <v>0</v>
      </c>
      <c r="O1623" s="923">
        <f>ROUND('Смета ЕР (общ) '!$I1623*'Смета ЕР (общ) '!$M1623,2)</f>
        <v>0</v>
      </c>
      <c r="P1623" s="1218" t="s">
        <v>6189</v>
      </c>
      <c r="Q1623" s="1106"/>
      <c r="R1623" s="854"/>
      <c r="S1623" s="619"/>
      <c r="T1623" s="1168"/>
      <c r="U1623" s="1168"/>
      <c r="V1623" s="1168"/>
      <c r="W1623" s="1168"/>
    </row>
    <row r="1624" spans="1:23" ht="34.5" customHeight="1">
      <c r="A1624" s="733" t="s">
        <v>105</v>
      </c>
      <c r="B1624" s="733">
        <v>3</v>
      </c>
      <c r="C1624" s="733"/>
      <c r="D1624" s="733">
        <v>2</v>
      </c>
      <c r="E1624" s="733" t="str">
        <f>CONCATENATE('Смета ЕР (общ) '!$A1624,".",'Смета ЕР (общ) '!$B1624,".",'Смета ЕР (общ) '!$D1624)</f>
        <v>Р9.3.2</v>
      </c>
      <c r="F1624" s="733">
        <f t="shared" si="160"/>
        <v>1</v>
      </c>
      <c r="G1624" s="1065" t="s">
        <v>2601</v>
      </c>
      <c r="H1624" s="1098" t="s">
        <v>336</v>
      </c>
      <c r="I1624" s="734"/>
      <c r="J1624" s="923">
        <v>6878.97</v>
      </c>
      <c r="K1624" s="735">
        <f>'Щиты в сборе'!M32</f>
        <v>22705.200000000001</v>
      </c>
      <c r="L1624" s="923">
        <f>ROUND(J1624-J1624*$Q$4,2)</f>
        <v>6878.97</v>
      </c>
      <c r="M1624" s="1114">
        <f>ROUND(K1624-K1624*$Q$4,2)</f>
        <v>22705.200000000001</v>
      </c>
      <c r="N1624" s="923">
        <f>ROUND('Смета ЕР (общ) '!$I1624*'Смета ЕР (общ) '!$L1624,2)</f>
        <v>0</v>
      </c>
      <c r="O1624" s="923">
        <f>ROUND('Смета ЕР (общ) '!$I1624*'Смета ЕР (общ) '!$M1624,2)</f>
        <v>0</v>
      </c>
      <c r="P1624" s="1218" t="s">
        <v>6189</v>
      </c>
      <c r="Q1624" s="1065"/>
      <c r="R1624" s="854"/>
      <c r="S1624" s="619"/>
      <c r="T1624" s="1168"/>
      <c r="U1624" s="1168"/>
      <c r="V1624" s="1168"/>
      <c r="W1624" s="1168"/>
    </row>
    <row r="1625" spans="1:23" ht="13.2" customHeight="1">
      <c r="A1625" s="1089" t="s">
        <v>105</v>
      </c>
      <c r="B1625" s="1089">
        <v>4</v>
      </c>
      <c r="C1625" s="1089"/>
      <c r="D1625" s="1089">
        <v>0</v>
      </c>
      <c r="E1625" s="1089" t="str">
        <f>CONCATENATE('Смета ЕР (общ) '!$A1625,".",'Смета ЕР (общ) '!$B1625,".",'Смета ЕР (общ) '!$D1625)</f>
        <v>Р9.4.0</v>
      </c>
      <c r="F1625" s="1089">
        <f t="shared" si="160"/>
        <v>1</v>
      </c>
      <c r="G1625" s="1090" t="s">
        <v>2626</v>
      </c>
      <c r="H1625" s="1091"/>
      <c r="I1625" s="1092">
        <f>SUM(I1626:I1647)</f>
        <v>0</v>
      </c>
      <c r="J1625" s="1101"/>
      <c r="K1625" s="1101"/>
      <c r="L1625" s="1094"/>
      <c r="M1625" s="1094"/>
      <c r="N1625" s="1094">
        <f>ROUND(SUM(N1626:N1647),2)</f>
        <v>0</v>
      </c>
      <c r="O1625" s="1094">
        <f>ROUND(SUM(O1626:O1647),2)</f>
        <v>0</v>
      </c>
      <c r="P1625" s="1090"/>
      <c r="Q1625" s="1090"/>
      <c r="S1625" s="619"/>
      <c r="T1625" s="1168"/>
      <c r="U1625" s="1168">
        <v>0</v>
      </c>
      <c r="V1625" s="1168"/>
      <c r="W1625" s="1168"/>
    </row>
    <row r="1626" spans="1:23" ht="34.5" customHeight="1">
      <c r="A1626" s="733" t="s">
        <v>105</v>
      </c>
      <c r="B1626" s="733">
        <v>4</v>
      </c>
      <c r="C1626" s="733"/>
      <c r="D1626" s="733">
        <v>1</v>
      </c>
      <c r="E1626" s="733" t="str">
        <f>CONCATENATE('Смета ЕР (общ) '!$A1626,".",'Смета ЕР (общ) '!$B1626,".",'Смета ЕР (общ) '!$D1626)</f>
        <v>Р9.4.1</v>
      </c>
      <c r="F1626" s="733">
        <f t="shared" si="160"/>
        <v>1</v>
      </c>
      <c r="G1626" s="1065" t="s">
        <v>1197</v>
      </c>
      <c r="H1626" s="1098" t="s">
        <v>336</v>
      </c>
      <c r="I1626" s="734"/>
      <c r="J1626" s="923">
        <v>1591.19</v>
      </c>
      <c r="K1626" s="923">
        <v>9418.44</v>
      </c>
      <c r="L1626" s="923">
        <f t="shared" ref="L1626:L1647" si="161">ROUND(J1626-J1626*$Q$4,2)</f>
        <v>1591.19</v>
      </c>
      <c r="M1626" s="923">
        <f t="shared" ref="M1626:M1647" si="162">ROUND(K1626-K1626*$Q$4,2)</f>
        <v>9418.44</v>
      </c>
      <c r="N1626" s="923">
        <f>ROUND('Смета ЕР (общ) '!$I1626*'Смета ЕР (общ) '!$L1626,2)</f>
        <v>0</v>
      </c>
      <c r="O1626" s="923">
        <f>ROUND('Смета ЕР (общ) '!$I1626*'Смета ЕР (общ) '!$M1626,2)</f>
        <v>0</v>
      </c>
      <c r="P1626" s="1065"/>
      <c r="Q1626" s="1065"/>
      <c r="S1626" s="619"/>
      <c r="T1626" s="1168"/>
      <c r="U1626" s="1168"/>
      <c r="V1626" s="1168"/>
      <c r="W1626" s="1168"/>
    </row>
    <row r="1627" spans="1:23" ht="34.5" customHeight="1">
      <c r="A1627" s="733" t="s">
        <v>105</v>
      </c>
      <c r="B1627" s="733">
        <v>4</v>
      </c>
      <c r="C1627" s="733"/>
      <c r="D1627" s="733">
        <v>2</v>
      </c>
      <c r="E1627" s="733" t="str">
        <f>CONCATENATE('Смета ЕР (общ) '!$A1627,".",'Смета ЕР (общ) '!$B1627,".",'Смета ЕР (общ) '!$D1627)</f>
        <v>Р9.4.2</v>
      </c>
      <c r="F1627" s="733">
        <f t="shared" si="160"/>
        <v>1</v>
      </c>
      <c r="G1627" s="1065" t="s">
        <v>135</v>
      </c>
      <c r="H1627" s="1098" t="s">
        <v>27</v>
      </c>
      <c r="I1627" s="734"/>
      <c r="J1627" s="923">
        <v>75.8</v>
      </c>
      <c r="K1627" s="923">
        <v>23.31</v>
      </c>
      <c r="L1627" s="923">
        <f t="shared" si="161"/>
        <v>75.8</v>
      </c>
      <c r="M1627" s="923">
        <f t="shared" si="162"/>
        <v>23.31</v>
      </c>
      <c r="N1627" s="923">
        <f>ROUND('Смета ЕР (общ) '!$I1627*'Смета ЕР (общ) '!$L1627,2)</f>
        <v>0</v>
      </c>
      <c r="O1627" s="923">
        <f>ROUND('Смета ЕР (общ) '!$I1627*'Смета ЕР (общ) '!$M1627,2)</f>
        <v>0</v>
      </c>
      <c r="P1627" s="1065"/>
      <c r="Q1627" s="1065"/>
      <c r="S1627" s="619"/>
      <c r="T1627" s="1168"/>
      <c r="U1627" s="1168"/>
      <c r="V1627" s="1168"/>
      <c r="W1627" s="1168"/>
    </row>
    <row r="1628" spans="1:23" ht="34.5" customHeight="1">
      <c r="A1628" s="733" t="s">
        <v>105</v>
      </c>
      <c r="B1628" s="733">
        <v>4</v>
      </c>
      <c r="C1628" s="733"/>
      <c r="D1628" s="733">
        <v>3</v>
      </c>
      <c r="E1628" s="733" t="str">
        <f>CONCATENATE('Смета ЕР (общ) '!$A1628,".",'Смета ЕР (общ) '!$B1628,".",'Смета ЕР (общ) '!$D1628)</f>
        <v>Р9.4.3</v>
      </c>
      <c r="F1628" s="733">
        <f t="shared" si="160"/>
        <v>1</v>
      </c>
      <c r="G1628" s="1065" t="s">
        <v>1211</v>
      </c>
      <c r="H1628" s="1098" t="s">
        <v>27</v>
      </c>
      <c r="I1628" s="734"/>
      <c r="J1628" s="923">
        <v>113.3</v>
      </c>
      <c r="K1628" s="923">
        <v>134.07</v>
      </c>
      <c r="L1628" s="923">
        <f t="shared" si="161"/>
        <v>113.3</v>
      </c>
      <c r="M1628" s="923">
        <f t="shared" si="162"/>
        <v>134.07</v>
      </c>
      <c r="N1628" s="923">
        <f>ROUND('Смета ЕР (общ) '!$I1628*'Смета ЕР (общ) '!$L1628,2)</f>
        <v>0</v>
      </c>
      <c r="O1628" s="923">
        <f>ROUND('Смета ЕР (общ) '!$I1628*'Смета ЕР (общ) '!$M1628,2)</f>
        <v>0</v>
      </c>
      <c r="P1628" s="1065"/>
      <c r="Q1628" s="1065"/>
      <c r="S1628" s="619"/>
      <c r="T1628" s="1168"/>
      <c r="U1628" s="1168"/>
      <c r="V1628" s="1168"/>
      <c r="W1628" s="1168"/>
    </row>
    <row r="1629" spans="1:23" ht="34.5" customHeight="1">
      <c r="A1629" s="733" t="s">
        <v>105</v>
      </c>
      <c r="B1629" s="733">
        <v>4</v>
      </c>
      <c r="C1629" s="733"/>
      <c r="D1629" s="733">
        <v>4</v>
      </c>
      <c r="E1629" s="733" t="str">
        <f>CONCATENATE('Смета ЕР (общ) '!$A1629,".",'Смета ЕР (общ) '!$B1629,".",'Смета ЕР (общ) '!$D1629)</f>
        <v>Р9.4.4</v>
      </c>
      <c r="F1629" s="733">
        <f t="shared" si="160"/>
        <v>1</v>
      </c>
      <c r="G1629" s="1065" t="s">
        <v>1180</v>
      </c>
      <c r="H1629" s="1098" t="s">
        <v>27</v>
      </c>
      <c r="I1629" s="837"/>
      <c r="J1629" s="923">
        <v>469.8</v>
      </c>
      <c r="K1629" s="923">
        <v>1933.06</v>
      </c>
      <c r="L1629" s="923">
        <f t="shared" si="161"/>
        <v>469.8</v>
      </c>
      <c r="M1629" s="923">
        <f t="shared" si="162"/>
        <v>1933.06</v>
      </c>
      <c r="N1629" s="923">
        <f>ROUND('Смета ЕР (общ) '!$I1629*'Смета ЕР (общ) '!$L1629,2)</f>
        <v>0</v>
      </c>
      <c r="O1629" s="923">
        <f>ROUND('Смета ЕР (общ) '!$I1629*'Смета ЕР (общ) '!$M1629,2)</f>
        <v>0</v>
      </c>
      <c r="P1629" s="1065"/>
      <c r="Q1629" s="1065" t="s">
        <v>846</v>
      </c>
      <c r="S1629" s="619"/>
      <c r="T1629" s="1168"/>
      <c r="U1629" s="1168"/>
      <c r="V1629" s="1168"/>
      <c r="W1629" s="1168"/>
    </row>
    <row r="1630" spans="1:23" ht="34.5" customHeight="1">
      <c r="A1630" s="733" t="s">
        <v>105</v>
      </c>
      <c r="B1630" s="733">
        <v>4</v>
      </c>
      <c r="C1630" s="733"/>
      <c r="D1630" s="733">
        <v>5</v>
      </c>
      <c r="E1630" s="733" t="str">
        <f>CONCATENATE('Смета ЕР (общ) '!$A1630,".",'Смета ЕР (общ) '!$B1630,".",'Смета ЕР (общ) '!$D1630)</f>
        <v>Р9.4.5</v>
      </c>
      <c r="F1630" s="733">
        <f t="shared" si="160"/>
        <v>1</v>
      </c>
      <c r="G1630" s="1065" t="s">
        <v>188</v>
      </c>
      <c r="H1630" s="1098" t="s">
        <v>336</v>
      </c>
      <c r="I1630" s="734"/>
      <c r="J1630" s="923">
        <v>10.45</v>
      </c>
      <c r="K1630" s="923">
        <v>53.01</v>
      </c>
      <c r="L1630" s="923">
        <f t="shared" si="161"/>
        <v>10.45</v>
      </c>
      <c r="M1630" s="923">
        <f t="shared" si="162"/>
        <v>53.01</v>
      </c>
      <c r="N1630" s="923">
        <f>ROUND('Смета ЕР (общ) '!$I1630*'Смета ЕР (общ) '!$L1630,2)</f>
        <v>0</v>
      </c>
      <c r="O1630" s="923">
        <f>ROUND('Смета ЕР (общ) '!$I1630*'Смета ЕР (общ) '!$M1630,2)</f>
        <v>0</v>
      </c>
      <c r="P1630" s="1065"/>
      <c r="Q1630" s="1065"/>
      <c r="S1630" s="619"/>
      <c r="T1630" s="1168"/>
      <c r="U1630" s="1168"/>
      <c r="V1630" s="1168"/>
      <c r="W1630" s="1168"/>
    </row>
    <row r="1631" spans="1:23" ht="34.5" customHeight="1">
      <c r="A1631" s="733" t="s">
        <v>105</v>
      </c>
      <c r="B1631" s="733">
        <v>4</v>
      </c>
      <c r="C1631" s="733"/>
      <c r="D1631" s="733">
        <v>6</v>
      </c>
      <c r="E1631" s="733" t="str">
        <f>CONCATENATE('Смета ЕР (общ) '!$A1631,".",'Смета ЕР (общ) '!$B1631,".",'Смета ЕР (общ) '!$D1631)</f>
        <v>Р9.4.6</v>
      </c>
      <c r="F1631" s="733">
        <f t="shared" si="160"/>
        <v>1</v>
      </c>
      <c r="G1631" s="1065" t="s">
        <v>190</v>
      </c>
      <c r="H1631" s="1098" t="s">
        <v>27</v>
      </c>
      <c r="I1631" s="734"/>
      <c r="J1631" s="923">
        <v>126.67</v>
      </c>
      <c r="K1631" s="923">
        <v>55.41</v>
      </c>
      <c r="L1631" s="923">
        <f t="shared" si="161"/>
        <v>126.67</v>
      </c>
      <c r="M1631" s="923">
        <f t="shared" si="162"/>
        <v>55.41</v>
      </c>
      <c r="N1631" s="923">
        <f>ROUND('Смета ЕР (общ) '!$I1631*'Смета ЕР (общ) '!$L1631,2)</f>
        <v>0</v>
      </c>
      <c r="O1631" s="923">
        <f>ROUND('Смета ЕР (общ) '!$I1631*'Смета ЕР (общ) '!$M1631,2)</f>
        <v>0</v>
      </c>
      <c r="P1631" s="1065"/>
      <c r="Q1631" s="1065"/>
      <c r="S1631" s="619"/>
      <c r="T1631" s="1168"/>
      <c r="U1631" s="1168"/>
      <c r="V1631" s="1168"/>
      <c r="W1631" s="1168"/>
    </row>
    <row r="1632" spans="1:23" ht="34.5" customHeight="1">
      <c r="A1632" s="733" t="s">
        <v>105</v>
      </c>
      <c r="B1632" s="733">
        <v>4</v>
      </c>
      <c r="C1632" s="733"/>
      <c r="D1632" s="733">
        <v>7</v>
      </c>
      <c r="E1632" s="733" t="str">
        <f>CONCATENATE('Смета ЕР (общ) '!$A1632,".",'Смета ЕР (общ) '!$B1632,".",'Смета ЕР (общ) '!$D1632)</f>
        <v>Р9.4.7</v>
      </c>
      <c r="F1632" s="733">
        <f t="shared" si="160"/>
        <v>1</v>
      </c>
      <c r="G1632" s="1065" t="s">
        <v>1854</v>
      </c>
      <c r="H1632" s="1098" t="s">
        <v>27</v>
      </c>
      <c r="I1632" s="734"/>
      <c r="J1632" s="923">
        <v>87.7</v>
      </c>
      <c r="K1632" s="923">
        <v>36.369999999999997</v>
      </c>
      <c r="L1632" s="923">
        <f t="shared" si="161"/>
        <v>87.7</v>
      </c>
      <c r="M1632" s="923">
        <f t="shared" si="162"/>
        <v>36.369999999999997</v>
      </c>
      <c r="N1632" s="923">
        <f>ROUND('Смета ЕР (общ) '!$I1632*'Смета ЕР (общ) '!$L1632,2)</f>
        <v>0</v>
      </c>
      <c r="O1632" s="923">
        <f>ROUND('Смета ЕР (общ) '!$I1632*'Смета ЕР (общ) '!$M1632,2)</f>
        <v>0</v>
      </c>
      <c r="P1632" s="1065"/>
      <c r="Q1632" s="1065"/>
      <c r="S1632" s="619"/>
      <c r="T1632" s="1168"/>
      <c r="U1632" s="1168"/>
      <c r="V1632" s="1168"/>
      <c r="W1632" s="1168"/>
    </row>
    <row r="1633" spans="1:23" ht="34.5" customHeight="1">
      <c r="A1633" s="733" t="s">
        <v>105</v>
      </c>
      <c r="B1633" s="733">
        <v>4</v>
      </c>
      <c r="C1633" s="733"/>
      <c r="D1633" s="733">
        <v>8</v>
      </c>
      <c r="E1633" s="733" t="str">
        <f>CONCATENATE('Смета ЕР (общ) '!$A1633,".",'Смета ЕР (общ) '!$B1633,".",'Смета ЕР (общ) '!$D1633)</f>
        <v>Р9.4.8</v>
      </c>
      <c r="F1633" s="733">
        <f t="shared" si="160"/>
        <v>1</v>
      </c>
      <c r="G1633" s="1065" t="s">
        <v>1598</v>
      </c>
      <c r="H1633" s="1098" t="s">
        <v>336</v>
      </c>
      <c r="I1633" s="734"/>
      <c r="J1633" s="923">
        <v>679.25</v>
      </c>
      <c r="K1633" s="923">
        <v>676.91</v>
      </c>
      <c r="L1633" s="923">
        <f t="shared" si="161"/>
        <v>679.25</v>
      </c>
      <c r="M1633" s="923">
        <f t="shared" si="162"/>
        <v>676.91</v>
      </c>
      <c r="N1633" s="923">
        <f>ROUND('Смета ЕР (общ) '!$I1633*'Смета ЕР (общ) '!$L1633,2)</f>
        <v>0</v>
      </c>
      <c r="O1633" s="923">
        <f>ROUND('Смета ЕР (общ) '!$I1633*'Смета ЕР (общ) '!$M1633,2)</f>
        <v>0</v>
      </c>
      <c r="P1633" s="1065"/>
      <c r="Q1633" s="1065" t="s">
        <v>846</v>
      </c>
      <c r="S1633" s="619"/>
      <c r="T1633" s="1168"/>
      <c r="U1633" s="1168"/>
      <c r="V1633" s="1168"/>
      <c r="W1633" s="1168"/>
    </row>
    <row r="1634" spans="1:23" ht="34.5" customHeight="1">
      <c r="A1634" s="733" t="s">
        <v>105</v>
      </c>
      <c r="B1634" s="733">
        <v>4</v>
      </c>
      <c r="C1634" s="733"/>
      <c r="D1634" s="733">
        <v>9</v>
      </c>
      <c r="E1634" s="733" t="str">
        <f>CONCATENATE('Смета ЕР (общ) '!$A1634,".",'Смета ЕР (общ) '!$B1634,".",'Смета ЕР (общ) '!$D1634)</f>
        <v>Р9.4.9</v>
      </c>
      <c r="F1634" s="733">
        <f t="shared" si="160"/>
        <v>1</v>
      </c>
      <c r="G1634" s="1065" t="s">
        <v>1996</v>
      </c>
      <c r="H1634" s="1098" t="s">
        <v>336</v>
      </c>
      <c r="I1634" s="734"/>
      <c r="J1634" s="923">
        <v>679.25</v>
      </c>
      <c r="K1634" s="923">
        <v>345.43</v>
      </c>
      <c r="L1634" s="923">
        <f t="shared" si="161"/>
        <v>679.25</v>
      </c>
      <c r="M1634" s="923">
        <f t="shared" si="162"/>
        <v>345.43</v>
      </c>
      <c r="N1634" s="923">
        <f>ROUND('Смета ЕР (общ) '!$I1634*'Смета ЕР (общ) '!$L1634,2)</f>
        <v>0</v>
      </c>
      <c r="O1634" s="923">
        <f>ROUND('Смета ЕР (общ) '!$I1634*'Смета ЕР (общ) '!$M1634,2)</f>
        <v>0</v>
      </c>
      <c r="P1634" s="1218" t="s">
        <v>6190</v>
      </c>
      <c r="Q1634" s="1065" t="s">
        <v>846</v>
      </c>
      <c r="S1634" s="619"/>
      <c r="T1634" s="1168"/>
      <c r="U1634" s="1168"/>
      <c r="V1634" s="1168"/>
      <c r="W1634" s="1168"/>
    </row>
    <row r="1635" spans="1:23" ht="34.5" customHeight="1">
      <c r="A1635" s="733" t="s">
        <v>105</v>
      </c>
      <c r="B1635" s="733">
        <v>4</v>
      </c>
      <c r="C1635" s="733"/>
      <c r="D1635" s="733">
        <v>10</v>
      </c>
      <c r="E1635" s="733" t="str">
        <f>CONCATENATE('Смета ЕР (общ) '!$A1635,".",'Смета ЕР (общ) '!$B1635,".",'Смета ЕР (общ) '!$D1635)</f>
        <v>Р9.4.10</v>
      </c>
      <c r="F1635" s="733">
        <f t="shared" si="160"/>
        <v>1</v>
      </c>
      <c r="G1635" s="1065" t="s">
        <v>139</v>
      </c>
      <c r="H1635" s="1098" t="s">
        <v>336</v>
      </c>
      <c r="I1635" s="837"/>
      <c r="J1635" s="923">
        <v>679.25</v>
      </c>
      <c r="K1635" s="923">
        <v>229.43</v>
      </c>
      <c r="L1635" s="923">
        <f t="shared" si="161"/>
        <v>679.25</v>
      </c>
      <c r="M1635" s="923">
        <f t="shared" si="162"/>
        <v>229.43</v>
      </c>
      <c r="N1635" s="923">
        <f>ROUND('Смета ЕР (общ) '!$I1635*'Смета ЕР (общ) '!$L1635,2)</f>
        <v>0</v>
      </c>
      <c r="O1635" s="923">
        <f>ROUND('Смета ЕР (общ) '!$I1635*'Смета ЕР (общ) '!$M1635,2)</f>
        <v>0</v>
      </c>
      <c r="P1635" s="1065"/>
      <c r="Q1635" s="1065" t="s">
        <v>846</v>
      </c>
      <c r="S1635" s="619"/>
      <c r="T1635" s="1168"/>
      <c r="U1635" s="1168"/>
      <c r="V1635" s="1168"/>
      <c r="W1635" s="1168"/>
    </row>
    <row r="1636" spans="1:23" ht="34.5" customHeight="1">
      <c r="A1636" s="733" t="s">
        <v>105</v>
      </c>
      <c r="B1636" s="733">
        <v>4</v>
      </c>
      <c r="C1636" s="733"/>
      <c r="D1636" s="733">
        <v>11</v>
      </c>
      <c r="E1636" s="733" t="str">
        <f>CONCATENATE('Смета ЕР (общ) '!$A1636,".",'Смета ЕР (общ) '!$B1636,".",'Смета ЕР (общ) '!$D1636)</f>
        <v>Р9.4.11</v>
      </c>
      <c r="F1636" s="733">
        <f t="shared" si="160"/>
        <v>1</v>
      </c>
      <c r="G1636" s="1065" t="s">
        <v>192</v>
      </c>
      <c r="H1636" s="1098" t="s">
        <v>336</v>
      </c>
      <c r="I1636" s="734"/>
      <c r="J1636" s="923">
        <v>679.25</v>
      </c>
      <c r="K1636" s="923">
        <v>781.31</v>
      </c>
      <c r="L1636" s="923">
        <f t="shared" si="161"/>
        <v>679.25</v>
      </c>
      <c r="M1636" s="923">
        <f t="shared" si="162"/>
        <v>781.31</v>
      </c>
      <c r="N1636" s="923">
        <f>ROUND('Смета ЕР (общ) '!$I1636*'Смета ЕР (общ) '!$L1636,2)</f>
        <v>0</v>
      </c>
      <c r="O1636" s="923">
        <f>ROUND('Смета ЕР (общ) '!$I1636*'Смета ЕР (общ) '!$M1636,2)</f>
        <v>0</v>
      </c>
      <c r="P1636" s="1065"/>
      <c r="Q1636" s="1065" t="s">
        <v>846</v>
      </c>
      <c r="S1636" s="619"/>
      <c r="T1636" s="1168"/>
      <c r="U1636" s="1168"/>
      <c r="V1636" s="1168"/>
      <c r="W1636" s="1168"/>
    </row>
    <row r="1637" spans="1:23" ht="34.5" customHeight="1">
      <c r="A1637" s="733" t="s">
        <v>105</v>
      </c>
      <c r="B1637" s="733">
        <v>4</v>
      </c>
      <c r="C1637" s="733"/>
      <c r="D1637" s="733">
        <v>12</v>
      </c>
      <c r="E1637" s="733" t="str">
        <f>CONCATENATE('Смета ЕР (общ) '!$A1637,".",'Смета ЕР (общ) '!$B1637,".",'Смета ЕР (общ) '!$D1637)</f>
        <v>Р9.4.12</v>
      </c>
      <c r="F1637" s="733">
        <f t="shared" si="160"/>
        <v>1</v>
      </c>
      <c r="G1637" s="1065" t="s">
        <v>1980</v>
      </c>
      <c r="H1637" s="1098" t="s">
        <v>336</v>
      </c>
      <c r="I1637" s="734"/>
      <c r="J1637" s="923">
        <v>679.25</v>
      </c>
      <c r="K1637" s="923">
        <v>355.58</v>
      </c>
      <c r="L1637" s="923">
        <f t="shared" si="161"/>
        <v>679.25</v>
      </c>
      <c r="M1637" s="923">
        <f t="shared" si="162"/>
        <v>355.58</v>
      </c>
      <c r="N1637" s="923">
        <f>ROUND('Смета ЕР (общ) '!$I1637*'Смета ЕР (общ) '!$L1637,2)</f>
        <v>0</v>
      </c>
      <c r="O1637" s="923">
        <f>ROUND('Смета ЕР (общ) '!$I1637*'Смета ЕР (общ) '!$M1637,2)</f>
        <v>0</v>
      </c>
      <c r="P1637" s="1218" t="s">
        <v>6190</v>
      </c>
      <c r="Q1637" s="1065" t="s">
        <v>846</v>
      </c>
      <c r="S1637" s="619"/>
      <c r="T1637" s="1168"/>
      <c r="U1637" s="1168"/>
      <c r="V1637" s="1168"/>
      <c r="W1637" s="1168"/>
    </row>
    <row r="1638" spans="1:23" ht="34.5" customHeight="1">
      <c r="A1638" s="733" t="s">
        <v>105</v>
      </c>
      <c r="B1638" s="733">
        <v>4</v>
      </c>
      <c r="C1638" s="733"/>
      <c r="D1638" s="733">
        <v>13</v>
      </c>
      <c r="E1638" s="733" t="str">
        <f>CONCATENATE('Смета ЕР (общ) '!$A1638,".",'Смета ЕР (общ) '!$B1638,".",'Смета ЕР (общ) '!$D1638)</f>
        <v>Р9.4.13</v>
      </c>
      <c r="F1638" s="733">
        <f t="shared" si="160"/>
        <v>1</v>
      </c>
      <c r="G1638" s="1065" t="s">
        <v>1550</v>
      </c>
      <c r="H1638" s="1098" t="s">
        <v>336</v>
      </c>
      <c r="I1638" s="837"/>
      <c r="J1638" s="923">
        <v>698.42</v>
      </c>
      <c r="K1638" s="923">
        <v>2656.24</v>
      </c>
      <c r="L1638" s="923">
        <f t="shared" si="161"/>
        <v>698.42</v>
      </c>
      <c r="M1638" s="923">
        <f t="shared" si="162"/>
        <v>2656.24</v>
      </c>
      <c r="N1638" s="923">
        <f>ROUND('Смета ЕР (общ) '!$I1638*'Смета ЕР (общ) '!$L1638,2)</f>
        <v>0</v>
      </c>
      <c r="O1638" s="923">
        <f>ROUND('Смета ЕР (общ) '!$I1638*'Смета ЕР (общ) '!$M1638,2)</f>
        <v>0</v>
      </c>
      <c r="P1638" s="1065"/>
      <c r="Q1638" s="1065"/>
      <c r="S1638" s="619"/>
      <c r="T1638" s="1168"/>
      <c r="U1638" s="1168"/>
      <c r="V1638" s="1168"/>
      <c r="W1638" s="1168"/>
    </row>
    <row r="1639" spans="1:23" ht="34.5" customHeight="1">
      <c r="A1639" s="733" t="s">
        <v>105</v>
      </c>
      <c r="B1639" s="733">
        <v>4</v>
      </c>
      <c r="C1639" s="733"/>
      <c r="D1639" s="733">
        <v>14</v>
      </c>
      <c r="E1639" s="733" t="str">
        <f>CONCATENATE('Смета ЕР (общ) '!$A1639,".",'Смета ЕР (общ) '!$B1639,".",'Смета ЕР (общ) '!$D1639)</f>
        <v>Р9.4.14</v>
      </c>
      <c r="F1639" s="733">
        <f t="shared" si="160"/>
        <v>1</v>
      </c>
      <c r="G1639" s="1065" t="s">
        <v>142</v>
      </c>
      <c r="H1639" s="1098" t="s">
        <v>1146</v>
      </c>
      <c r="I1639" s="734"/>
      <c r="J1639" s="923">
        <v>25099.8</v>
      </c>
      <c r="K1639" s="923">
        <v>2641.06</v>
      </c>
      <c r="L1639" s="923">
        <f t="shared" si="161"/>
        <v>25099.8</v>
      </c>
      <c r="M1639" s="923">
        <f t="shared" si="162"/>
        <v>2641.06</v>
      </c>
      <c r="N1639" s="923">
        <f>ROUND('Смета ЕР (общ) '!$I1639*'Смета ЕР (общ) '!$L1639,2)</f>
        <v>0</v>
      </c>
      <c r="O1639" s="923">
        <f>ROUND('Смета ЕР (общ) '!$I1639*'Смета ЕР (общ) '!$M1639,2)</f>
        <v>0</v>
      </c>
      <c r="P1639" s="1065"/>
      <c r="Q1639" s="1065"/>
      <c r="S1639" s="619"/>
      <c r="T1639" s="1168"/>
      <c r="U1639" s="1168"/>
      <c r="V1639" s="1168"/>
      <c r="W1639" s="1168"/>
    </row>
    <row r="1640" spans="1:23" ht="34.5" customHeight="1">
      <c r="A1640" s="733" t="s">
        <v>105</v>
      </c>
      <c r="B1640" s="733">
        <v>4</v>
      </c>
      <c r="C1640" s="733"/>
      <c r="D1640" s="733">
        <v>15</v>
      </c>
      <c r="E1640" s="733" t="str">
        <f>CONCATENATE('Смета ЕР (общ) '!$A1640,".",'Смета ЕР (общ) '!$B1640,".",'Смета ЕР (общ) '!$D1640)</f>
        <v>Р9.4.15</v>
      </c>
      <c r="F1640" s="733">
        <f t="shared" si="160"/>
        <v>1</v>
      </c>
      <c r="G1640" s="1067" t="s">
        <v>143</v>
      </c>
      <c r="H1640" s="1098" t="s">
        <v>1146</v>
      </c>
      <c r="I1640" s="734"/>
      <c r="J1640" s="923">
        <v>0</v>
      </c>
      <c r="K1640" s="923">
        <v>20060.419999999998</v>
      </c>
      <c r="L1640" s="923">
        <f t="shared" si="161"/>
        <v>0</v>
      </c>
      <c r="M1640" s="923">
        <f t="shared" si="162"/>
        <v>20060.419999999998</v>
      </c>
      <c r="N1640" s="923">
        <f>ROUND('Смета ЕР (общ) '!$I1640*'Смета ЕР (общ) '!$L1640,2)</f>
        <v>0</v>
      </c>
      <c r="O1640" s="923">
        <f>ROUND('Смета ЕР (общ) '!$I1640*'Смета ЕР (общ) '!$M1640,2)</f>
        <v>0</v>
      </c>
      <c r="P1640" s="1067"/>
      <c r="Q1640" s="1067"/>
      <c r="S1640" s="619"/>
      <c r="T1640" s="1168"/>
      <c r="U1640" s="1168"/>
      <c r="V1640" s="1168"/>
      <c r="W1640" s="1168"/>
    </row>
    <row r="1641" spans="1:23" ht="34.5" customHeight="1">
      <c r="A1641" s="733" t="s">
        <v>105</v>
      </c>
      <c r="B1641" s="733">
        <v>4</v>
      </c>
      <c r="C1641" s="733"/>
      <c r="D1641" s="733">
        <v>16</v>
      </c>
      <c r="E1641" s="733" t="str">
        <f>CONCATENATE('Смета ЕР (общ) '!$A1641,".",'Смета ЕР (общ) '!$B1641,".",'Смета ЕР (общ) '!$D1641)</f>
        <v>Р9.4.16</v>
      </c>
      <c r="F1641" s="733">
        <f t="shared" si="160"/>
        <v>1</v>
      </c>
      <c r="G1641" s="1065" t="s">
        <v>196</v>
      </c>
      <c r="H1641" s="1098" t="s">
        <v>336</v>
      </c>
      <c r="I1641" s="734"/>
      <c r="J1641" s="923">
        <v>295.19</v>
      </c>
      <c r="K1641" s="923">
        <v>259.11</v>
      </c>
      <c r="L1641" s="923">
        <f t="shared" si="161"/>
        <v>295.19</v>
      </c>
      <c r="M1641" s="923">
        <f t="shared" si="162"/>
        <v>259.11</v>
      </c>
      <c r="N1641" s="923">
        <f>ROUND('Смета ЕР (общ) '!$I1641*'Смета ЕР (общ) '!$L1641,2)</f>
        <v>0</v>
      </c>
      <c r="O1641" s="923">
        <f>ROUND('Смета ЕР (общ) '!$I1641*'Смета ЕР (общ) '!$M1641,2)</f>
        <v>0</v>
      </c>
      <c r="P1641" s="1065"/>
      <c r="Q1641" s="1065" t="s">
        <v>846</v>
      </c>
      <c r="S1641" s="619"/>
      <c r="T1641" s="1168"/>
      <c r="U1641" s="1168"/>
      <c r="V1641" s="1168"/>
      <c r="W1641" s="1168"/>
    </row>
    <row r="1642" spans="1:23" ht="34.5" customHeight="1">
      <c r="A1642" s="733" t="s">
        <v>105</v>
      </c>
      <c r="B1642" s="733">
        <v>4</v>
      </c>
      <c r="C1642" s="733"/>
      <c r="D1642" s="733">
        <v>17</v>
      </c>
      <c r="E1642" s="733" t="str">
        <f>CONCATENATE('Смета ЕР (общ) '!$A1642,".",'Смета ЕР (общ) '!$B1642,".",'Смета ЕР (общ) '!$D1642)</f>
        <v>Р9.4.17</v>
      </c>
      <c r="F1642" s="733">
        <f t="shared" si="160"/>
        <v>1</v>
      </c>
      <c r="G1642" s="1065" t="s">
        <v>2012</v>
      </c>
      <c r="H1642" s="1098" t="s">
        <v>336</v>
      </c>
      <c r="I1642" s="734"/>
      <c r="J1642" s="923">
        <v>295.19</v>
      </c>
      <c r="K1642" s="923">
        <v>832.7</v>
      </c>
      <c r="L1642" s="923">
        <f t="shared" si="161"/>
        <v>295.19</v>
      </c>
      <c r="M1642" s="923">
        <f t="shared" si="162"/>
        <v>832.7</v>
      </c>
      <c r="N1642" s="923">
        <f>ROUND('Смета ЕР (общ) '!$I1642*'Смета ЕР (общ) '!$L1642,2)</f>
        <v>0</v>
      </c>
      <c r="O1642" s="923">
        <f>ROUND('Смета ЕР (общ) '!$I1642*'Смета ЕР (общ) '!$M1642,2)</f>
        <v>0</v>
      </c>
      <c r="P1642" s="1065"/>
      <c r="Q1642" s="1065"/>
      <c r="S1642" s="619"/>
      <c r="T1642" s="1168"/>
      <c r="U1642" s="1168"/>
      <c r="V1642" s="1168"/>
      <c r="W1642" s="1168"/>
    </row>
    <row r="1643" spans="1:23" ht="34.5" customHeight="1">
      <c r="A1643" s="733" t="s">
        <v>105</v>
      </c>
      <c r="B1643" s="733">
        <v>4</v>
      </c>
      <c r="C1643" s="733"/>
      <c r="D1643" s="733">
        <v>18</v>
      </c>
      <c r="E1643" s="733" t="str">
        <f>CONCATENATE('Смета ЕР (общ) '!$A1643,".",'Смета ЕР (общ) '!$B1643,".",'Смета ЕР (общ) '!$D1643)</f>
        <v>Р9.4.18</v>
      </c>
      <c r="F1643" s="733">
        <f t="shared" si="160"/>
        <v>1</v>
      </c>
      <c r="G1643" s="1065" t="s">
        <v>149</v>
      </c>
      <c r="H1643" s="1098" t="s">
        <v>27</v>
      </c>
      <c r="I1643" s="734"/>
      <c r="J1643" s="923">
        <v>124.41</v>
      </c>
      <c r="K1643" s="923">
        <v>276.2</v>
      </c>
      <c r="L1643" s="923">
        <f t="shared" si="161"/>
        <v>124.41</v>
      </c>
      <c r="M1643" s="923">
        <f t="shared" si="162"/>
        <v>276.2</v>
      </c>
      <c r="N1643" s="923">
        <f>ROUND('Смета ЕР (общ) '!$I1643*'Смета ЕР (общ) '!$L1643,2)</f>
        <v>0</v>
      </c>
      <c r="O1643" s="923">
        <f>ROUND('Смета ЕР (общ) '!$I1643*'Смета ЕР (общ) '!$M1643,2)</f>
        <v>0</v>
      </c>
      <c r="P1643" s="1065"/>
      <c r="Q1643" s="1065"/>
      <c r="S1643" s="619"/>
      <c r="T1643" s="1168"/>
      <c r="U1643" s="1168"/>
      <c r="V1643" s="1168"/>
      <c r="W1643" s="1168"/>
    </row>
    <row r="1644" spans="1:23" ht="34.5" customHeight="1">
      <c r="A1644" s="733" t="s">
        <v>105</v>
      </c>
      <c r="B1644" s="733">
        <v>4</v>
      </c>
      <c r="C1644" s="733"/>
      <c r="D1644" s="733">
        <v>19</v>
      </c>
      <c r="E1644" s="733" t="str">
        <f>CONCATENATE('Смета ЕР (общ) '!$A1644,".",'Смета ЕР (общ) '!$B1644,".",'Смета ЕР (общ) '!$D1644)</f>
        <v>Р9.4.19</v>
      </c>
      <c r="F1644" s="733">
        <f t="shared" si="160"/>
        <v>1</v>
      </c>
      <c r="G1644" s="1065" t="s">
        <v>150</v>
      </c>
      <c r="H1644" s="1098" t="s">
        <v>27</v>
      </c>
      <c r="I1644" s="837"/>
      <c r="J1644" s="923">
        <v>124.41</v>
      </c>
      <c r="K1644" s="923">
        <v>200.93</v>
      </c>
      <c r="L1644" s="923">
        <f t="shared" si="161"/>
        <v>124.41</v>
      </c>
      <c r="M1644" s="923">
        <f t="shared" si="162"/>
        <v>200.93</v>
      </c>
      <c r="N1644" s="923">
        <f>ROUND('Смета ЕР (общ) '!$I1644*'Смета ЕР (общ) '!$L1644,2)</f>
        <v>0</v>
      </c>
      <c r="O1644" s="923">
        <f>ROUND('Смета ЕР (общ) '!$I1644*'Смета ЕР (общ) '!$M1644,2)</f>
        <v>0</v>
      </c>
      <c r="P1644" s="1065"/>
      <c r="Q1644" s="1065"/>
      <c r="S1644" s="619"/>
      <c r="T1644" s="1168"/>
      <c r="U1644" s="1168"/>
      <c r="V1644" s="1168"/>
      <c r="W1644" s="1168"/>
    </row>
    <row r="1645" spans="1:23" ht="34.5" customHeight="1">
      <c r="A1645" s="733" t="s">
        <v>105</v>
      </c>
      <c r="B1645" s="733">
        <v>4</v>
      </c>
      <c r="C1645" s="733"/>
      <c r="D1645" s="733">
        <v>20</v>
      </c>
      <c r="E1645" s="733" t="str">
        <f>CONCATENATE('Смета ЕР (общ) '!$A1645,".",'Смета ЕР (общ) '!$B1645,".",'Смета ЕР (общ) '!$D1645)</f>
        <v>Р9.4.20</v>
      </c>
      <c r="F1645" s="733">
        <f t="shared" si="160"/>
        <v>1</v>
      </c>
      <c r="G1645" s="1065" t="s">
        <v>152</v>
      </c>
      <c r="H1645" s="1098" t="s">
        <v>27</v>
      </c>
      <c r="I1645" s="734"/>
      <c r="J1645" s="923">
        <v>108.58</v>
      </c>
      <c r="K1645" s="923">
        <v>161.85</v>
      </c>
      <c r="L1645" s="923">
        <f t="shared" si="161"/>
        <v>108.58</v>
      </c>
      <c r="M1645" s="923">
        <f t="shared" si="162"/>
        <v>161.85</v>
      </c>
      <c r="N1645" s="923">
        <f>ROUND('Смета ЕР (общ) '!$I1645*'Смета ЕР (общ) '!$L1645,2)</f>
        <v>0</v>
      </c>
      <c r="O1645" s="923">
        <f>ROUND('Смета ЕР (общ) '!$I1645*'Смета ЕР (общ) '!$M1645,2)</f>
        <v>0</v>
      </c>
      <c r="P1645" s="1065"/>
      <c r="Q1645" s="1065"/>
      <c r="S1645" s="619"/>
      <c r="T1645" s="1168"/>
      <c r="U1645" s="1168"/>
      <c r="V1645" s="1168"/>
      <c r="W1645" s="1168"/>
    </row>
    <row r="1646" spans="1:23" ht="34.5" customHeight="1">
      <c r="A1646" s="733" t="s">
        <v>105</v>
      </c>
      <c r="B1646" s="733">
        <v>4</v>
      </c>
      <c r="C1646" s="733"/>
      <c r="D1646" s="733">
        <v>21</v>
      </c>
      <c r="E1646" s="733" t="str">
        <f>CONCATENATE('Смета ЕР (общ) '!$A1646,".",'Смета ЕР (общ) '!$B1646,".",'Смета ЕР (общ) '!$D1646)</f>
        <v>Р9.4.21</v>
      </c>
      <c r="F1646" s="733">
        <f t="shared" si="160"/>
        <v>1</v>
      </c>
      <c r="G1646" s="1065" t="s">
        <v>153</v>
      </c>
      <c r="H1646" s="1098" t="s">
        <v>27</v>
      </c>
      <c r="I1646" s="734"/>
      <c r="J1646" s="923">
        <v>108.58</v>
      </c>
      <c r="K1646" s="923">
        <v>103.69</v>
      </c>
      <c r="L1646" s="923">
        <f t="shared" si="161"/>
        <v>108.58</v>
      </c>
      <c r="M1646" s="923">
        <f t="shared" si="162"/>
        <v>103.69</v>
      </c>
      <c r="N1646" s="923">
        <f>ROUND('Смета ЕР (общ) '!$I1646*'Смета ЕР (общ) '!$L1646,2)</f>
        <v>0</v>
      </c>
      <c r="O1646" s="923">
        <f>ROUND('Смета ЕР (общ) '!$I1646*'Смета ЕР (общ) '!$M1646,2)</f>
        <v>0</v>
      </c>
      <c r="P1646" s="1065"/>
      <c r="Q1646" s="1065"/>
      <c r="S1646" s="619"/>
      <c r="T1646" s="1168"/>
      <c r="U1646" s="1168"/>
      <c r="V1646" s="1168"/>
      <c r="W1646" s="1168"/>
    </row>
    <row r="1647" spans="1:23" ht="34.5" customHeight="1">
      <c r="A1647" s="733" t="s">
        <v>105</v>
      </c>
      <c r="B1647" s="733">
        <v>4</v>
      </c>
      <c r="C1647" s="733"/>
      <c r="D1647" s="733">
        <v>22</v>
      </c>
      <c r="E1647" s="733" t="str">
        <f>CONCATENATE('Смета ЕР (общ) '!$A1647,".",'Смета ЕР (общ) '!$B1647,".",'Смета ЕР (общ) '!$D1647)</f>
        <v>Р9.4.22</v>
      </c>
      <c r="F1647" s="733">
        <f t="shared" si="160"/>
        <v>1</v>
      </c>
      <c r="G1647" s="1065" t="s">
        <v>689</v>
      </c>
      <c r="H1647" s="1098" t="s">
        <v>27</v>
      </c>
      <c r="I1647" s="734"/>
      <c r="J1647" s="923">
        <v>108.58</v>
      </c>
      <c r="K1647" s="923">
        <v>125.57</v>
      </c>
      <c r="L1647" s="923">
        <f t="shared" si="161"/>
        <v>108.58</v>
      </c>
      <c r="M1647" s="923">
        <f t="shared" si="162"/>
        <v>125.57</v>
      </c>
      <c r="N1647" s="923">
        <f>ROUND('Смета ЕР (общ) '!$I1647*'Смета ЕР (общ) '!$L1647,2)</f>
        <v>0</v>
      </c>
      <c r="O1647" s="923">
        <f>ROUND('Смета ЕР (общ) '!$I1647*'Смета ЕР (общ) '!$M1647,2)</f>
        <v>0</v>
      </c>
      <c r="P1647" s="1065"/>
      <c r="Q1647" s="1065"/>
      <c r="S1647" s="619"/>
      <c r="T1647" s="1168"/>
      <c r="U1647" s="1168"/>
      <c r="V1647" s="1168"/>
      <c r="W1647" s="1168"/>
    </row>
    <row r="1648" spans="1:23" ht="14.4">
      <c r="A1648" s="733" t="s">
        <v>105</v>
      </c>
      <c r="B1648" s="733">
        <v>5</v>
      </c>
      <c r="C1648" s="733"/>
      <c r="D1648" s="733">
        <v>0</v>
      </c>
      <c r="E1648" s="733" t="str">
        <f>CONCATENATE('Смета ЕР (общ) '!$A1648,".",'Смета ЕР (общ) '!$B1648,".",'Смета ЕР (общ) '!$D1648)</f>
        <v>Р9.5.0</v>
      </c>
      <c r="F1648" s="1089">
        <f t="shared" si="160"/>
        <v>1</v>
      </c>
      <c r="G1648" s="1090" t="s">
        <v>3570</v>
      </c>
      <c r="H1648" s="1091"/>
      <c r="I1648" s="1092">
        <f>SUM(I1649:I1668)</f>
        <v>0</v>
      </c>
      <c r="J1648" s="1101"/>
      <c r="K1648" s="1101"/>
      <c r="L1648" s="1094"/>
      <c r="M1648" s="1094"/>
      <c r="N1648" s="1094">
        <f>ROUND(SUM(N1649:N1660),2)</f>
        <v>0</v>
      </c>
      <c r="O1648" s="1094">
        <f>ROUND(SUM(O1649:O1660),2)</f>
        <v>0</v>
      </c>
      <c r="P1648" s="1090"/>
      <c r="Q1648" s="1090"/>
      <c r="S1648" s="619"/>
      <c r="T1648" s="1168"/>
      <c r="U1648" s="1168"/>
      <c r="V1648" s="1168"/>
      <c r="W1648" s="1168"/>
    </row>
    <row r="1649" spans="1:23" ht="14.4">
      <c r="A1649" s="733" t="s">
        <v>105</v>
      </c>
      <c r="B1649" s="733">
        <v>5</v>
      </c>
      <c r="C1649" s="733"/>
      <c r="D1649" s="733">
        <v>1</v>
      </c>
      <c r="E1649" s="733" t="str">
        <f>CONCATENATE('Смета ЕР (общ) '!$A1649,".",'Смета ЕР (общ) '!$B1649,".",'Смета ЕР (общ) '!$D1649)</f>
        <v>Р9.5.1</v>
      </c>
      <c r="F1649" s="733">
        <f t="shared" si="160"/>
        <v>1</v>
      </c>
      <c r="G1649" s="1155" t="s">
        <v>3571</v>
      </c>
      <c r="H1649" s="1156" t="s">
        <v>27</v>
      </c>
      <c r="I1649" s="734"/>
      <c r="J1649" s="923">
        <v>51.97</v>
      </c>
      <c r="K1649" s="735">
        <f>494.95*1.05</f>
        <v>519.69749999999999</v>
      </c>
      <c r="L1649" s="923">
        <f t="shared" ref="L1649" si="163">ROUND(J1649-J1649*$Q$4,2)</f>
        <v>51.97</v>
      </c>
      <c r="M1649" s="923">
        <f t="shared" ref="M1649" si="164">ROUND(K1649-K1649*$Q$4,2)</f>
        <v>519.70000000000005</v>
      </c>
      <c r="N1649" s="923">
        <f>ROUND('Смета ЕР (общ) '!$I1649*'Смета ЕР (общ) '!$L1649,2)</f>
        <v>0</v>
      </c>
      <c r="O1649" s="923">
        <f>ROUND('Смета ЕР (общ) '!$I1649*'Смета ЕР (общ) '!$M1649,2)</f>
        <v>0</v>
      </c>
      <c r="P1649" s="1221"/>
      <c r="Q1649" s="1155" t="s">
        <v>846</v>
      </c>
      <c r="S1649" s="619"/>
      <c r="T1649" s="1168"/>
      <c r="U1649" s="1168"/>
      <c r="V1649" s="1168"/>
      <c r="W1649" s="1168"/>
    </row>
    <row r="1650" spans="1:23" ht="14.4">
      <c r="A1650" s="733" t="s">
        <v>105</v>
      </c>
      <c r="B1650" s="733">
        <v>5</v>
      </c>
      <c r="C1650" s="733"/>
      <c r="D1650" s="733">
        <v>2</v>
      </c>
      <c r="E1650" s="733" t="str">
        <f>CONCATENATE('Смета ЕР (общ) '!$A1650,".",'Смета ЕР (общ) '!$B1650,".",'Смета ЕР (общ) '!$D1650)</f>
        <v>Р9.5.2</v>
      </c>
      <c r="F1650" s="733">
        <f t="shared" si="160"/>
        <v>1</v>
      </c>
      <c r="G1650" s="1155" t="s">
        <v>3572</v>
      </c>
      <c r="H1650" s="1156" t="s">
        <v>27</v>
      </c>
      <c r="I1650" s="734"/>
      <c r="J1650" s="923">
        <v>12.29</v>
      </c>
      <c r="K1650" s="735">
        <f>117.11*1.05</f>
        <v>122.96550000000001</v>
      </c>
      <c r="L1650" s="923">
        <f t="shared" ref="L1650:L1660" si="165">ROUND(J1650-J1650*$Q$4,2)</f>
        <v>12.29</v>
      </c>
      <c r="M1650" s="923">
        <f t="shared" ref="M1650:M1660" si="166">ROUND(K1650-K1650*$Q$4,2)</f>
        <v>122.97</v>
      </c>
      <c r="N1650" s="923">
        <f>ROUND('Смета ЕР (общ) '!$I1650*'Смета ЕР (общ) '!$L1650,2)</f>
        <v>0</v>
      </c>
      <c r="O1650" s="923">
        <f>ROUND('Смета ЕР (общ) '!$I1650*'Смета ЕР (общ) '!$M1650,2)</f>
        <v>0</v>
      </c>
      <c r="P1650" s="1221"/>
      <c r="Q1650" s="1155" t="s">
        <v>846</v>
      </c>
      <c r="S1650" s="619"/>
      <c r="T1650" s="1168"/>
      <c r="U1650" s="1168"/>
      <c r="V1650" s="1168"/>
      <c r="W1650" s="1168"/>
    </row>
    <row r="1651" spans="1:23" ht="14.4">
      <c r="A1651" s="733" t="s">
        <v>105</v>
      </c>
      <c r="B1651" s="733">
        <v>5</v>
      </c>
      <c r="C1651" s="733"/>
      <c r="D1651" s="733">
        <v>3</v>
      </c>
      <c r="E1651" s="733" t="str">
        <f>CONCATENATE('Смета ЕР (общ) '!$A1651,".",'Смета ЕР (общ) '!$B1651,".",'Смета ЕР (общ) '!$D1651)</f>
        <v>Р9.5.3</v>
      </c>
      <c r="F1651" s="733">
        <f t="shared" si="160"/>
        <v>1</v>
      </c>
      <c r="G1651" s="1155" t="s">
        <v>3573</v>
      </c>
      <c r="H1651" s="1098" t="s">
        <v>336</v>
      </c>
      <c r="I1651" s="734"/>
      <c r="J1651" s="923">
        <v>34.659999999999997</v>
      </c>
      <c r="K1651" s="735">
        <f>330.1*1.05</f>
        <v>346.60500000000002</v>
      </c>
      <c r="L1651" s="923">
        <f t="shared" si="165"/>
        <v>34.659999999999997</v>
      </c>
      <c r="M1651" s="923">
        <f t="shared" si="166"/>
        <v>346.61</v>
      </c>
      <c r="N1651" s="923">
        <f>ROUND('Смета ЕР (общ) '!$I1651*'Смета ЕР (общ) '!$L1651,2)</f>
        <v>0</v>
      </c>
      <c r="O1651" s="923">
        <f>ROUND('Смета ЕР (общ) '!$I1651*'Смета ЕР (общ) '!$M1651,2)</f>
        <v>0</v>
      </c>
      <c r="P1651" s="1221"/>
      <c r="Q1651" s="1155" t="s">
        <v>846</v>
      </c>
      <c r="S1651" s="619"/>
      <c r="T1651" s="1168"/>
      <c r="U1651" s="1168"/>
      <c r="V1651" s="1168"/>
      <c r="W1651" s="1168"/>
    </row>
    <row r="1652" spans="1:23" ht="14.4">
      <c r="A1652" s="733" t="s">
        <v>105</v>
      </c>
      <c r="B1652" s="733">
        <v>5</v>
      </c>
      <c r="C1652" s="733"/>
      <c r="D1652" s="733">
        <v>4</v>
      </c>
      <c r="E1652" s="733" t="str">
        <f>CONCATENATE('Смета ЕР (общ) '!$A1652,".",'Смета ЕР (общ) '!$B1652,".",'Смета ЕР (общ) '!$D1652)</f>
        <v>Р9.5.4</v>
      </c>
      <c r="F1652" s="733">
        <f t="shared" si="160"/>
        <v>1</v>
      </c>
      <c r="G1652" s="1155" t="s">
        <v>3574</v>
      </c>
      <c r="H1652" s="1098" t="s">
        <v>336</v>
      </c>
      <c r="I1652" s="734"/>
      <c r="J1652" s="923">
        <v>24.27</v>
      </c>
      <c r="K1652" s="735">
        <f>231.17*1.05</f>
        <v>242.7285</v>
      </c>
      <c r="L1652" s="923">
        <f t="shared" si="165"/>
        <v>24.27</v>
      </c>
      <c r="M1652" s="923">
        <f t="shared" si="166"/>
        <v>242.73</v>
      </c>
      <c r="N1652" s="923">
        <f>ROUND('Смета ЕР (общ) '!$I1652*'Смета ЕР (общ) '!$L1652,2)</f>
        <v>0</v>
      </c>
      <c r="O1652" s="923">
        <f>ROUND('Смета ЕР (общ) '!$I1652*'Смета ЕР (общ) '!$M1652,2)</f>
        <v>0</v>
      </c>
      <c r="P1652" s="1221"/>
      <c r="Q1652" s="1155" t="s">
        <v>846</v>
      </c>
      <c r="S1652" s="619"/>
      <c r="T1652" s="1168"/>
      <c r="U1652" s="1168"/>
      <c r="V1652" s="1168"/>
      <c r="W1652" s="1168"/>
    </row>
    <row r="1653" spans="1:23" ht="14.4">
      <c r="A1653" s="733" t="s">
        <v>105</v>
      </c>
      <c r="B1653" s="733">
        <v>5</v>
      </c>
      <c r="C1653" s="733"/>
      <c r="D1653" s="733">
        <v>5</v>
      </c>
      <c r="E1653" s="733" t="str">
        <f>CONCATENATE('Смета ЕР (общ) '!$A1653,".",'Смета ЕР (общ) '!$B1653,".",'Смета ЕР (общ) '!$D1653)</f>
        <v>Р9.5.5</v>
      </c>
      <c r="F1653" s="733">
        <f t="shared" si="160"/>
        <v>1</v>
      </c>
      <c r="G1653" s="1155" t="s">
        <v>3575</v>
      </c>
      <c r="H1653" s="1098" t="s">
        <v>336</v>
      </c>
      <c r="I1653" s="734"/>
      <c r="J1653" s="923">
        <v>22.45</v>
      </c>
      <c r="K1653" s="735">
        <f>213.84*1.05</f>
        <v>224.53200000000001</v>
      </c>
      <c r="L1653" s="923">
        <f t="shared" si="165"/>
        <v>22.45</v>
      </c>
      <c r="M1653" s="923">
        <f t="shared" si="166"/>
        <v>224.53</v>
      </c>
      <c r="N1653" s="923">
        <f>ROUND('Смета ЕР (общ) '!$I1653*'Смета ЕР (общ) '!$L1653,2)</f>
        <v>0</v>
      </c>
      <c r="O1653" s="923">
        <f>ROUND('Смета ЕР (общ) '!$I1653*'Смета ЕР (общ) '!$M1653,2)</f>
        <v>0</v>
      </c>
      <c r="P1653" s="1221"/>
      <c r="Q1653" s="1155" t="s">
        <v>846</v>
      </c>
      <c r="S1653" s="619"/>
      <c r="T1653" s="1168"/>
      <c r="U1653" s="1168"/>
      <c r="V1653" s="1168"/>
      <c r="W1653" s="1168"/>
    </row>
    <row r="1654" spans="1:23" ht="14.4">
      <c r="A1654" s="733" t="s">
        <v>105</v>
      </c>
      <c r="B1654" s="733">
        <v>5</v>
      </c>
      <c r="C1654" s="733"/>
      <c r="D1654" s="733">
        <v>6</v>
      </c>
      <c r="E1654" s="733" t="str">
        <f>CONCATENATE('Смета ЕР (общ) '!$A1654,".",'Смета ЕР (общ) '!$B1654,".",'Смета ЕР (общ) '!$D1654)</f>
        <v>Р9.5.6</v>
      </c>
      <c r="F1654" s="733">
        <f t="shared" si="160"/>
        <v>1</v>
      </c>
      <c r="G1654" s="1155" t="s">
        <v>3576</v>
      </c>
      <c r="H1654" s="1098" t="s">
        <v>336</v>
      </c>
      <c r="I1654" s="734"/>
      <c r="J1654" s="923">
        <v>474.27</v>
      </c>
      <c r="K1654" s="735">
        <f>4516.87*1.05</f>
        <v>4742.7134999999998</v>
      </c>
      <c r="L1654" s="923">
        <f t="shared" si="165"/>
        <v>474.27</v>
      </c>
      <c r="M1654" s="923">
        <f t="shared" si="166"/>
        <v>4742.71</v>
      </c>
      <c r="N1654" s="923">
        <f>ROUND('Смета ЕР (общ) '!$I1654*'Смета ЕР (общ) '!$L1654,2)</f>
        <v>0</v>
      </c>
      <c r="O1654" s="923">
        <f>ROUND('Смета ЕР (общ) '!$I1654*'Смета ЕР (общ) '!$M1654,2)</f>
        <v>0</v>
      </c>
      <c r="P1654" s="1221"/>
      <c r="Q1654" s="1155" t="s">
        <v>846</v>
      </c>
      <c r="S1654" s="619"/>
      <c r="T1654" s="1168"/>
      <c r="U1654" s="1168"/>
      <c r="V1654" s="1168"/>
      <c r="W1654" s="1168"/>
    </row>
    <row r="1655" spans="1:23" ht="14.4">
      <c r="A1655" s="733" t="s">
        <v>105</v>
      </c>
      <c r="B1655" s="733">
        <v>5</v>
      </c>
      <c r="C1655" s="733"/>
      <c r="D1655" s="733">
        <v>7</v>
      </c>
      <c r="E1655" s="733" t="str">
        <f>CONCATENATE('Смета ЕР (общ) '!$A1655,".",'Смета ЕР (общ) '!$B1655,".",'Смета ЕР (общ) '!$D1655)</f>
        <v>Р9.5.7</v>
      </c>
      <c r="F1655" s="733">
        <f t="shared" si="160"/>
        <v>1</v>
      </c>
      <c r="G1655" s="1155" t="s">
        <v>3577</v>
      </c>
      <c r="H1655" s="1098" t="s">
        <v>336</v>
      </c>
      <c r="I1655" s="734"/>
      <c r="J1655" s="923">
        <v>14.45</v>
      </c>
      <c r="K1655" s="735">
        <f>137.65*1.05</f>
        <v>144.5325</v>
      </c>
      <c r="L1655" s="923">
        <f t="shared" si="165"/>
        <v>14.45</v>
      </c>
      <c r="M1655" s="923">
        <f t="shared" si="166"/>
        <v>144.53</v>
      </c>
      <c r="N1655" s="923">
        <f>ROUND('Смета ЕР (общ) '!$I1655*'Смета ЕР (общ) '!$L1655,2)</f>
        <v>0</v>
      </c>
      <c r="O1655" s="923">
        <f>ROUND('Смета ЕР (общ) '!$I1655*'Смета ЕР (общ) '!$M1655,2)</f>
        <v>0</v>
      </c>
      <c r="P1655" s="1221"/>
      <c r="Q1655" s="1155" t="s">
        <v>846</v>
      </c>
      <c r="S1655" s="619"/>
      <c r="T1655" s="1168"/>
      <c r="U1655" s="1168"/>
      <c r="V1655" s="1168"/>
      <c r="W1655" s="1168"/>
    </row>
    <row r="1656" spans="1:23" ht="14.4">
      <c r="A1656" s="733" t="s">
        <v>105</v>
      </c>
      <c r="B1656" s="733">
        <v>5</v>
      </c>
      <c r="C1656" s="733"/>
      <c r="D1656" s="733">
        <v>8</v>
      </c>
      <c r="E1656" s="733" t="str">
        <f>CONCATENATE('Смета ЕР (общ) '!$A1656,".",'Смета ЕР (общ) '!$B1656,".",'Смета ЕР (общ) '!$D1656)</f>
        <v>Р9.5.8</v>
      </c>
      <c r="F1656" s="733">
        <f t="shared" si="160"/>
        <v>1</v>
      </c>
      <c r="G1656" s="1155" t="s">
        <v>3578</v>
      </c>
      <c r="H1656" s="1098" t="s">
        <v>336</v>
      </c>
      <c r="I1656" s="734"/>
      <c r="J1656" s="923">
        <v>17.079999999999998</v>
      </c>
      <c r="K1656" s="735">
        <f>162.7*1.05</f>
        <v>170.83500000000001</v>
      </c>
      <c r="L1656" s="923">
        <f t="shared" si="165"/>
        <v>17.079999999999998</v>
      </c>
      <c r="M1656" s="923">
        <f t="shared" si="166"/>
        <v>170.84</v>
      </c>
      <c r="N1656" s="923">
        <f>ROUND('Смета ЕР (общ) '!$I1656*'Смета ЕР (общ) '!$L1656,2)</f>
        <v>0</v>
      </c>
      <c r="O1656" s="923">
        <f>ROUND('Смета ЕР (общ) '!$I1656*'Смета ЕР (общ) '!$M1656,2)</f>
        <v>0</v>
      </c>
      <c r="P1656" s="1221"/>
      <c r="Q1656" s="1155" t="s">
        <v>846</v>
      </c>
      <c r="S1656" s="619"/>
      <c r="T1656" s="1168"/>
      <c r="U1656" s="1168"/>
      <c r="V1656" s="1168"/>
      <c r="W1656" s="1168"/>
    </row>
    <row r="1657" spans="1:23" ht="14.4">
      <c r="A1657" s="733" t="s">
        <v>105</v>
      </c>
      <c r="B1657" s="733">
        <v>5</v>
      </c>
      <c r="C1657" s="733"/>
      <c r="D1657" s="733">
        <v>9</v>
      </c>
      <c r="E1657" s="733" t="str">
        <f>CONCATENATE('Смета ЕР (общ) '!$A1657,".",'Смета ЕР (общ) '!$B1657,".",'Смета ЕР (общ) '!$D1657)</f>
        <v>Р9.5.9</v>
      </c>
      <c r="F1657" s="733">
        <f t="shared" si="160"/>
        <v>1</v>
      </c>
      <c r="G1657" s="1155" t="s">
        <v>3579</v>
      </c>
      <c r="H1657" s="1098" t="s">
        <v>336</v>
      </c>
      <c r="I1657" s="734"/>
      <c r="J1657" s="923">
        <v>27.98</v>
      </c>
      <c r="K1657" s="735">
        <f>266.5*1.05</f>
        <v>279.82499999999999</v>
      </c>
      <c r="L1657" s="923">
        <f t="shared" si="165"/>
        <v>27.98</v>
      </c>
      <c r="M1657" s="923">
        <f t="shared" si="166"/>
        <v>279.83</v>
      </c>
      <c r="N1657" s="923">
        <f>ROUND('Смета ЕР (общ) '!$I1657*'Смета ЕР (общ) '!$L1657,2)</f>
        <v>0</v>
      </c>
      <c r="O1657" s="923">
        <f>ROUND('Смета ЕР (общ) '!$I1657*'Смета ЕР (общ) '!$M1657,2)</f>
        <v>0</v>
      </c>
      <c r="P1657" s="1221"/>
      <c r="Q1657" s="1155" t="s">
        <v>846</v>
      </c>
      <c r="S1657" s="619"/>
      <c r="T1657" s="1168"/>
      <c r="U1657" s="1168"/>
      <c r="V1657" s="1168"/>
      <c r="W1657" s="1168"/>
    </row>
    <row r="1658" spans="1:23" ht="14.4">
      <c r="A1658" s="733" t="s">
        <v>105</v>
      </c>
      <c r="B1658" s="733">
        <v>5</v>
      </c>
      <c r="C1658" s="733"/>
      <c r="D1658" s="733">
        <v>10</v>
      </c>
      <c r="E1658" s="733" t="str">
        <f>CONCATENATE('Смета ЕР (общ) '!$A1658,".",'Смета ЕР (общ) '!$B1658,".",'Смета ЕР (общ) '!$D1658)</f>
        <v>Р9.5.10</v>
      </c>
      <c r="F1658" s="733">
        <f t="shared" si="160"/>
        <v>1</v>
      </c>
      <c r="G1658" s="1155" t="s">
        <v>3580</v>
      </c>
      <c r="H1658" s="1098" t="s">
        <v>336</v>
      </c>
      <c r="I1658" s="734"/>
      <c r="J1658" s="923">
        <v>48.99</v>
      </c>
      <c r="K1658" s="735">
        <f>466.63*1.05</f>
        <v>489.9615</v>
      </c>
      <c r="L1658" s="923">
        <f t="shared" si="165"/>
        <v>48.99</v>
      </c>
      <c r="M1658" s="923">
        <f t="shared" si="166"/>
        <v>489.96</v>
      </c>
      <c r="N1658" s="923">
        <f>ROUND('Смета ЕР (общ) '!$I1658*'Смета ЕР (общ) '!$L1658,2)</f>
        <v>0</v>
      </c>
      <c r="O1658" s="923">
        <f>ROUND('Смета ЕР (общ) '!$I1658*'Смета ЕР (общ) '!$M1658,2)</f>
        <v>0</v>
      </c>
      <c r="P1658" s="1221"/>
      <c r="Q1658" s="1155" t="s">
        <v>846</v>
      </c>
      <c r="S1658" s="619"/>
      <c r="T1658" s="1168"/>
      <c r="U1658" s="1168"/>
      <c r="V1658" s="1168"/>
      <c r="W1658" s="1168"/>
    </row>
    <row r="1659" spans="1:23" ht="14.4">
      <c r="A1659" s="733" t="s">
        <v>105</v>
      </c>
      <c r="B1659" s="733">
        <v>5</v>
      </c>
      <c r="C1659" s="733"/>
      <c r="D1659" s="733">
        <v>11</v>
      </c>
      <c r="E1659" s="733" t="str">
        <f>CONCATENATE('Смета ЕР (общ) '!$A1659,".",'Смета ЕР (общ) '!$B1659,".",'Смета ЕР (общ) '!$D1659)</f>
        <v>Р9.5.11</v>
      </c>
      <c r="F1659" s="733">
        <f t="shared" si="160"/>
        <v>1</v>
      </c>
      <c r="G1659" s="1155" t="s">
        <v>3581</v>
      </c>
      <c r="H1659" s="1098" t="s">
        <v>336</v>
      </c>
      <c r="I1659" s="734"/>
      <c r="J1659" s="923">
        <v>48.51</v>
      </c>
      <c r="K1659" s="735">
        <f>462*1.05</f>
        <v>485.1</v>
      </c>
      <c r="L1659" s="923">
        <f t="shared" si="165"/>
        <v>48.51</v>
      </c>
      <c r="M1659" s="923">
        <f t="shared" si="166"/>
        <v>485.1</v>
      </c>
      <c r="N1659" s="923">
        <f>ROUND('Смета ЕР (общ) '!$I1659*'Смета ЕР (общ) '!$L1659,2)</f>
        <v>0</v>
      </c>
      <c r="O1659" s="923">
        <f>ROUND('Смета ЕР (общ) '!$I1659*'Смета ЕР (общ) '!$M1659,2)</f>
        <v>0</v>
      </c>
      <c r="P1659" s="1221"/>
      <c r="Q1659" s="1155" t="s">
        <v>846</v>
      </c>
      <c r="S1659" s="619"/>
      <c r="T1659" s="1168"/>
      <c r="U1659" s="1168"/>
      <c r="V1659" s="1168"/>
      <c r="W1659" s="1168"/>
    </row>
    <row r="1660" spans="1:23" ht="14.4">
      <c r="A1660" s="733" t="s">
        <v>105</v>
      </c>
      <c r="B1660" s="733">
        <v>5</v>
      </c>
      <c r="C1660" s="733"/>
      <c r="D1660" s="733">
        <v>12</v>
      </c>
      <c r="E1660" s="733" t="str">
        <f>CONCATENATE('Смета ЕР (общ) '!$A1660,".",'Смета ЕР (общ) '!$B1660,".",'Смета ЕР (общ) '!$D1660)</f>
        <v>Р9.5.12</v>
      </c>
      <c r="F1660" s="733">
        <f t="shared" si="160"/>
        <v>1</v>
      </c>
      <c r="G1660" s="1155" t="s">
        <v>3582</v>
      </c>
      <c r="H1660" s="1098" t="s">
        <v>336</v>
      </c>
      <c r="I1660" s="734"/>
      <c r="J1660" s="923">
        <v>35.299999999999997</v>
      </c>
      <c r="K1660" s="735">
        <f>336.2*1.05</f>
        <v>353.01</v>
      </c>
      <c r="L1660" s="923">
        <f t="shared" si="165"/>
        <v>35.299999999999997</v>
      </c>
      <c r="M1660" s="923">
        <f t="shared" si="166"/>
        <v>353.01</v>
      </c>
      <c r="N1660" s="923">
        <f>ROUND('Смета ЕР (общ) '!$I1660*'Смета ЕР (общ) '!$L1660,2)</f>
        <v>0</v>
      </c>
      <c r="O1660" s="923">
        <f>ROUND('Смета ЕР (общ) '!$I1660*'Смета ЕР (общ) '!$M1660,2)</f>
        <v>0</v>
      </c>
      <c r="P1660" s="1221"/>
      <c r="Q1660" s="1155"/>
      <c r="S1660" s="619"/>
      <c r="T1660" s="1168"/>
      <c r="U1660" s="1168"/>
      <c r="V1660" s="1168"/>
      <c r="W1660" s="1168"/>
    </row>
    <row r="1661" spans="1:23" ht="34.5" customHeight="1">
      <c r="A1661" s="1089" t="s">
        <v>831</v>
      </c>
      <c r="B1661" s="1089">
        <v>0</v>
      </c>
      <c r="C1661" s="1089"/>
      <c r="D1661" s="1089">
        <v>0</v>
      </c>
      <c r="E1661" s="1089" t="str">
        <f>CONCATENATE('Смета ЕР (общ) '!$A1661,".",'Смета ЕР (общ) '!$B1661,".",'Смета ЕР (общ) '!$D1661)</f>
        <v>Р10.0.0</v>
      </c>
      <c r="F1661" s="1089">
        <f t="shared" si="160"/>
        <v>1</v>
      </c>
      <c r="G1661" s="1090" t="s">
        <v>971</v>
      </c>
      <c r="H1661" s="1091"/>
      <c r="I1661" s="1092">
        <f>N1661</f>
        <v>0</v>
      </c>
      <c r="J1661" s="1101"/>
      <c r="K1661" s="1101"/>
      <c r="L1661" s="1094"/>
      <c r="M1661" s="1094"/>
      <c r="N1661" s="1094">
        <f>N1662</f>
        <v>0</v>
      </c>
      <c r="O1661" s="1094">
        <f>O1662</f>
        <v>0</v>
      </c>
      <c r="P1661" s="1090"/>
      <c r="Q1661" s="1090"/>
      <c r="S1661" s="619"/>
      <c r="T1661" s="1168"/>
      <c r="U1661" s="1168">
        <v>0</v>
      </c>
      <c r="V1661" s="1168"/>
      <c r="W1661" s="1168"/>
    </row>
    <row r="1662" spans="1:23" ht="34.5" customHeight="1">
      <c r="A1662" s="1089" t="s">
        <v>831</v>
      </c>
      <c r="B1662" s="1089">
        <v>1</v>
      </c>
      <c r="C1662" s="1089"/>
      <c r="D1662" s="1089">
        <v>0</v>
      </c>
      <c r="E1662" s="1089" t="str">
        <f>CONCATENATE('Смета ЕР (общ) '!$A1662,".",'Смета ЕР (общ) '!$B1662,".",'Смета ЕР (общ) '!$D1662)</f>
        <v>Р10.1.0</v>
      </c>
      <c r="F1662" s="1089">
        <f t="shared" si="160"/>
        <v>1</v>
      </c>
      <c r="G1662" s="1090" t="s">
        <v>2627</v>
      </c>
      <c r="H1662" s="1091"/>
      <c r="I1662" s="1092">
        <f>N1662</f>
        <v>0</v>
      </c>
      <c r="J1662" s="1101"/>
      <c r="K1662" s="1101"/>
      <c r="L1662" s="1094"/>
      <c r="M1662" s="1094"/>
      <c r="N1662" s="1094">
        <f>ROUND(SUM(N1663:N1685),2)</f>
        <v>0</v>
      </c>
      <c r="O1662" s="1094">
        <f>ROUND(SUM(O1663:O1685),2)</f>
        <v>0</v>
      </c>
      <c r="P1662" s="1090" t="s">
        <v>973</v>
      </c>
      <c r="Q1662" s="1090"/>
      <c r="S1662" s="619"/>
      <c r="T1662" s="1168"/>
      <c r="U1662" s="1168">
        <v>0</v>
      </c>
      <c r="V1662" s="1168"/>
      <c r="W1662" s="1168"/>
    </row>
    <row r="1663" spans="1:23" ht="34.5" customHeight="1">
      <c r="A1663" s="1117" t="s">
        <v>831</v>
      </c>
      <c r="B1663" s="1117">
        <v>1</v>
      </c>
      <c r="C1663" s="1117"/>
      <c r="D1663" s="1117">
        <v>1</v>
      </c>
      <c r="E1663" s="1117" t="str">
        <f>CONCATENATE('Смета ЕР (общ) '!$A1663,".",'Смета ЕР (общ) '!$B1663,".",'Смета ЕР (общ) '!$D1663)</f>
        <v>Р10.1.1</v>
      </c>
      <c r="F1663" s="1117">
        <f t="shared" si="160"/>
        <v>1</v>
      </c>
      <c r="G1663" s="1118" t="s">
        <v>972</v>
      </c>
      <c r="H1663" s="1095" t="s">
        <v>1146</v>
      </c>
      <c r="I1663" s="734"/>
      <c r="J1663" s="923">
        <v>217152</v>
      </c>
      <c r="K1663" s="923">
        <v>0</v>
      </c>
      <c r="L1663" s="923">
        <f t="shared" ref="L1663:L1685" si="167">ROUND(J1663-J1663*$Q$4,2)</f>
        <v>217152</v>
      </c>
      <c r="M1663" s="923">
        <f t="shared" ref="M1663:M1685" si="168">ROUND(K1663-K1663*$Q$4,2)</f>
        <v>0</v>
      </c>
      <c r="N1663" s="923">
        <f>ROUND('Смета ЕР (общ) '!$I1663*'Смета ЕР (общ) '!$L1663,2)</f>
        <v>0</v>
      </c>
      <c r="O1663" s="923">
        <f>ROUND('Смета ЕР (общ) '!$I1663*'Смета ЕР (общ) '!$M1663,2)</f>
        <v>0</v>
      </c>
      <c r="P1663" s="1118"/>
      <c r="Q1663" s="1118"/>
      <c r="S1663" s="619"/>
      <c r="T1663" s="1168"/>
      <c r="U1663" s="1168"/>
      <c r="V1663" s="1168"/>
      <c r="W1663" s="1168"/>
    </row>
    <row r="1664" spans="1:23" ht="34.5" customHeight="1">
      <c r="A1664" s="733" t="s">
        <v>831</v>
      </c>
      <c r="B1664" s="733">
        <v>1</v>
      </c>
      <c r="C1664" s="733"/>
      <c r="D1664" s="733">
        <v>6</v>
      </c>
      <c r="E1664" s="733" t="str">
        <f>CONCATENATE('Смета ЕР (общ) '!$A1664,".",'Смета ЕР (общ) '!$B1664,".",'Смета ЕР (общ) '!$D1664)</f>
        <v>Р10.1.6</v>
      </c>
      <c r="F1664" s="733">
        <f t="shared" si="160"/>
        <v>1</v>
      </c>
      <c r="G1664" s="1065" t="s">
        <v>995</v>
      </c>
      <c r="H1664" s="1095" t="s">
        <v>336</v>
      </c>
      <c r="I1664" s="734"/>
      <c r="J1664" s="923">
        <v>1413.71</v>
      </c>
      <c r="K1664" s="923">
        <v>23702.880000000001</v>
      </c>
      <c r="L1664" s="923">
        <f t="shared" si="167"/>
        <v>1413.71</v>
      </c>
      <c r="M1664" s="923">
        <f t="shared" si="168"/>
        <v>23702.880000000001</v>
      </c>
      <c r="N1664" s="923">
        <f>ROUND('Смета ЕР (общ) '!$I1664*'Смета ЕР (общ) '!$L1664,2)</f>
        <v>0</v>
      </c>
      <c r="O1664" s="923">
        <f>ROUND('Смета ЕР (общ) '!$I1664*'Смета ЕР (общ) '!$M1664,2)</f>
        <v>0</v>
      </c>
      <c r="P1664" s="1065"/>
      <c r="Q1664" s="1065"/>
      <c r="S1664" s="619"/>
      <c r="T1664" s="1168"/>
      <c r="U1664" s="1168"/>
      <c r="V1664" s="1168"/>
      <c r="W1664" s="1168"/>
    </row>
    <row r="1665" spans="1:23" ht="34.5" customHeight="1">
      <c r="A1665" s="733" t="s">
        <v>831</v>
      </c>
      <c r="B1665" s="733">
        <v>1</v>
      </c>
      <c r="C1665" s="733"/>
      <c r="D1665" s="733">
        <v>7</v>
      </c>
      <c r="E1665" s="733" t="str">
        <f>CONCATENATE('Смета ЕР (общ) '!$A1665,".",'Смета ЕР (общ) '!$B1665,".",'Смета ЕР (общ) '!$D1665)</f>
        <v>Р10.1.7</v>
      </c>
      <c r="F1665" s="733">
        <f t="shared" si="160"/>
        <v>1</v>
      </c>
      <c r="G1665" s="1065" t="s">
        <v>979</v>
      </c>
      <c r="H1665" s="1095" t="s">
        <v>336</v>
      </c>
      <c r="I1665" s="734"/>
      <c r="J1665" s="923">
        <v>1414.58</v>
      </c>
      <c r="K1665" s="923">
        <v>30130.62</v>
      </c>
      <c r="L1665" s="923">
        <f t="shared" si="167"/>
        <v>1414.58</v>
      </c>
      <c r="M1665" s="923">
        <f t="shared" si="168"/>
        <v>30130.62</v>
      </c>
      <c r="N1665" s="923">
        <f>ROUND('Смета ЕР (общ) '!$I1665*'Смета ЕР (общ) '!$L1665,2)</f>
        <v>0</v>
      </c>
      <c r="O1665" s="923">
        <f>ROUND('Смета ЕР (общ) '!$I1665*'Смета ЕР (общ) '!$M1665,2)</f>
        <v>0</v>
      </c>
      <c r="P1665" s="1065"/>
      <c r="Q1665" s="1065"/>
      <c r="S1665" s="619"/>
      <c r="T1665" s="1168"/>
      <c r="U1665" s="1168"/>
      <c r="V1665" s="1168"/>
      <c r="W1665" s="1168"/>
    </row>
    <row r="1666" spans="1:23" ht="34.5" customHeight="1">
      <c r="A1666" s="733" t="s">
        <v>831</v>
      </c>
      <c r="B1666" s="733">
        <v>1</v>
      </c>
      <c r="C1666" s="733"/>
      <c r="D1666" s="733">
        <v>8</v>
      </c>
      <c r="E1666" s="733" t="str">
        <f>CONCATENATE('Смета ЕР (общ) '!$A1666,".",'Смета ЕР (общ) '!$B1666,".",'Смета ЕР (общ) '!$D1666)</f>
        <v>Р10.1.8</v>
      </c>
      <c r="F1666" s="733">
        <f t="shared" si="160"/>
        <v>1</v>
      </c>
      <c r="G1666" s="1065" t="s">
        <v>980</v>
      </c>
      <c r="H1666" s="1095" t="s">
        <v>336</v>
      </c>
      <c r="I1666" s="734"/>
      <c r="J1666" s="923">
        <v>1415.45</v>
      </c>
      <c r="K1666" s="923">
        <v>39550.85</v>
      </c>
      <c r="L1666" s="923">
        <f t="shared" si="167"/>
        <v>1415.45</v>
      </c>
      <c r="M1666" s="923">
        <f t="shared" si="168"/>
        <v>39550.85</v>
      </c>
      <c r="N1666" s="923">
        <f>ROUND('Смета ЕР (общ) '!$I1666*'Смета ЕР (общ) '!$L1666,2)</f>
        <v>0</v>
      </c>
      <c r="O1666" s="923">
        <f>ROUND('Смета ЕР (общ) '!$I1666*'Смета ЕР (общ) '!$M1666,2)</f>
        <v>0</v>
      </c>
      <c r="P1666" s="1065"/>
      <c r="Q1666" s="1065"/>
      <c r="S1666" s="619"/>
      <c r="T1666" s="1168"/>
      <c r="U1666" s="1168"/>
      <c r="V1666" s="1168"/>
      <c r="W1666" s="1168"/>
    </row>
    <row r="1667" spans="1:23" ht="34.5" customHeight="1">
      <c r="A1667" s="733" t="s">
        <v>831</v>
      </c>
      <c r="B1667" s="733">
        <v>1</v>
      </c>
      <c r="C1667" s="733"/>
      <c r="D1667" s="733">
        <v>9</v>
      </c>
      <c r="E1667" s="733" t="str">
        <f>CONCATENATE('Смета ЕР (общ) '!$A1667,".",'Смета ЕР (общ) '!$B1667,".",'Смета ЕР (общ) '!$D1667)</f>
        <v>Р10.1.9</v>
      </c>
      <c r="F1667" s="733">
        <f t="shared" si="160"/>
        <v>1</v>
      </c>
      <c r="G1667" s="1065" t="s">
        <v>981</v>
      </c>
      <c r="H1667" s="1095" t="s">
        <v>336</v>
      </c>
      <c r="I1667" s="734"/>
      <c r="J1667" s="923">
        <v>1416.32</v>
      </c>
      <c r="K1667" s="923">
        <v>56507.03</v>
      </c>
      <c r="L1667" s="923">
        <f t="shared" si="167"/>
        <v>1416.32</v>
      </c>
      <c r="M1667" s="923">
        <f t="shared" si="168"/>
        <v>56507.03</v>
      </c>
      <c r="N1667" s="923">
        <f>ROUND('Смета ЕР (общ) '!$I1667*'Смета ЕР (общ) '!$L1667,2)</f>
        <v>0</v>
      </c>
      <c r="O1667" s="923">
        <f>ROUND('Смета ЕР (общ) '!$I1667*'Смета ЕР (общ) '!$M1667,2)</f>
        <v>0</v>
      </c>
      <c r="P1667" s="1065"/>
      <c r="Q1667" s="1065"/>
      <c r="S1667" s="619"/>
      <c r="T1667" s="1168"/>
      <c r="U1667" s="1168"/>
      <c r="V1667" s="1168"/>
      <c r="W1667" s="1168"/>
    </row>
    <row r="1668" spans="1:23" ht="34.5" customHeight="1">
      <c r="A1668" s="733" t="s">
        <v>831</v>
      </c>
      <c r="B1668" s="733">
        <v>1</v>
      </c>
      <c r="C1668" s="733"/>
      <c r="D1668" s="733">
        <v>10</v>
      </c>
      <c r="E1668" s="733" t="str">
        <f>CONCATENATE('Смета ЕР (общ) '!$A1668,".",'Смета ЕР (общ) '!$B1668,".",'Смета ЕР (общ) '!$D1668)</f>
        <v>Р10.1.10</v>
      </c>
      <c r="F1668" s="733">
        <f t="shared" si="160"/>
        <v>1</v>
      </c>
      <c r="G1668" s="1065" t="s">
        <v>982</v>
      </c>
      <c r="H1668" s="1095" t="s">
        <v>336</v>
      </c>
      <c r="I1668" s="734"/>
      <c r="J1668" s="923">
        <v>1417.19</v>
      </c>
      <c r="K1668" s="923">
        <v>72157.89</v>
      </c>
      <c r="L1668" s="923">
        <f t="shared" si="167"/>
        <v>1417.19</v>
      </c>
      <c r="M1668" s="923">
        <f t="shared" si="168"/>
        <v>72157.89</v>
      </c>
      <c r="N1668" s="923">
        <f>ROUND('Смета ЕР (общ) '!$I1668*'Смета ЕР (общ) '!$L1668,2)</f>
        <v>0</v>
      </c>
      <c r="O1668" s="923">
        <f>ROUND('Смета ЕР (общ) '!$I1668*'Смета ЕР (общ) '!$M1668,2)</f>
        <v>0</v>
      </c>
      <c r="P1668" s="1065"/>
      <c r="Q1668" s="1065"/>
      <c r="S1668" s="619"/>
      <c r="T1668" s="1168"/>
      <c r="U1668" s="1168"/>
      <c r="V1668" s="1168"/>
      <c r="W1668" s="1168"/>
    </row>
    <row r="1669" spans="1:23" ht="34.5" customHeight="1">
      <c r="A1669" s="1117" t="s">
        <v>831</v>
      </c>
      <c r="B1669" s="1117">
        <v>1</v>
      </c>
      <c r="C1669" s="1117"/>
      <c r="D1669" s="1117">
        <v>2</v>
      </c>
      <c r="E1669" s="1117" t="str">
        <f>CONCATENATE('Смета ЕР (общ) '!$A1669,".",'Смета ЕР (общ) '!$B1669,".",'Смета ЕР (общ) '!$D1669)</f>
        <v>Р10.1.2</v>
      </c>
      <c r="F1669" s="1117">
        <f t="shared" si="160"/>
        <v>1</v>
      </c>
      <c r="G1669" s="1118" t="s">
        <v>974</v>
      </c>
      <c r="H1669" s="1095" t="s">
        <v>1146</v>
      </c>
      <c r="I1669" s="734"/>
      <c r="J1669" s="923">
        <v>162864</v>
      </c>
      <c r="K1669" s="923">
        <v>1070841.8899999999</v>
      </c>
      <c r="L1669" s="923">
        <f t="shared" si="167"/>
        <v>162864</v>
      </c>
      <c r="M1669" s="923">
        <f t="shared" si="168"/>
        <v>1070841.8899999999</v>
      </c>
      <c r="N1669" s="923">
        <f>ROUND('Смета ЕР (общ) '!$I1669*'Смета ЕР (общ) '!$L1669,2)</f>
        <v>0</v>
      </c>
      <c r="O1669" s="923">
        <f>ROUND('Смета ЕР (общ) '!$I1669*'Смета ЕР (общ) '!$M1669,2)</f>
        <v>0</v>
      </c>
      <c r="P1669" s="1118"/>
      <c r="Q1669" s="1118"/>
      <c r="S1669" s="619"/>
      <c r="T1669" s="1168"/>
      <c r="U1669" s="1168"/>
      <c r="V1669" s="1168"/>
      <c r="W1669" s="1168"/>
    </row>
    <row r="1670" spans="1:23" ht="26.25" customHeight="1">
      <c r="A1670" s="733" t="s">
        <v>831</v>
      </c>
      <c r="B1670" s="733">
        <v>1</v>
      </c>
      <c r="C1670" s="733"/>
      <c r="D1670" s="733">
        <v>5</v>
      </c>
      <c r="E1670" s="733" t="str">
        <f>CONCATENATE('Смета ЕР (общ) '!$A1670,".",'Смета ЕР (общ) '!$B1670,".",'Смета ЕР (общ) '!$D1670)</f>
        <v>Р10.1.5</v>
      </c>
      <c r="F1670" s="733">
        <f t="shared" si="160"/>
        <v>1</v>
      </c>
      <c r="G1670" s="1065" t="s">
        <v>976</v>
      </c>
      <c r="H1670" s="1098" t="s">
        <v>27</v>
      </c>
      <c r="I1670" s="734"/>
      <c r="J1670" s="923">
        <v>393.59</v>
      </c>
      <c r="K1670" s="923">
        <v>1292.77</v>
      </c>
      <c r="L1670" s="923">
        <f t="shared" si="167"/>
        <v>393.59</v>
      </c>
      <c r="M1670" s="923">
        <f t="shared" si="168"/>
        <v>1292.77</v>
      </c>
      <c r="N1670" s="923">
        <f>ROUND('Смета ЕР (общ) '!$I1670*'Смета ЕР (общ) '!$L1670,2)</f>
        <v>0</v>
      </c>
      <c r="O1670" s="923">
        <f>ROUND('Смета ЕР (общ) '!$I1670*'Смета ЕР (общ) '!$M1670,2)</f>
        <v>0</v>
      </c>
      <c r="P1670" s="1065"/>
      <c r="Q1670" s="1065"/>
      <c r="S1670" s="619"/>
      <c r="T1670" s="1168"/>
      <c r="U1670" s="1168"/>
      <c r="V1670" s="1168"/>
      <c r="W1670" s="1168"/>
    </row>
    <row r="1671" spans="1:23" ht="60.75" customHeight="1">
      <c r="A1671" s="733" t="s">
        <v>831</v>
      </c>
      <c r="B1671" s="733">
        <v>1</v>
      </c>
      <c r="C1671" s="733"/>
      <c r="D1671" s="733">
        <v>3</v>
      </c>
      <c r="E1671" s="733" t="str">
        <f>CONCATENATE('Смета ЕР (общ) '!$A1671,".",'Смета ЕР (общ) '!$B1671,".",'Смета ЕР (общ) '!$D1671)</f>
        <v>Р10.1.3</v>
      </c>
      <c r="F1671" s="733">
        <f t="shared" si="160"/>
        <v>1</v>
      </c>
      <c r="G1671" s="1065" t="s">
        <v>975</v>
      </c>
      <c r="H1671" s="1095" t="s">
        <v>1146</v>
      </c>
      <c r="I1671" s="734"/>
      <c r="J1671" s="923">
        <v>678.6</v>
      </c>
      <c r="K1671" s="923">
        <v>44459.07</v>
      </c>
      <c r="L1671" s="923">
        <f t="shared" si="167"/>
        <v>678.6</v>
      </c>
      <c r="M1671" s="923">
        <f t="shared" si="168"/>
        <v>44459.07</v>
      </c>
      <c r="N1671" s="923">
        <f>ROUND('Смета ЕР (общ) '!$I1671*'Смета ЕР (общ) '!$L1671,2)</f>
        <v>0</v>
      </c>
      <c r="O1671" s="923">
        <f>ROUND('Смета ЕР (общ) '!$I1671*'Смета ЕР (общ) '!$M1671,2)</f>
        <v>0</v>
      </c>
      <c r="P1671" s="1065"/>
      <c r="Q1671" s="1065"/>
      <c r="S1671" s="619"/>
      <c r="T1671" s="1168"/>
      <c r="U1671" s="1168"/>
      <c r="V1671" s="1168"/>
      <c r="W1671" s="1168"/>
    </row>
    <row r="1672" spans="1:23" ht="38.25" customHeight="1">
      <c r="A1672" s="733" t="s">
        <v>831</v>
      </c>
      <c r="B1672" s="733">
        <v>1</v>
      </c>
      <c r="C1672" s="733"/>
      <c r="D1672" s="733">
        <v>4</v>
      </c>
      <c r="E1672" s="733" t="str">
        <f>CONCATENATE('Смета ЕР (общ) '!$A1672,".",'Смета ЕР (общ) '!$B1672,".",'Смета ЕР (общ) '!$D1672)</f>
        <v>Р10.1.4</v>
      </c>
      <c r="F1672" s="733">
        <f t="shared" si="160"/>
        <v>1</v>
      </c>
      <c r="G1672" s="1065" t="s">
        <v>978</v>
      </c>
      <c r="H1672" s="1095" t="s">
        <v>1146</v>
      </c>
      <c r="I1672" s="734"/>
      <c r="J1672" s="923">
        <v>678.6</v>
      </c>
      <c r="K1672" s="923">
        <v>4700.38</v>
      </c>
      <c r="L1672" s="923">
        <f t="shared" si="167"/>
        <v>678.6</v>
      </c>
      <c r="M1672" s="923">
        <f t="shared" si="168"/>
        <v>4700.38</v>
      </c>
      <c r="N1672" s="923">
        <f>ROUND('Смета ЕР (общ) '!$I1672*'Смета ЕР (общ) '!$L1672,2)</f>
        <v>0</v>
      </c>
      <c r="O1672" s="923">
        <f>ROUND('Смета ЕР (общ) '!$I1672*'Смета ЕР (общ) '!$M1672,2)</f>
        <v>0</v>
      </c>
      <c r="P1672" s="1065"/>
      <c r="Q1672" s="1065"/>
      <c r="S1672" s="619"/>
      <c r="T1672" s="1168"/>
      <c r="U1672" s="1168"/>
      <c r="V1672" s="1168"/>
      <c r="W1672" s="1168"/>
    </row>
    <row r="1673" spans="1:23" ht="34.5" customHeight="1">
      <c r="A1673" s="733" t="s">
        <v>831</v>
      </c>
      <c r="B1673" s="733">
        <v>1</v>
      </c>
      <c r="C1673" s="733"/>
      <c r="D1673" s="733">
        <v>12</v>
      </c>
      <c r="E1673" s="733" t="str">
        <f>CONCATENATE('Смета ЕР (общ) '!$A1673,".",'Смета ЕР (общ) '!$B1673,".",'Смета ЕР (общ) '!$D1673)</f>
        <v>Р10.1.12</v>
      </c>
      <c r="F1673" s="733">
        <f t="shared" si="160"/>
        <v>1</v>
      </c>
      <c r="G1673" s="1065" t="s">
        <v>977</v>
      </c>
      <c r="H1673" s="1098" t="s">
        <v>336</v>
      </c>
      <c r="I1673" s="734"/>
      <c r="J1673" s="923">
        <v>271.44</v>
      </c>
      <c r="K1673" s="923">
        <v>401.46</v>
      </c>
      <c r="L1673" s="923">
        <f t="shared" si="167"/>
        <v>271.44</v>
      </c>
      <c r="M1673" s="923">
        <f t="shared" si="168"/>
        <v>401.46</v>
      </c>
      <c r="N1673" s="923">
        <f>ROUND('Смета ЕР (общ) '!$I1673*'Смета ЕР (общ) '!$L1673,2)</f>
        <v>0</v>
      </c>
      <c r="O1673" s="923">
        <f>ROUND('Смета ЕР (общ) '!$I1673*'Смета ЕР (общ) '!$M1673,2)</f>
        <v>0</v>
      </c>
      <c r="P1673" s="1065"/>
      <c r="Q1673" s="1065"/>
      <c r="S1673" s="619"/>
      <c r="T1673" s="1168"/>
      <c r="U1673" s="1168"/>
      <c r="V1673" s="1168"/>
      <c r="W1673" s="1168"/>
    </row>
    <row r="1674" spans="1:23" ht="34.5" customHeight="1">
      <c r="A1674" s="733" t="s">
        <v>831</v>
      </c>
      <c r="B1674" s="733">
        <v>1</v>
      </c>
      <c r="C1674" s="733"/>
      <c r="D1674" s="733">
        <v>20</v>
      </c>
      <c r="E1674" s="733" t="str">
        <f>CONCATENATE('Смета ЕР (общ) '!$A1674,".",'Смета ЕР (общ) '!$B1674,".",'Смета ЕР (общ) '!$D1674)</f>
        <v>Р10.1.20</v>
      </c>
      <c r="F1674" s="733">
        <f t="shared" si="160"/>
        <v>1</v>
      </c>
      <c r="G1674" s="1065" t="s">
        <v>985</v>
      </c>
      <c r="H1674" s="1098" t="s">
        <v>336</v>
      </c>
      <c r="I1674" s="734"/>
      <c r="J1674" s="923">
        <v>271.44</v>
      </c>
      <c r="K1674" s="923">
        <v>2387.1</v>
      </c>
      <c r="L1674" s="923">
        <f t="shared" si="167"/>
        <v>271.44</v>
      </c>
      <c r="M1674" s="923">
        <f t="shared" si="168"/>
        <v>2387.1</v>
      </c>
      <c r="N1674" s="923">
        <f>ROUND('Смета ЕР (общ) '!$I1674*'Смета ЕР (общ) '!$L1674,2)</f>
        <v>0</v>
      </c>
      <c r="O1674" s="923">
        <f>ROUND('Смета ЕР (общ) '!$I1674*'Смета ЕР (общ) '!$M1674,2)</f>
        <v>0</v>
      </c>
      <c r="P1674" s="1065"/>
      <c r="Q1674" s="1065"/>
      <c r="S1674" s="619"/>
      <c r="T1674" s="1168"/>
      <c r="U1674" s="1168"/>
      <c r="V1674" s="1168"/>
      <c r="W1674" s="1168"/>
    </row>
    <row r="1675" spans="1:23" ht="34.5" customHeight="1">
      <c r="A1675" s="733" t="s">
        <v>831</v>
      </c>
      <c r="B1675" s="733">
        <v>1</v>
      </c>
      <c r="C1675" s="733"/>
      <c r="D1675" s="733">
        <v>21</v>
      </c>
      <c r="E1675" s="733" t="str">
        <f>CONCATENATE('Смета ЕР (общ) '!$A1675,".",'Смета ЕР (общ) '!$B1675,".",'Смета ЕР (общ) '!$D1675)</f>
        <v>Р10.1.21</v>
      </c>
      <c r="F1675" s="733">
        <f t="shared" si="160"/>
        <v>1</v>
      </c>
      <c r="G1675" s="1065" t="s">
        <v>983</v>
      </c>
      <c r="H1675" s="1098" t="s">
        <v>336</v>
      </c>
      <c r="I1675" s="734"/>
      <c r="J1675" s="923">
        <v>271.44</v>
      </c>
      <c r="K1675" s="923">
        <v>2383.2800000000002</v>
      </c>
      <c r="L1675" s="923">
        <f t="shared" si="167"/>
        <v>271.44</v>
      </c>
      <c r="M1675" s="923">
        <f t="shared" si="168"/>
        <v>2383.2800000000002</v>
      </c>
      <c r="N1675" s="923">
        <f>ROUND('Смета ЕР (общ) '!$I1675*'Смета ЕР (общ) '!$L1675,2)</f>
        <v>0</v>
      </c>
      <c r="O1675" s="923">
        <f>ROUND('Смета ЕР (общ) '!$I1675*'Смета ЕР (общ) '!$M1675,2)</f>
        <v>0</v>
      </c>
      <c r="P1675" s="1065"/>
      <c r="Q1675" s="1065"/>
      <c r="S1675" s="619"/>
      <c r="T1675" s="1168"/>
      <c r="U1675" s="1168"/>
      <c r="V1675" s="1168"/>
      <c r="W1675" s="1168"/>
    </row>
    <row r="1676" spans="1:23" ht="34.5" customHeight="1">
      <c r="A1676" s="733" t="s">
        <v>831</v>
      </c>
      <c r="B1676" s="733">
        <v>1</v>
      </c>
      <c r="C1676" s="733"/>
      <c r="D1676" s="733">
        <v>22</v>
      </c>
      <c r="E1676" s="733" t="str">
        <f>CONCATENATE('Смета ЕР (общ) '!$A1676,".",'Смета ЕР (общ) '!$B1676,".",'Смета ЕР (общ) '!$D1676)</f>
        <v>Р10.1.22</v>
      </c>
      <c r="F1676" s="733">
        <f t="shared" si="160"/>
        <v>1</v>
      </c>
      <c r="G1676" s="1065" t="s">
        <v>986</v>
      </c>
      <c r="H1676" s="1098" t="s">
        <v>336</v>
      </c>
      <c r="I1676" s="734"/>
      <c r="J1676" s="923">
        <v>271.44</v>
      </c>
      <c r="K1676" s="923">
        <v>2441.71</v>
      </c>
      <c r="L1676" s="923">
        <f t="shared" si="167"/>
        <v>271.44</v>
      </c>
      <c r="M1676" s="923">
        <f t="shared" si="168"/>
        <v>2441.71</v>
      </c>
      <c r="N1676" s="923">
        <f>ROUND('Смета ЕР (общ) '!$I1676*'Смета ЕР (общ) '!$L1676,2)</f>
        <v>0</v>
      </c>
      <c r="O1676" s="923">
        <f>ROUND('Смета ЕР (общ) '!$I1676*'Смета ЕР (общ) '!$M1676,2)</f>
        <v>0</v>
      </c>
      <c r="P1676" s="1065"/>
      <c r="Q1676" s="1065"/>
      <c r="S1676" s="619"/>
      <c r="T1676" s="1168"/>
      <c r="U1676" s="1168"/>
      <c r="V1676" s="1168"/>
      <c r="W1676" s="1168"/>
    </row>
    <row r="1677" spans="1:23" ht="34.5" customHeight="1">
      <c r="A1677" s="733" t="s">
        <v>831</v>
      </c>
      <c r="B1677" s="733">
        <v>1</v>
      </c>
      <c r="C1677" s="733"/>
      <c r="D1677" s="733">
        <v>23</v>
      </c>
      <c r="E1677" s="733" t="str">
        <f>CONCATENATE('Смета ЕР (общ) '!$A1677,".",'Смета ЕР (общ) '!$B1677,".",'Смета ЕР (общ) '!$D1677)</f>
        <v>Р10.1.23</v>
      </c>
      <c r="F1677" s="733">
        <f t="shared" si="160"/>
        <v>1</v>
      </c>
      <c r="G1677" s="1065" t="s">
        <v>987</v>
      </c>
      <c r="H1677" s="1098" t="s">
        <v>336</v>
      </c>
      <c r="I1677" s="734"/>
      <c r="J1677" s="923">
        <v>271.44</v>
      </c>
      <c r="K1677" s="923">
        <v>2449.9299999999998</v>
      </c>
      <c r="L1677" s="923">
        <f t="shared" si="167"/>
        <v>271.44</v>
      </c>
      <c r="M1677" s="923">
        <f t="shared" si="168"/>
        <v>2449.9299999999998</v>
      </c>
      <c r="N1677" s="923">
        <f>ROUND('Смета ЕР (общ) '!$I1677*'Смета ЕР (общ) '!$L1677,2)</f>
        <v>0</v>
      </c>
      <c r="O1677" s="923">
        <f>ROUND('Смета ЕР (общ) '!$I1677*'Смета ЕР (общ) '!$M1677,2)</f>
        <v>0</v>
      </c>
      <c r="P1677" s="1065"/>
      <c r="Q1677" s="1065"/>
      <c r="S1677" s="619"/>
      <c r="T1677" s="1168"/>
      <c r="U1677" s="1168"/>
      <c r="V1677" s="1168"/>
      <c r="W1677" s="1168"/>
    </row>
    <row r="1678" spans="1:23" ht="34.5" customHeight="1">
      <c r="A1678" s="733" t="s">
        <v>831</v>
      </c>
      <c r="B1678" s="733">
        <v>1</v>
      </c>
      <c r="C1678" s="733"/>
      <c r="D1678" s="733">
        <v>24</v>
      </c>
      <c r="E1678" s="733" t="str">
        <f>CONCATENATE('Смета ЕР (общ) '!$A1678,".",'Смета ЕР (общ) '!$B1678,".",'Смета ЕР (общ) '!$D1678)</f>
        <v>Р10.1.24</v>
      </c>
      <c r="F1678" s="733">
        <f t="shared" si="160"/>
        <v>1</v>
      </c>
      <c r="G1678" s="1065" t="s">
        <v>994</v>
      </c>
      <c r="H1678" s="1098" t="s">
        <v>336</v>
      </c>
      <c r="I1678" s="734"/>
      <c r="J1678" s="923">
        <v>271.44</v>
      </c>
      <c r="K1678" s="923">
        <v>2453.48</v>
      </c>
      <c r="L1678" s="923">
        <f t="shared" si="167"/>
        <v>271.44</v>
      </c>
      <c r="M1678" s="923">
        <f t="shared" si="168"/>
        <v>2453.48</v>
      </c>
      <c r="N1678" s="923">
        <f>ROUND('Смета ЕР (общ) '!$I1678*'Смета ЕР (общ) '!$L1678,2)</f>
        <v>0</v>
      </c>
      <c r="O1678" s="923">
        <f>ROUND('Смета ЕР (общ) '!$I1678*'Смета ЕР (общ) '!$M1678,2)</f>
        <v>0</v>
      </c>
      <c r="P1678" s="1065"/>
      <c r="Q1678" s="1065"/>
      <c r="S1678" s="619"/>
      <c r="T1678" s="1168"/>
      <c r="U1678" s="1168"/>
      <c r="V1678" s="1168"/>
      <c r="W1678" s="1168"/>
    </row>
    <row r="1679" spans="1:23" ht="34.5" customHeight="1">
      <c r="A1679" s="733" t="s">
        <v>831</v>
      </c>
      <c r="B1679" s="733">
        <v>1</v>
      </c>
      <c r="C1679" s="733"/>
      <c r="D1679" s="733">
        <v>13</v>
      </c>
      <c r="E1679" s="733" t="str">
        <f>CONCATENATE('Смета ЕР (общ) '!$A1679,".",'Смета ЕР (общ) '!$B1679,".",'Смета ЕР (общ) '!$D1679)</f>
        <v>Р10.1.13</v>
      </c>
      <c r="F1679" s="733">
        <f t="shared" si="160"/>
        <v>1</v>
      </c>
      <c r="G1679" s="1065" t="s">
        <v>988</v>
      </c>
      <c r="H1679" s="1098" t="s">
        <v>336</v>
      </c>
      <c r="I1679" s="734"/>
      <c r="J1679" s="923">
        <v>271.44</v>
      </c>
      <c r="K1679" s="923">
        <v>403.81</v>
      </c>
      <c r="L1679" s="923">
        <f t="shared" si="167"/>
        <v>271.44</v>
      </c>
      <c r="M1679" s="923">
        <f t="shared" si="168"/>
        <v>403.81</v>
      </c>
      <c r="N1679" s="923">
        <f>ROUND('Смета ЕР (общ) '!$I1679*'Смета ЕР (общ) '!$L1679,2)</f>
        <v>0</v>
      </c>
      <c r="O1679" s="923">
        <f>ROUND('Смета ЕР (общ) '!$I1679*'Смета ЕР (общ) '!$M1679,2)</f>
        <v>0</v>
      </c>
      <c r="P1679" s="1065"/>
      <c r="Q1679" s="1065"/>
      <c r="S1679" s="619"/>
      <c r="T1679" s="1168"/>
      <c r="U1679" s="1168"/>
      <c r="V1679" s="1168"/>
      <c r="W1679" s="1168"/>
    </row>
    <row r="1680" spans="1:23" ht="34.5" customHeight="1">
      <c r="A1680" s="733" t="s">
        <v>831</v>
      </c>
      <c r="B1680" s="733">
        <v>1</v>
      </c>
      <c r="C1680" s="733"/>
      <c r="D1680" s="733">
        <v>14</v>
      </c>
      <c r="E1680" s="733" t="str">
        <f>CONCATENATE('Смета ЕР (общ) '!$A1680,".",'Смета ЕР (общ) '!$B1680,".",'Смета ЕР (общ) '!$D1680)</f>
        <v>Р10.1.14</v>
      </c>
      <c r="F1680" s="733">
        <f t="shared" ref="F1680:F1685" si="169">IF(I1680&gt;0,F1679+1,F1679)</f>
        <v>1</v>
      </c>
      <c r="G1680" s="1065" t="s">
        <v>989</v>
      </c>
      <c r="H1680" s="1098" t="s">
        <v>336</v>
      </c>
      <c r="I1680" s="734"/>
      <c r="J1680" s="923">
        <v>271.44</v>
      </c>
      <c r="K1680" s="923">
        <v>401.31</v>
      </c>
      <c r="L1680" s="923">
        <f t="shared" si="167"/>
        <v>271.44</v>
      </c>
      <c r="M1680" s="923">
        <f t="shared" si="168"/>
        <v>401.31</v>
      </c>
      <c r="N1680" s="923">
        <f>ROUND('Смета ЕР (общ) '!$I1680*'Смета ЕР (общ) '!$L1680,2)</f>
        <v>0</v>
      </c>
      <c r="O1680" s="923">
        <f>ROUND('Смета ЕР (общ) '!$I1680*'Смета ЕР (общ) '!$M1680,2)</f>
        <v>0</v>
      </c>
      <c r="P1680" s="1065"/>
      <c r="Q1680" s="1065"/>
      <c r="S1680" s="619"/>
      <c r="T1680" s="1168"/>
      <c r="U1680" s="1168"/>
      <c r="V1680" s="1168"/>
      <c r="W1680" s="1168"/>
    </row>
    <row r="1681" spans="1:23" ht="34.5" customHeight="1">
      <c r="A1681" s="733" t="s">
        <v>831</v>
      </c>
      <c r="B1681" s="733">
        <v>1</v>
      </c>
      <c r="C1681" s="733"/>
      <c r="D1681" s="733">
        <v>15</v>
      </c>
      <c r="E1681" s="733" t="str">
        <f>CONCATENATE('Смета ЕР (общ) '!$A1681,".",'Смета ЕР (общ) '!$B1681,".",'Смета ЕР (общ) '!$D1681)</f>
        <v>Р10.1.15</v>
      </c>
      <c r="F1681" s="733">
        <f t="shared" si="169"/>
        <v>1</v>
      </c>
      <c r="G1681" s="1065" t="s">
        <v>990</v>
      </c>
      <c r="H1681" s="1098" t="s">
        <v>336</v>
      </c>
      <c r="I1681" s="734"/>
      <c r="J1681" s="923">
        <v>271.44</v>
      </c>
      <c r="K1681" s="923">
        <v>395.1</v>
      </c>
      <c r="L1681" s="923">
        <f t="shared" si="167"/>
        <v>271.44</v>
      </c>
      <c r="M1681" s="923">
        <f t="shared" si="168"/>
        <v>395.1</v>
      </c>
      <c r="N1681" s="923">
        <f>ROUND('Смета ЕР (общ) '!$I1681*'Смета ЕР (общ) '!$L1681,2)</f>
        <v>0</v>
      </c>
      <c r="O1681" s="923">
        <f>ROUND('Смета ЕР (общ) '!$I1681*'Смета ЕР (общ) '!$M1681,2)</f>
        <v>0</v>
      </c>
      <c r="P1681" s="1065"/>
      <c r="Q1681" s="1065"/>
      <c r="S1681" s="619"/>
      <c r="T1681" s="1168"/>
      <c r="U1681" s="1168"/>
      <c r="V1681" s="1168"/>
      <c r="W1681" s="1168"/>
    </row>
    <row r="1682" spans="1:23" ht="34.5" customHeight="1">
      <c r="A1682" s="733" t="s">
        <v>831</v>
      </c>
      <c r="B1682" s="733">
        <v>1</v>
      </c>
      <c r="C1682" s="733"/>
      <c r="D1682" s="733">
        <v>16</v>
      </c>
      <c r="E1682" s="733" t="str">
        <f>CONCATENATE('Смета ЕР (общ) '!$A1682,".",'Смета ЕР (общ) '!$B1682,".",'Смета ЕР (общ) '!$D1682)</f>
        <v>Р10.1.16</v>
      </c>
      <c r="F1682" s="733">
        <f t="shared" si="169"/>
        <v>1</v>
      </c>
      <c r="G1682" s="1065" t="s">
        <v>991</v>
      </c>
      <c r="H1682" s="1098" t="s">
        <v>336</v>
      </c>
      <c r="I1682" s="734"/>
      <c r="J1682" s="923">
        <v>271.44</v>
      </c>
      <c r="K1682" s="923">
        <v>394.86</v>
      </c>
      <c r="L1682" s="923">
        <f t="shared" si="167"/>
        <v>271.44</v>
      </c>
      <c r="M1682" s="923">
        <f t="shared" si="168"/>
        <v>394.86</v>
      </c>
      <c r="N1682" s="923">
        <f>ROUND('Смета ЕР (общ) '!$I1682*'Смета ЕР (общ) '!$L1682,2)</f>
        <v>0</v>
      </c>
      <c r="O1682" s="923">
        <f>ROUND('Смета ЕР (общ) '!$I1682*'Смета ЕР (общ) '!$M1682,2)</f>
        <v>0</v>
      </c>
      <c r="P1682" s="1065"/>
      <c r="Q1682" s="1065"/>
      <c r="S1682" s="619"/>
      <c r="T1682" s="1168"/>
      <c r="U1682" s="1168"/>
      <c r="V1682" s="1168"/>
      <c r="W1682" s="1168"/>
    </row>
    <row r="1683" spans="1:23" ht="34.5" customHeight="1">
      <c r="A1683" s="733" t="s">
        <v>831</v>
      </c>
      <c r="B1683" s="733">
        <v>1</v>
      </c>
      <c r="C1683" s="733"/>
      <c r="D1683" s="733">
        <v>17</v>
      </c>
      <c r="E1683" s="733" t="str">
        <f>CONCATENATE('Смета ЕР (общ) '!$A1683,".",'Смета ЕР (общ) '!$B1683,".",'Смета ЕР (общ) '!$D1683)</f>
        <v>Р10.1.17</v>
      </c>
      <c r="F1683" s="733">
        <f t="shared" si="169"/>
        <v>1</v>
      </c>
      <c r="G1683" s="1065" t="s">
        <v>992</v>
      </c>
      <c r="H1683" s="1098" t="s">
        <v>336</v>
      </c>
      <c r="I1683" s="734"/>
      <c r="J1683" s="923">
        <v>271.44</v>
      </c>
      <c r="K1683" s="923">
        <v>404.7</v>
      </c>
      <c r="L1683" s="923">
        <f t="shared" si="167"/>
        <v>271.44</v>
      </c>
      <c r="M1683" s="923">
        <f t="shared" si="168"/>
        <v>404.7</v>
      </c>
      <c r="N1683" s="923">
        <f>ROUND('Смета ЕР (общ) '!$I1683*'Смета ЕР (общ) '!$L1683,2)</f>
        <v>0</v>
      </c>
      <c r="O1683" s="923">
        <f>ROUND('Смета ЕР (общ) '!$I1683*'Смета ЕР (общ) '!$M1683,2)</f>
        <v>0</v>
      </c>
      <c r="P1683" s="1065"/>
      <c r="Q1683" s="1065"/>
      <c r="S1683" s="619"/>
      <c r="T1683" s="1168"/>
      <c r="U1683" s="1168"/>
      <c r="V1683" s="1168"/>
      <c r="W1683" s="1168"/>
    </row>
    <row r="1684" spans="1:23" ht="34.5" customHeight="1">
      <c r="A1684" s="733" t="s">
        <v>831</v>
      </c>
      <c r="B1684" s="733">
        <v>1</v>
      </c>
      <c r="C1684" s="733"/>
      <c r="D1684" s="733">
        <v>18</v>
      </c>
      <c r="E1684" s="733" t="str">
        <f>CONCATENATE('Смета ЕР (общ) '!$A1684,".",'Смета ЕР (общ) '!$B1684,".",'Смета ЕР (общ) '!$D1684)</f>
        <v>Р10.1.18</v>
      </c>
      <c r="F1684" s="733">
        <f t="shared" si="169"/>
        <v>1</v>
      </c>
      <c r="G1684" s="1065" t="s">
        <v>993</v>
      </c>
      <c r="H1684" s="1098" t="s">
        <v>336</v>
      </c>
      <c r="I1684" s="734"/>
      <c r="J1684" s="923">
        <v>271.44</v>
      </c>
      <c r="K1684" s="923">
        <v>397</v>
      </c>
      <c r="L1684" s="923">
        <f t="shared" si="167"/>
        <v>271.44</v>
      </c>
      <c r="M1684" s="923">
        <f t="shared" si="168"/>
        <v>397</v>
      </c>
      <c r="N1684" s="923">
        <f>ROUND('Смета ЕР (общ) '!$I1684*'Смета ЕР (общ) '!$L1684,2)</f>
        <v>0</v>
      </c>
      <c r="O1684" s="923">
        <f>ROUND('Смета ЕР (общ) '!$I1684*'Смета ЕР (общ) '!$M1684,2)</f>
        <v>0</v>
      </c>
      <c r="P1684" s="1065"/>
      <c r="Q1684" s="1065"/>
      <c r="S1684" s="619"/>
      <c r="T1684" s="1168"/>
      <c r="U1684" s="1168"/>
      <c r="V1684" s="1168"/>
      <c r="W1684" s="1168"/>
    </row>
    <row r="1685" spans="1:23" ht="34.5" customHeight="1">
      <c r="A1685" s="733" t="s">
        <v>831</v>
      </c>
      <c r="B1685" s="733">
        <v>1</v>
      </c>
      <c r="C1685" s="733"/>
      <c r="D1685" s="733">
        <v>19</v>
      </c>
      <c r="E1685" s="733" t="str">
        <f>CONCATENATE('Смета ЕР (общ) '!$A1685,".",'Смета ЕР (общ) '!$B1685,".",'Смета ЕР (общ) '!$D1685)</f>
        <v>Р10.1.19</v>
      </c>
      <c r="F1685" s="733">
        <f t="shared" si="169"/>
        <v>1</v>
      </c>
      <c r="G1685" s="1065" t="s">
        <v>984</v>
      </c>
      <c r="H1685" s="1098" t="s">
        <v>336</v>
      </c>
      <c r="I1685" s="734"/>
      <c r="J1685" s="923">
        <v>271.44</v>
      </c>
      <c r="K1685" s="923">
        <v>2409.71</v>
      </c>
      <c r="L1685" s="923">
        <f t="shared" si="167"/>
        <v>271.44</v>
      </c>
      <c r="M1685" s="923">
        <f t="shared" si="168"/>
        <v>2409.71</v>
      </c>
      <c r="N1685" s="923">
        <f>ROUND('Смета ЕР (общ) '!$I1685*'Смета ЕР (общ) '!$L1685,2)</f>
        <v>0</v>
      </c>
      <c r="O1685" s="923">
        <f>ROUND('Смета ЕР (общ) '!$I1685*'Смета ЕР (общ) '!$M1685,2)</f>
        <v>0</v>
      </c>
      <c r="P1685" s="1065"/>
      <c r="Q1685" s="1065"/>
      <c r="S1685" s="619"/>
      <c r="T1685" s="1168"/>
      <c r="U1685" s="1168"/>
      <c r="V1685" s="1168"/>
      <c r="W1685" s="1168"/>
    </row>
    <row r="1686" spans="1:23" customFormat="1" ht="6" hidden="1" customHeight="1">
      <c r="A1686" s="736"/>
      <c r="B1686" s="736"/>
      <c r="C1686" s="736"/>
      <c r="D1686" s="736"/>
      <c r="E1686" s="736"/>
      <c r="F1686" s="736"/>
      <c r="G1686" s="736"/>
      <c r="H1686" s="736"/>
      <c r="I1686" s="736"/>
      <c r="J1686" s="736"/>
      <c r="K1686" s="736"/>
      <c r="L1686" s="736"/>
      <c r="M1686" s="736"/>
      <c r="N1686" s="736"/>
      <c r="O1686" s="736"/>
      <c r="P1686" s="844"/>
      <c r="Q1686" s="736"/>
    </row>
    <row r="1687" spans="1:23" ht="18" customHeight="1">
      <c r="A1687" s="1202"/>
      <c r="B1687" s="1188"/>
      <c r="C1687" s="1188"/>
      <c r="D1687" s="1188">
        <v>0</v>
      </c>
      <c r="E1687" s="1188"/>
      <c r="F1687" s="1202"/>
      <c r="G1687" s="1199" t="s">
        <v>684</v>
      </c>
      <c r="H1687" s="1203" t="s">
        <v>685</v>
      </c>
      <c r="I1687" s="1204">
        <v>1</v>
      </c>
      <c r="J1687" s="1198"/>
      <c r="K1687" s="1198"/>
      <c r="L1687" s="1205"/>
      <c r="M1687" s="1205"/>
      <c r="N1687" s="1198">
        <f>ROUND(N15+N109+N253+N573+N639+N751+N879+N988+N1077+N1661,2)</f>
        <v>0</v>
      </c>
      <c r="O1687" s="1198"/>
      <c r="P1687" s="1199"/>
      <c r="Q1687" s="1199"/>
      <c r="R1687" s="1189"/>
      <c r="S1687" s="1189"/>
      <c r="T1687" s="1190"/>
      <c r="U1687" s="1190">
        <v>1</v>
      </c>
      <c r="V1687" s="1190"/>
      <c r="W1687" s="1190"/>
    </row>
    <row r="1688" spans="1:23" ht="18" customHeight="1">
      <c r="A1688" s="1202"/>
      <c r="B1688" s="1188"/>
      <c r="C1688" s="1188"/>
      <c r="D1688" s="1188">
        <v>0</v>
      </c>
      <c r="E1688" s="1188"/>
      <c r="F1688" s="1202"/>
      <c r="G1688" s="1199" t="s">
        <v>686</v>
      </c>
      <c r="H1688" s="1203" t="s">
        <v>685</v>
      </c>
      <c r="I1688" s="1204">
        <v>1</v>
      </c>
      <c r="J1688" s="1198"/>
      <c r="K1688" s="1198"/>
      <c r="L1688" s="1205"/>
      <c r="M1688" s="1205"/>
      <c r="N1688" s="1198">
        <f>ROUND(O15+O109+O253+O573+O639+O751+O879+O988+O1077+O1661,2)</f>
        <v>0</v>
      </c>
      <c r="O1688" s="1198"/>
      <c r="P1688" s="1199"/>
      <c r="Q1688" s="1199"/>
      <c r="R1688" s="1189"/>
      <c r="S1688" s="1189"/>
      <c r="T1688" s="1190"/>
      <c r="U1688" s="1190">
        <v>1</v>
      </c>
      <c r="V1688" s="1190"/>
      <c r="W1688" s="1190"/>
    </row>
    <row r="1689" spans="1:23" ht="18" customHeight="1">
      <c r="A1689" s="1202"/>
      <c r="B1689" s="1188"/>
      <c r="C1689" s="1188"/>
      <c r="D1689" s="1188">
        <v>0</v>
      </c>
      <c r="E1689" s="1188" t="s">
        <v>687</v>
      </c>
      <c r="F1689" s="1202"/>
      <c r="G1689" s="1201" t="s">
        <v>1109</v>
      </c>
      <c r="H1689" s="1206" t="s">
        <v>154</v>
      </c>
      <c r="I1689" s="1207">
        <v>0.01</v>
      </c>
      <c r="J1689" s="1200"/>
      <c r="K1689" s="1200"/>
      <c r="L1689" s="1208"/>
      <c r="M1689" s="1208"/>
      <c r="N1689" s="1200">
        <f>ROUND(N1688*I1689,2)</f>
        <v>0</v>
      </c>
      <c r="O1689" s="1200"/>
      <c r="P1689" s="1201"/>
      <c r="Q1689" s="1201"/>
      <c r="R1689" s="1189"/>
      <c r="S1689" s="1189"/>
      <c r="T1689" s="1190"/>
      <c r="U1689" s="1190">
        <v>0.05</v>
      </c>
      <c r="V1689" s="1190"/>
      <c r="W1689" s="1190"/>
    </row>
    <row r="1690" spans="1:23" ht="18" customHeight="1">
      <c r="A1690" s="1202"/>
      <c r="B1690" s="1188"/>
      <c r="C1690" s="1188"/>
      <c r="D1690" s="1188">
        <v>0</v>
      </c>
      <c r="E1690" s="1188"/>
      <c r="F1690" s="1202"/>
      <c r="G1690" s="1201" t="s">
        <v>3561</v>
      </c>
      <c r="H1690" s="1215" t="s">
        <v>685</v>
      </c>
      <c r="I1690" s="1216">
        <v>1</v>
      </c>
      <c r="J1690" s="1200"/>
      <c r="K1690" s="1200"/>
      <c r="L1690" s="1208"/>
      <c r="M1690" s="1208"/>
      <c r="N1690" s="1200">
        <f>ROUND(N1687+N1688+N1689,2)</f>
        <v>0</v>
      </c>
      <c r="O1690" s="1200"/>
      <c r="P1690" s="1201"/>
      <c r="Q1690" s="1201"/>
      <c r="R1690" s="1189"/>
      <c r="S1690" s="1189"/>
      <c r="T1690" s="1190"/>
      <c r="U1690" s="1190">
        <v>1</v>
      </c>
      <c r="V1690" s="1190"/>
      <c r="W1690" s="1190"/>
    </row>
    <row r="1691" spans="1:23" ht="14.4">
      <c r="A1691" s="1191"/>
      <c r="B1691" s="1191"/>
      <c r="C1691" s="1191"/>
      <c r="D1691" s="1191">
        <v>0</v>
      </c>
      <c r="E1691" s="1191"/>
      <c r="F1691" s="1191"/>
      <c r="G1691" s="1217" t="s">
        <v>3554</v>
      </c>
      <c r="H1691" s="1192"/>
      <c r="I1691" s="1192"/>
      <c r="J1691" s="1192"/>
      <c r="K1691" s="1192"/>
      <c r="L1691" s="1192"/>
      <c r="M1691" s="1192"/>
      <c r="N1691" s="1192"/>
      <c r="O1691" s="1192"/>
      <c r="P1691" s="1192"/>
      <c r="Q1691" s="1192"/>
      <c r="S1691" s="619"/>
      <c r="T1691" s="1168"/>
      <c r="U1691" s="1168">
        <v>1</v>
      </c>
      <c r="V1691" s="1168"/>
      <c r="W1691" s="1168"/>
    </row>
  </sheetData>
  <autoFilter ref="A14:Q1685" xr:uid="{1C5ADF4D-C90C-441B-BB13-34557E9B8470}"/>
  <sortState xmlns:xlrd2="http://schemas.microsoft.com/office/spreadsheetml/2017/richdata2" ref="A86:AD105">
    <sortCondition ref="AD86"/>
  </sortState>
  <conditionalFormatting sqref="J15:K1685">
    <cfRule type="expression" dxfId="16" priority="1">
      <formula>AND(J15&lt;&gt;"",J15=0)</formula>
    </cfRule>
    <cfRule type="containsText" dxfId="15" priority="2" operator="containsText" text="!">
      <formula>NOT(ISERROR(SEARCH("!",J15)))</formula>
    </cfRule>
  </conditionalFormatting>
  <conditionalFormatting sqref="E15:E1685">
    <cfRule type="duplicateValues" dxfId="14" priority="3"/>
  </conditionalFormatting>
  <hyperlinks>
    <hyperlink ref="P296" location="'Бескаркасные двери и перегородк'!A1" display="см. лист «Бескаркасные двери и перегородк»" xr:uid="{EB78FE55-EF95-4AFA-BB77-A5EB86632DB9}"/>
    <hyperlink ref="P297" location="'Бескаркасные двери и перегородк'!A1" display="см. лист «Бескаркасные двери и перегородк»" xr:uid="{CB75F0CE-15A2-447B-9929-B60A851AACF6}"/>
    <hyperlink ref="P298" location="'Бескаркасные двери и перегородк'!A1" display="см. лист «Бескаркасные двери и перегородк»" xr:uid="{0FB57B6E-CCF4-4845-BD32-4AC47C931C2C}"/>
    <hyperlink ref="P300" location="'Стекл. перегородки'!A1" display="см. лист «Стекл. перегородки»" xr:uid="{B58EEBE0-9CF9-4103-AD24-8C010B939595}"/>
    <hyperlink ref="P304" location="'Трансформируемая перегородка'!A1" display="см. лист «Трансформируемая перегородка»" xr:uid="{EFF1B3D4-F088-4BF0-99B5-57FC2DACA759}"/>
    <hyperlink ref="P305" location="'Трансформируемая перегородка'!A1" display="см. лист «Трансформируемая перегородка»" xr:uid="{C21F363F-CAB4-4FA1-99CC-A0F428B1B370}"/>
    <hyperlink ref="P306" location="'Трансформируемая перегородка'!A1" display="см. лист «Трансформируемая перегородка»" xr:uid="{7A3548D3-C693-4088-B53B-4B8EB343005C}"/>
    <hyperlink ref="P307" location="'Трансформируемая перегородка'!A1" display="см. лист «Трансформируемая перегородка»" xr:uid="{10E0AC16-5694-4F11-8500-354D5F4EFBD5}"/>
    <hyperlink ref="P308" location="'Трансформируемая перегородка'!A1" display="см. лист «Трансформируемая перегородка»" xr:uid="{B8E7E842-AC33-4FE7-A5E5-9886A6E8EF36}"/>
    <hyperlink ref="P309" location="'Трансформируемая перегородка'!A1" display="см. лист «Трансформируемая перегородка»" xr:uid="{114849D8-C5BC-450F-BF97-B00DD30DE865}"/>
    <hyperlink ref="P336" location="'Акустические потолки'!A1" display="см. лист «Акустические потолки»" xr:uid="{7135F6D2-1A71-411A-8849-8784113ECCD6}"/>
    <hyperlink ref="P337" location="'Акустические потолки'!A1" display="см. лист «Акустические потолки»" xr:uid="{D00C8601-C3C1-41B4-8B56-BF6F62EE741A}"/>
    <hyperlink ref="P338" location="'Акустические потолки'!A1" display="см. лист «Акустические потолки»" xr:uid="{DF63915F-7111-441C-98FE-8DC7516D4D02}"/>
    <hyperlink ref="P339" location="'Акустические потолки'!A1" display="см. лист «Акустические потолки»" xr:uid="{5F7CE5FF-6258-48B4-9B69-E04FB41B2D49}"/>
    <hyperlink ref="P340" location="'Акустические потолки'!A1" display="см. лист «Акустические потолки»" xr:uid="{5E0824D9-A18A-4A42-B8C5-70F54C795718}"/>
    <hyperlink ref="P356" location="'Плитка СУ'!A1" display="см. лист «Плитка СУ»" xr:uid="{3E0F3F1C-C045-4320-AADF-021F4B5D53B2}"/>
    <hyperlink ref="P357" location="'Плитка СУ'!A1" display="см. лист «Плитка СУ»" xr:uid="{960B77A5-F478-4481-B411-66F6B3BA49FB}"/>
    <hyperlink ref="P358" location="'Плитка СУ'!A1" display="см. лист «Плитка СУ»" xr:uid="{4EB422A3-2563-4D98-A3C3-7695819BC64F}"/>
    <hyperlink ref="P359" location="'Плитка СУ'!A1" display="см. лист «Плитка СУ»" xr:uid="{7FF21EAD-D3CF-48C5-BFBC-B30955D83B85}"/>
    <hyperlink ref="P360" location="'Керамогранит'!A1" display="см. лист «Керамогранит»" xr:uid="{F24E77D3-A653-4F68-A7EB-C8A5C6FF0F9D}"/>
    <hyperlink ref="P361" location="'Керамогранит'!A1" display="см. лист «Керамогранит»" xr:uid="{5F82D85B-847D-4618-ACC2-59DC4ABB4F3A}"/>
    <hyperlink ref="P362" location="'Керамогранит'!A1" display="см. лист «Керамогранит»" xr:uid="{BB2C46C0-C576-4F23-969C-3DC6A920F713}"/>
    <hyperlink ref="P363" location="'Керамогранит'!A1" display="см. лист «Керамогранит»" xr:uid="{B24B11E1-9C82-4E3E-9119-B8667CF8A5EA}"/>
    <hyperlink ref="P364" location="'Керамогранит'!A1" display="см. лист «Керамогранит»" xr:uid="{C21DFF53-53C9-4954-80CC-293E8EAA3B10}"/>
    <hyperlink ref="P365" location="'Керамогранит'!A1" display="см. лист «Керамогранит»" xr:uid="{C0F920A7-F660-4922-9022-D0859D266FA3}"/>
    <hyperlink ref="P366" location="'Керамогранит'!A1" display="см. лист «Керамогранит»" xr:uid="{CB8611F2-334A-45D7-ACD3-9E5A6B4B6486}"/>
    <hyperlink ref="P401" location="'Фальшпол'!A1" display="см. лист «Фальшпол»" xr:uid="{FC6F8DA2-B42B-4C84-BFB2-0A74E1D009A0}"/>
    <hyperlink ref="P402" location="'Фальшпол'!A1" display="см. лист «Фальшпол»" xr:uid="{B02143C3-66B2-4400-8667-2638AB92CF35}"/>
    <hyperlink ref="P418" location="'Kerama Marazzi'!A1" display="см. лист «Kerama Marazzi»" xr:uid="{F506EE3F-BBA0-480E-9E55-444D38E5481E}"/>
    <hyperlink ref="P421" location="'Ковровая плитка'!A1" display="см. лист «Ковровая плитка»" xr:uid="{ECD4E40A-4F94-48E9-9809-E999F8D6B2D3}"/>
    <hyperlink ref="P422" location="'Ковровая плитка'!A1" display="см. лист «Ковровая плитка»" xr:uid="{1DB7077F-781B-4479-B641-5D89AB7BF5D9}"/>
    <hyperlink ref="P423" location="'Ковровая плитка'!A1" display="см. лист «Ковровая плитка»" xr:uid="{C9E1F3AF-3546-49D0-BB5A-4BAAC29CBC91}"/>
    <hyperlink ref="P424" location="'Ковровая плитка'!A1" display="см. лист «Ковровая плитка»" xr:uid="{F71ACA4C-6468-47C2-9E32-F23738CEF53D}"/>
    <hyperlink ref="P433" location="'ПВХ'!A1" display="см. лист «ПВХ»" xr:uid="{AF6DDD6C-4942-4D09-9D2F-A57FB33864DE}"/>
    <hyperlink ref="P456" location="'Стекл двери в алюм. (2)'!A1" display="см. лист «Стекл двери в алюм. (2)»" xr:uid="{79F05037-3B58-458A-89ED-19803C6A3E87}"/>
    <hyperlink ref="P457" location="'Стекл двери в алюм. (2)'!A1" display="см. лист «Стекл двери в алюм. (2)»" xr:uid="{E4D8AFC6-89CD-43E1-90BF-4292194589BA}"/>
    <hyperlink ref="P458" location="'Стекл двери в алюм. (2)'!A1" display="см. лист «Стекл двери в алюм. (2)»" xr:uid="{A1E6EB6C-83E6-419B-96AD-7500EED6B5BB}"/>
    <hyperlink ref="P462" location="'Броня'!A1" display="см. лист «Броня»" xr:uid="{315D6564-91D9-41C4-93A0-6EC3B6C3F3F4}"/>
    <hyperlink ref="P463" location="'Броня'!A1" display="см. лист «Броня»" xr:uid="{3DDBFDF1-3299-4964-A33A-0DC4AF76188E}"/>
    <hyperlink ref="P466" location="'Бескаркасные двери и перегородк'!A1" display="см. лист «Бескаркасные двери и перегородк»" xr:uid="{B8D9D3CF-359A-43B5-A155-7F76C71A4008}"/>
    <hyperlink ref="P467" location="'Бескаркасные двери и перегородк'!A1" display="см. лист «Бескаркасные двери и перегородк»" xr:uid="{E8B6E846-B0DB-4AE1-92E4-AB21107C200F}"/>
    <hyperlink ref="P468" location="'Бескаркасные двери и перегородк'!A1" display="см. лист «Бескаркасные двери и перегородк»" xr:uid="{CF7D6F59-DCAF-48D0-850A-C38F8A332B26}"/>
    <hyperlink ref="P470" location="'Стекл двери в алюм. (2)'!A1" display="см. лист «Стекл двери в алюм. (2)»" xr:uid="{A4CFAB5C-1951-4017-9EB7-066DC9BE1A73}"/>
    <hyperlink ref="P471" location="'Стекл двери в алюм. (2)'!A1" display="см. лист «Стекл двери в алюм. (2)»" xr:uid="{AB3CAC4D-CB16-4AE5-A57A-7B6431443A6F}"/>
    <hyperlink ref="P472" location="'Стекл двери в алюм. (2)'!A1" display="см. лист «Стекл двери в алюм. (2)»" xr:uid="{8D454C02-F473-476D-9D9B-C421B9E1608B}"/>
    <hyperlink ref="P473" location="'Стекл. двери один в перегородку'!A1" display="см. лист «Стекл. двери один в перегородку»" xr:uid="{C0A9A0CF-9A13-46C3-A8CD-0AA06FEA0ECD}"/>
    <hyperlink ref="P487" location="'Двери Kapelli'!A1" display="см. лист «Двери Kapelli»" xr:uid="{4DE621FB-8164-4632-83A8-ED8C19B0E882}"/>
    <hyperlink ref="P488" location="'Двери Kapelli'!A1" display="см. лист «Двери Kapelli»" xr:uid="{80EA4C65-28AA-454D-9531-DFF8F95757E4}"/>
    <hyperlink ref="P489" location="'Двери Kapelli'!A1" display="см. лист «Двери Kapelli»" xr:uid="{540846EC-BD3E-4389-9F21-9D4679CCDA68}"/>
    <hyperlink ref="P490" location="'Двери Kapelli'!A1" display="см. лист «Двери Kapelli»" xr:uid="{C5776567-E319-4CF7-9F38-708066A000BF}"/>
    <hyperlink ref="P491" location="'Дерев. гл. скр. двери в проем'!A1" display="см. лист «Дерев. гл. скр. двери в проем»" xr:uid="{EE61962F-1E2D-43BD-B76C-7381370E340F}"/>
    <hyperlink ref="P492" location="'Дерев. гл. двери в проем'!A1" display="см. лист «Дерев. гл. двери в проем»" xr:uid="{6708029A-D4AB-42E4-9227-BBEAA03E9831}"/>
    <hyperlink ref="P493" location="'Двери Kapelli'!A1" display="см. лист «Двери Kapelli»" xr:uid="{EE9E8939-6955-4D23-A1F4-17228AE2348B}"/>
    <hyperlink ref="P494" location="'Двери Kapelli'!A1" display="см. лист «Двери Kapelli»" xr:uid="{0B0C9BBD-239E-4B85-AD23-D10E44E66A17}"/>
    <hyperlink ref="P520" location="'Броня'!A1" display="см. лист «Броня»" xr:uid="{1AD92D24-DD7E-41BC-B3CD-C88A596B1EA2}"/>
    <hyperlink ref="P521" location="'Броня'!A1" display="см. лист «Броня»" xr:uid="{F25F4005-8591-4505-8458-DFE73A93B4EE}"/>
    <hyperlink ref="P522" location="'Броня'!A1" display="см. лист «Броня»" xr:uid="{2D5C21AB-EDF5-44A3-849D-4EAFE73D0316}"/>
    <hyperlink ref="P523" location="'Броня'!A1" display="см. лист «Броня»" xr:uid="{86F6DF29-5CAC-44E5-B1CF-469EEE860E18}"/>
    <hyperlink ref="P530" location="'Броня'!A1" display="см. лист «Броня»" xr:uid="{6A8FE783-E328-4BA5-98B2-0865A313226A}"/>
    <hyperlink ref="P531" location="'Броня'!A1" display="см. лист «Броня»" xr:uid="{97B33143-5A3A-474B-A6A0-C15976991FA2}"/>
    <hyperlink ref="P532" location="'Броня'!A1" display="см. лист «Броня»" xr:uid="{9E7D4E5B-FC61-4610-AFDC-6909685B4093}"/>
    <hyperlink ref="P533" location="'Броня'!A1" display="см. лист «Броня»" xr:uid="{4478818D-CB5D-48C0-AFE7-8195D515B364}"/>
    <hyperlink ref="P534" location="'Броня'!A1" display="см. лист «Броня»" xr:uid="{E25AC090-0B25-49BC-991F-C2156D73D318}"/>
    <hyperlink ref="P536" location="'Броня'!A1" display="см. лист «Броня»" xr:uid="{B6257AED-1F9A-4619-B1E6-0605B46C446D}"/>
    <hyperlink ref="P537" location="'Броня'!A1" display="см. лист «Броня»" xr:uid="{FE8D60AB-966A-4A27-B8C0-FC4F7633307E}"/>
    <hyperlink ref="P538" location="'Броня'!A1" display="см. лист «Броня»" xr:uid="{71011845-8BE1-42C4-921D-7027D64985D6}"/>
    <hyperlink ref="P698" location="'Сантехника'!A1" display="см. лист «Сантехника»" xr:uid="{CEB804C3-8560-4FC1-973B-010F78BA13FC}"/>
    <hyperlink ref="P699" location="'Сантехника'!A1" display="см. лист «Сантехника»" xr:uid="{CD7644EB-1C9A-43BD-9E3D-FCCA6F87B99F}"/>
    <hyperlink ref="P700" location="'Сантехника'!A1" display="см. лист «Сантехника»" xr:uid="{73F0202C-3C74-40D7-BA86-8CD81D2E612A}"/>
    <hyperlink ref="P701" location="'Сантехника'!A1" display="см. лист «Сантехника»" xr:uid="{47A204DB-E8FB-417A-AB2E-A7457401447A}"/>
    <hyperlink ref="P702" location="'Сантехника'!A1" display="см. лист «Сантехника»" xr:uid="{6AB438A7-B139-486A-9BD2-529990655589}"/>
    <hyperlink ref="P703" location="'Сантехника'!A1" display="см. лист «Сантехника»" xr:uid="{CF05A9C8-A563-43BC-9466-81546AA3A8C1}"/>
    <hyperlink ref="P704" location="'Сантехника'!A1" display="см. лист «Сантехника»" xr:uid="{FAC5E96C-82B7-4A84-8292-D281E13629A4}"/>
    <hyperlink ref="P705" location="'Сантехника'!A1" display="см. лист «Сантехника»" xr:uid="{6A0B3603-5AFB-4872-A54A-CF1EDA0026CE}"/>
    <hyperlink ref="P706" location="'Сантехника'!A1" display="см. лист «Сантехника»" xr:uid="{4644FD83-6108-4017-A4D7-25412CD53480}"/>
    <hyperlink ref="P707" location="'Сантехника'!A1" display="см. лист «Сантехника»" xr:uid="{AA8241F1-7176-4663-A74E-FC76B2D85AB8}"/>
    <hyperlink ref="P709" location="'Сантехника'!A1" display="см. лист «Сантехника»" xr:uid="{3E759099-7C2C-4D11-9138-CD3CEE8ADB24}"/>
    <hyperlink ref="P710" location="'Сантехника'!A1" display="см. лист «Сантехника»" xr:uid="{00436E69-C27C-4BC6-B6E1-418653DB2741}"/>
    <hyperlink ref="P711" location="'Сантехника'!A1" display="см. лист «Сантехника»" xr:uid="{388FA53F-7F35-4000-805F-8C6219AE15DE}"/>
    <hyperlink ref="P712" location="'Сантехника'!A1" display="см. лист «Сантехника»" xr:uid="{4AF3D63F-3E40-4542-BD9C-7C3304C63AEA}"/>
    <hyperlink ref="P713" location="'Сантехника'!A1" display="см. лист «Сантехника»" xr:uid="{B50143C7-5916-42ED-ADD5-C2BA95658E86}"/>
    <hyperlink ref="P714" location="'Сантехника'!A1" display="см. лист «Сантехника»" xr:uid="{C8C6B344-D0DE-4FD8-9748-50D6F4F0E72D}"/>
    <hyperlink ref="P715" location="'Сантехника'!A1" display="см. лист «Сантехника»" xr:uid="{766BE11B-9299-4C6E-94ED-F4FA8ACF5FDE}"/>
    <hyperlink ref="P716" location="'Сантехника'!A1" display="см. лист «Сантехника»" xr:uid="{B73B4F96-AFBE-4BFC-BD39-8378A9ED57C0}"/>
    <hyperlink ref="P724" location="'Сантехника'!A1" display="см. лист «Сантехника»" xr:uid="{FF25918D-2F87-4B73-9634-8CE39FAD61FF}"/>
    <hyperlink ref="P725" location="'Сантехника'!A1" display="см. лист «Сантехника»" xr:uid="{612F9DE5-9F99-4EF7-BF6B-D021183354B3}"/>
    <hyperlink ref="P755" location="'Радиаторы'!A1" display="см. лист «Радиаторы»" xr:uid="{0D50A75A-1FD1-41BA-9E58-54A8EFB513EB}"/>
    <hyperlink ref="P756" location="'Радиаторы'!A1" display="см. лист «Радиаторы»" xr:uid="{E074DF9E-3DA0-433A-A7EA-4E86370AE123}"/>
    <hyperlink ref="P757" location="'Радиаторы'!A1" display="см. лист «Радиаторы»" xr:uid="{2F4979D7-741E-4E24-9FF5-3E50E9D22E9C}"/>
    <hyperlink ref="P758" location="'Радиаторы'!A1" display="см. лист «Радиаторы»" xr:uid="{9A0BDD81-22BF-4463-88CE-59278ED74C4F}"/>
    <hyperlink ref="P759" location="'Радиаторы'!A1" display="см. лист «Радиаторы»" xr:uid="{C06A1064-6A0C-4A76-8B90-D28C174E08FE}"/>
    <hyperlink ref="P760" location="'Радиаторы'!A1" display="см. лист «Радиаторы»" xr:uid="{A9D2BD19-4E51-49F9-91B9-FCBA717BF643}"/>
    <hyperlink ref="P761" location="'Радиаторы'!A1" display="см. лист «Радиаторы»" xr:uid="{8D630063-2558-4F95-853D-36467EF52F52}"/>
    <hyperlink ref="P762" location="'Радиаторы'!A1" display="см. лист «Радиаторы»" xr:uid="{641C2C94-A83A-4973-BE61-841E9B8F1ECA}"/>
    <hyperlink ref="P763" location="'Радиаторы'!A1" display="см. лист «Радиаторы»" xr:uid="{100DFAD2-442A-42F2-8E91-BCAFE7486CF4}"/>
    <hyperlink ref="P764" location="'Радиаторы'!A1" display="см. лист «Радиаторы»" xr:uid="{929E223D-CCA9-42B5-B295-C96040743B5F}"/>
    <hyperlink ref="P765" location="'Радиаторы'!A1" display="см. лист «Радиаторы»" xr:uid="{4AE9BE46-5E97-4FC2-B2F7-9EAAABF4140D}"/>
    <hyperlink ref="P766" location="'Радиаторы'!A1" display="см. лист «Радиаторы»" xr:uid="{76902929-4191-45BE-9E41-A3AECDC5FB38}"/>
    <hyperlink ref="P767" location="'Радиаторы'!A1" display="см. лист «Радиаторы»" xr:uid="{838014A0-624F-4F7D-8420-6F1A471C16C8}"/>
    <hyperlink ref="P768" location="'Радиаторы'!A1" display="см. лист «Радиаторы»" xr:uid="{F560DFBB-C3D6-450D-A8BE-1A48BBC1CC16}"/>
    <hyperlink ref="P769" location="'Радиаторы'!A1" display="см. лист «Радиаторы»" xr:uid="{CE1E5111-B874-4364-A93B-87D63DE0BFCC}"/>
    <hyperlink ref="P770" location="'Радиаторы'!A1" display="см. лист «Радиаторы»" xr:uid="{A4923DC5-B34A-4799-BFCB-2C764F56A8F9}"/>
    <hyperlink ref="P771" location="'Радиаторы'!A1" display="см. лист «Радиаторы»" xr:uid="{DA88C24F-0B0D-4519-AB81-17D3EC42E877}"/>
    <hyperlink ref="P772" location="'Радиаторы'!A1" display="см. лист «Радиаторы»" xr:uid="{E3FF3C34-ABE4-4E25-B57B-6504663552BF}"/>
    <hyperlink ref="P773" location="'Радиаторы'!A1" display="см. лист «Радиаторы»" xr:uid="{F1C906FC-C5AE-4DD1-BC80-95B1C4C35AD7}"/>
    <hyperlink ref="P774" location="'Радиаторы'!A1" display="см. лист «Радиаторы»" xr:uid="{A1D7FCFD-3B9A-4616-B813-A4F41D73752C}"/>
    <hyperlink ref="P775" location="'Радиаторы'!A1" display="см. лист «Радиаторы»" xr:uid="{BD3FB51F-48AA-452D-AB1D-940AF858B2DD}"/>
    <hyperlink ref="P776" location="'Радиаторы'!A1" display="см. лист «Радиаторы»" xr:uid="{23F6D60F-258C-434D-9BC4-D07ADE997DD4}"/>
    <hyperlink ref="P777" location="'Радиаторы'!A1" display="см. лист «Радиаторы»" xr:uid="{9756AC69-3FB6-4CC9-8B19-A7205578FA41}"/>
    <hyperlink ref="P778" location="'Радиаторы'!A1" display="см. лист «Радиаторы»" xr:uid="{575636A3-5FAD-42BF-A924-F302FCB8D130}"/>
    <hyperlink ref="P779" location="'Радиаторы'!A1" display="см. лист «Радиаторы»" xr:uid="{1BE3BAA1-B57E-4A93-B767-7514A00068F6}"/>
    <hyperlink ref="P780" location="'Радиаторы'!A1" display="см. лист «Радиаторы»" xr:uid="{B359B3AB-30E7-4573-87B9-931BE9A3E22E}"/>
    <hyperlink ref="P781" location="'Радиаторы'!A1" display="см. лист «Радиаторы»" xr:uid="{BD0757C6-CD81-4AB9-AC36-D4DA58FBE6D1}"/>
    <hyperlink ref="P782" location="'Радиаторы'!A1" display="см. лист «Радиаторы»" xr:uid="{43C146BA-E42D-4DFC-BEDD-B3629B6512D3}"/>
    <hyperlink ref="P783" location="'Радиаторы'!A1" display="см. лист «Радиаторы»" xr:uid="{D9D70234-6486-49BB-8A5B-809520A17261}"/>
    <hyperlink ref="P784" location="'Радиаторы'!A1" display="см. лист «Радиаторы»" xr:uid="{F3FD84E4-4792-4A12-8178-1E10994C7CA6}"/>
    <hyperlink ref="P785" location="'Радиаторы'!A1" display="см. лист «Радиаторы»" xr:uid="{878310F1-1181-4C41-83CF-2BC6D50BA5B5}"/>
    <hyperlink ref="P786" location="'Радиаторы'!A1" display="см. лист «Радиаторы»" xr:uid="{FE8DE73A-1C06-497B-ABAE-6D6F7E1525F0}"/>
    <hyperlink ref="P787" location="'Радиаторы'!A1" display="см. лист «Радиаторы»" xr:uid="{0845910B-7FB9-4657-BDE3-C9BC14884CA1}"/>
    <hyperlink ref="P788" location="'Радиаторы'!A1" display="см. лист «Радиаторы»" xr:uid="{910692B4-C6E5-46D5-BEBA-29700C5D06AE}"/>
    <hyperlink ref="P789" location="'Радиаторы'!A1" display="см. лист «Радиаторы»" xr:uid="{DAF5FA94-DDC6-4986-AF06-0F38AEDB425D}"/>
    <hyperlink ref="P790" location="'Радиаторы'!A1" display="см. лист «Радиаторы»" xr:uid="{6C8D7575-A39B-42FC-8838-5D63F9708714}"/>
    <hyperlink ref="P791" location="'Радиаторы'!A1" display="см. лист «Радиаторы»" xr:uid="{D83E3DF7-51D0-42A4-B7C1-96BC4452B959}"/>
    <hyperlink ref="P792" location="'Радиаторы'!A1" display="см. лист «Радиаторы»" xr:uid="{61D29C26-F392-41FF-8A66-7AE153A82C26}"/>
    <hyperlink ref="P793" location="'Радиаторы'!A1" display="см. лист «Радиаторы»" xr:uid="{95CC500B-26C2-4FD4-8E7C-93C916B52558}"/>
    <hyperlink ref="P794" location="'Радиаторы'!A1" display="см. лист «Радиаторы»" xr:uid="{88D9C300-447E-435E-BA10-2305CFDA0A03}"/>
    <hyperlink ref="P795" location="'Радиаторы'!A1" display="см. лист «Радиаторы»" xr:uid="{818534C6-D727-4073-85C0-5BFE642B826A}"/>
    <hyperlink ref="P796" location="'Радиаторы'!A1" display="см. лист «Радиаторы»" xr:uid="{9AC88A36-8A17-4A05-9B17-EEE7A1494ED7}"/>
    <hyperlink ref="P797" location="'Радиаторы'!A1" display="см. лист «Радиаторы»" xr:uid="{9DAA7714-2B0C-436C-8C8E-3ECFB42B87C4}"/>
    <hyperlink ref="P798" location="'Радиаторы'!A1" display="см. лист «Радиаторы»" xr:uid="{67920715-2EBA-489C-B243-CC3E50248F70}"/>
    <hyperlink ref="P799" location="'Радиаторы'!A1" display="см. лист «Радиаторы»" xr:uid="{74115B5B-C59D-410D-8290-135CFDEB6491}"/>
    <hyperlink ref="P800" location="'Радиаторы'!A1" display="см. лист «Радиаторы»" xr:uid="{964768AA-E348-4190-A4A9-5410848BF638}"/>
    <hyperlink ref="P801" location="'Радиаторы'!A1" display="см. лист «Радиаторы»" xr:uid="{4AEB0517-75AF-478D-873B-2505CBB17E4B}"/>
    <hyperlink ref="P802" location="'Радиаторы'!A1" display="см. лист «Радиаторы»" xr:uid="{79F1F1EA-5DD9-473A-B38F-F94B7EAA8E24}"/>
    <hyperlink ref="P803" location="'Радиаторы'!A1" display="см. лист «Радиаторы»" xr:uid="{597697DF-4B34-410B-B2FB-778ABB5BE780}"/>
    <hyperlink ref="P804" location="'Радиаторы'!A1" display="см. лист «Радиаторы»" xr:uid="{4BAC8692-337B-41A7-96A9-5DAB123FC976}"/>
    <hyperlink ref="P805" location="'Радиаторы'!A1" display="см. лист «Радиаторы»" xr:uid="{81D314ED-8169-4A7D-B57A-5DB5CBE47131}"/>
    <hyperlink ref="P806" location="'Радиаторы'!A1" display="см. лист «Радиаторы»" xr:uid="{987FB7AE-5EB5-4E73-B102-48BD673A4FF9}"/>
    <hyperlink ref="P807" location="'Радиаторы'!A1" display="см. лист «Радиаторы»" xr:uid="{9B16DC65-7FE6-4537-863C-63F9120EE21B}"/>
    <hyperlink ref="P808" location="'Радиаторы'!A1" display="см. лист «Радиаторы»" xr:uid="{DA7D69C3-42AF-4544-8321-8342204620D0}"/>
    <hyperlink ref="P809" location="'Радиаторы'!A1" display="см. лист «Радиаторы»" xr:uid="{6FB88BEC-C64C-4D6B-B0B8-3220D92C9A1A}"/>
    <hyperlink ref="P810" location="'Радиаторы'!A1" display="см. лист «Радиаторы»" xr:uid="{EA94F2EE-A347-4DC0-81DF-595BF1B185A8}"/>
    <hyperlink ref="P811" location="'Радиаторы'!A1" display="см. лист «Радиаторы»" xr:uid="{94AC70DE-3294-4699-AEC0-FD665E4CE219}"/>
    <hyperlink ref="P812" location="'Радиаторы'!A1" display="см. лист «Радиаторы»" xr:uid="{31B390C9-4E93-45A5-B06C-013E70C54A3F}"/>
    <hyperlink ref="P932" location="'Вентмашины'!A1" display="см. лист «Вентмашины»" xr:uid="{DC127B11-5717-4F01-90C5-AB8116D6C328}"/>
    <hyperlink ref="P933" location="'Вентмашины'!A1" display="см. лист «Вентмашины»" xr:uid="{84ED2DE9-5448-4B0C-8F56-88B698E728D9}"/>
    <hyperlink ref="P934" location="'Вентмашины'!A1" display="см. лист «Вентмашины»" xr:uid="{FCE55652-D794-41C0-B68E-42108ECE5FC7}"/>
    <hyperlink ref="P935" location="'Вентмашины'!A1" display="см. лист «Вентмашины»" xr:uid="{3D8DB561-AD40-4E2F-BD90-F096ED467608}"/>
    <hyperlink ref="P936" location="'Вентмашины'!A1" display="см. лист «Вентмашины»" xr:uid="{44E7C189-0C8B-4BBE-870F-F6D66B26BE8A}"/>
    <hyperlink ref="P937" location="'Тепловые завесы'!A1" display="см. лист «Тепловые завесы»" xr:uid="{232C0B07-EF77-4D26-9352-13C20EDDD8A0}"/>
    <hyperlink ref="P938" location="'Тепловые завесы'!A1" display="см. лист «Тепловые завесы»" xr:uid="{19FD6EF7-D47E-4D71-BC01-8AD6DAEC1E73}"/>
    <hyperlink ref="P939" location="'Тепловые завесы'!A1" display="см. лист «Тепловые завесы»" xr:uid="{8E9097B0-D84F-4CBC-A3AD-A90E3C133B34}"/>
    <hyperlink ref="P940" location="'Тепловые завесы'!A1" display="см. лист «Тепловые завесы»" xr:uid="{529164C7-BB12-424F-B506-8A21B8AEAE28}"/>
    <hyperlink ref="P950" location="'Тепловые завесы'!A1" display="см. лист «Тепловые завесы»" xr:uid="{59183B54-D1C9-444F-A054-6E21177C8734}"/>
    <hyperlink ref="P1025" location="'Кондиционеры Haier VRF'!A1" display="см. лист «Кондиционеры Haier VRF»" xr:uid="{C63CA6BC-1BCD-4846-A2B7-7309842C212D}"/>
    <hyperlink ref="P1026" location="'Кондиционеры Haier VRF'!A1" display="см. лист «Кондиционеры Haier VRF»" xr:uid="{A4C089F0-CB6B-4716-BC6B-9B0C96216D5B}"/>
    <hyperlink ref="P1027" location="'Кондиционеры Haier VRF'!A1" display="см. лист «Кондиционеры Haier VRF»" xr:uid="{3BCB8A44-591D-40BF-9A73-9F7A0697D23B}"/>
    <hyperlink ref="P1028" location="'Кондиционеры Haier VRF'!A1" display="см. лист «Кондиционеры Haier VRF»" xr:uid="{A9B7725D-575F-4125-BC7C-EF2EA3D340B2}"/>
    <hyperlink ref="P1029" location="'Кондиционеры Haier VRF'!A1" display="см. лист «Кондиционеры Haier VRF»" xr:uid="{8F59DAB1-3947-4FCB-B0D1-6A70ABDE4C08}"/>
    <hyperlink ref="P1030" location="'Кондиционеры Haier VRF'!A1" display="см. лист «Кондиционеры Haier VRF»" xr:uid="{D9C30B39-89EF-40DC-8875-D3D1D0C06EA7}"/>
    <hyperlink ref="P1031" location="'Кондиционеры Haier VRF'!A1" display="см. лист «Кондиционеры Haier VRF»" xr:uid="{F5608783-E128-462E-B3CC-9B829ACC952B}"/>
    <hyperlink ref="P1032" location="'Кондиционеры Haier VRF'!A1" display="см. лист «Кондиционеры Haier VRF»" xr:uid="{788682A7-F0B4-42E2-BCD3-463414C58367}"/>
    <hyperlink ref="P1033" location="'Кондиционеры Haier VRF'!A1" display="см. лист «Кондиционеры Haier VRF»" xr:uid="{EA3ED7FB-18A3-449C-ABFD-08A092FC62B6}"/>
    <hyperlink ref="P1034" location="'Кондиционеры Haier VRF'!A1" display="см. лист «Кондиционеры Haier VRF»" xr:uid="{7E091811-A951-4D86-98E3-44042B9F16D0}"/>
    <hyperlink ref="P1035" location="'Кондиционеры Haier VRF'!A1" display="см. лист «Кондиционеры Haier VRF»" xr:uid="{D2AFEAB3-B866-42AE-977A-6C9EE73EAEDA}"/>
    <hyperlink ref="P1036" location="'Кондиционеры Haier VRF'!A1" display="см. лист «Кондиционеры Haier VRF»" xr:uid="{7F9EEA18-FAAB-49FE-933C-5F14885BD166}"/>
    <hyperlink ref="P1037" location="'Кондиционеры Haier VRF'!A1" display="см. лист «Кондиционеры Haier VRF»" xr:uid="{EB384000-3261-4614-8975-C2CBBEC1E0AF}"/>
    <hyperlink ref="P1038" location="'Кондиционеры Haier VRF'!A1" display="см. лист «Кондиционеры Haier VRF»" xr:uid="{AAEB086E-2D47-4F96-A69A-B162484760D9}"/>
    <hyperlink ref="P1039" location="'Кондиционеры MDV VRF'!A1" display="см. лист «Кондиционеры MDV VRF»" xr:uid="{CBC0F0A8-1BFA-4508-A439-CE2FBF3E9C63}"/>
    <hyperlink ref="P1040" location="'Кондиционеры MDV VRF'!A1" display="см. лист «Кондиционеры MDV VRF»" xr:uid="{637E63F0-F578-411A-9A76-3A23040B08AE}"/>
    <hyperlink ref="P1041" location="'Кондиционеры MDV VRF'!A1" display="см. лист «Кондиционеры MDV VRF»" xr:uid="{2AE3184E-2562-49B4-96C7-51CAC1C60492}"/>
    <hyperlink ref="P1042" location="'Кондиционеры MDV VRF'!A1" display="см. лист «Кондиционеры MDV VRF»" xr:uid="{6C650C8D-8127-4DDA-A64D-A8F71E6F694E}"/>
    <hyperlink ref="P1043" location="'Кондиционеры MDV VRF'!A1" display="см. лист «Кондиционеры MDV VRF»" xr:uid="{AC191A33-4B3D-4389-AFCC-A08FE34FD2A0}"/>
    <hyperlink ref="P1044" location="'Кондиционеры MDV VRF'!A1" display="см. лист «Кондиционеры MDV VRF»" xr:uid="{6F206EFB-5C4C-4913-A553-DACB90026EB5}"/>
    <hyperlink ref="P1045" location="'Кондиционеры MDV VRF'!A1" display="см. лист «Кондиционеры MDV VRF»" xr:uid="{EF3F5C13-7A9B-4552-B9C6-20DEBADEC3D2}"/>
    <hyperlink ref="P1046" location="'Кондиционеры MDV VRF'!A1" display="см. лист «Кондиционеры MDV VRF»" xr:uid="{938BA268-4A7F-4E14-BEFB-F93D69C406B0}"/>
    <hyperlink ref="P1047" location="'Кондиционеры MDV VRF'!A1" display="см. лист «Кондиционеры MDV VRF»" xr:uid="{98733529-D22A-4BCE-AE14-14644154BC38}"/>
    <hyperlink ref="P1048" location="'Кондиционеры MDV VRF'!A1" display="см. лист «Кондиционеры MDV VRF»" xr:uid="{98DADDD7-F113-409E-BBF7-94F01116ED2D}"/>
    <hyperlink ref="P1049" location="'Кондиционеры MDV VRF'!A1" display="см. лист «Кондиционеры MDV VRF»" xr:uid="{D2A4FB57-EB3E-4291-99DD-A34C4620A3C5}"/>
    <hyperlink ref="P1050" location="'Кондиционеры MDV VRF'!A1" display="см. лист «Кондиционеры MDV VRF»" xr:uid="{F81BFBD3-CD64-4E81-A047-7E55DA62461F}"/>
    <hyperlink ref="P1051" location="'Кондиционеры MDV VRF'!A1" display="см. лист «Кондиционеры MDV VRF»" xr:uid="{3E2CA7F0-578F-41D0-816A-64DB720E0B79}"/>
    <hyperlink ref="P1052" location="'Кондиционеры MDV VRF'!A1" display="см. лист «Кондиционеры MDV VRF»" xr:uid="{A98C1F5C-CF94-4A0F-A326-D3EC94D98946}"/>
    <hyperlink ref="P1053" location="'Кондиционеры MDV VRF'!A1" display="см. лист «Кондиционеры MDV VRF»" xr:uid="{3668955F-3438-4AB2-8F9B-B70F0F5EA498}"/>
    <hyperlink ref="P1054" location="'Кондиционеры MDV VRF'!A1" display="см. лист «Кондиционеры MDV VRF»" xr:uid="{6B757998-D4C7-4721-BC4E-C08E46BE4E4B}"/>
    <hyperlink ref="P1055" location="'Кондиционеры Haier VRF'!A1" display="см. лист «Кондиционеры Haier VRF»" xr:uid="{7D4479BF-D7ED-423F-A7BD-6C98F22033BD}"/>
    <hyperlink ref="P1056" location="'Кондиционеры Haier VRF'!A1" display="см. лист «Кондиционеры Haier VRF»" xr:uid="{11389086-0DC2-4306-9CCA-0D87243723DE}"/>
    <hyperlink ref="P1057" location="'Кондиционеры Haier VRF'!A1" display="см. лист «Кондиционеры Haier VRF»" xr:uid="{DBB530F5-3D81-416D-8F42-BB23E6603F63}"/>
    <hyperlink ref="P1058" location="'Кондиционеры MDV VRF'!A1" display="см. лист «Кондиционеры MDV VRF»" xr:uid="{48C2FD13-1FA6-4572-8EA3-ED9BFB16A0D8}"/>
    <hyperlink ref="P1059" location="'Кондиционеры MDV VRF'!A1" display="см. лист «Кондиционеры MDV VRF»" xr:uid="{09F61E25-10FF-4EFB-BF66-54EAD929A5DA}"/>
    <hyperlink ref="P1060" location="'Кондиционеры MDV VRF'!A1" display="см. лист «Кондиционеры MDV VRF»" xr:uid="{F62F2CF4-32D7-41D6-ADDD-5515930224A5}"/>
    <hyperlink ref="P1061" location="'Кондиционеры Haier VRF'!A1" display="см. лист «Кондиционеры Haier VRF»" xr:uid="{A5313407-C678-4CE6-BBA0-95CC02D0A83D}"/>
    <hyperlink ref="P1062" location="'Кондиционеры Haier VRF'!A1" display="см. лист «Кондиционеры Haier VRF»" xr:uid="{3039A604-111F-44B3-A205-2DE67299EFC3}"/>
    <hyperlink ref="P1063" location="'Кондиционеры MDV VRF'!A1" display="см. лист «Кондиционеры MDV VRF»" xr:uid="{04C8EE7B-B5B4-48FE-8502-C4C37B4651F3}"/>
    <hyperlink ref="P1064" location="'Кондиционеры MDV VRF'!A1" display="см. лист «Кондиционеры MDV VRF»" xr:uid="{D07C092A-1BEF-4710-A3B5-EE59CE37C38E}"/>
    <hyperlink ref="P1065" location="'Кондиционеры MDV VRF'!A1" display="см. лист «Кондиционеры MDV VRF»" xr:uid="{61F55484-F794-45DE-AE8A-1352DC87AE49}"/>
    <hyperlink ref="P1066" location="'Кондиционеры MDV VRF'!A1" display="см. лист «Кондиционеры MDV VRF»" xr:uid="{B8232AB8-5D44-4683-A61A-CDBEABDC9AF3}"/>
    <hyperlink ref="P1067" location="'Кондиционеры MDV VRF'!A1" display="см. лист «Кондиционеры MDV VRF»" xr:uid="{F9A89C32-6E4D-4071-AE92-E1073C06FF31}"/>
    <hyperlink ref="P1079" location="'Щиты в сборе'!A1" display="см. лист «Щиты в сборе»" xr:uid="{F3A271F1-DDCF-4D91-8E51-8924C138CD09}"/>
    <hyperlink ref="P1080" location="'Щиты в сборе'!A1" display="см. лист «Щиты в сборе»" xr:uid="{B82DB977-44C2-43A4-8CFE-07D380251905}"/>
    <hyperlink ref="P1081" location="'Щиты в сборе'!A1" display="см. лист «Щиты в сборе»" xr:uid="{0B8D68AA-47CC-4A90-8E9F-DA4AC4FE6E35}"/>
    <hyperlink ref="P1082" location="'Щиты в сборе'!A1" display="см. лист «Щиты в сборе»" xr:uid="{007214B0-E69C-4456-9104-14630643EC00}"/>
    <hyperlink ref="P1083" location="'Щиты в сборе'!A1" display="см. лист «Щиты в сборе»" xr:uid="{D8EAEDF3-5A9A-4BC3-8C64-C8178E1CCD3A}"/>
    <hyperlink ref="P1084" location="'Щиты в сборе'!A1" display="см. лист «Щиты в сборе»" xr:uid="{35B2418E-F90C-45B7-B8CF-DBA435E182B4}"/>
    <hyperlink ref="P1085" location="'Щиты в сборе'!A1" display="см. лист «Щиты в сборе»" xr:uid="{9466CC24-9736-4B1B-8931-38C7DC641CEF}"/>
    <hyperlink ref="P1086" location="'Щиты в сборе'!A1" display="см. лист «Щиты в сборе»" xr:uid="{6ED1A97D-83EB-4F0E-83E5-4B42AF3E8474}"/>
    <hyperlink ref="P1087" location="'Щиты в сборе'!A1" display="см. лист «Щиты в сборе»" xr:uid="{B766C001-2761-48C7-9E50-73674DF793C3}"/>
    <hyperlink ref="P1114" location="'Розетки ДКС'!A1" display="см. лист «Розетки ДКС»" xr:uid="{5A6FB872-EDC4-4263-9745-19A12CBC17E5}"/>
    <hyperlink ref="P1115" location="'Розетки ДКС'!A1" display="см. лист «Розетки ДКС»" xr:uid="{C972FB52-1BF3-43FE-AC78-4E436C58B3BF}"/>
    <hyperlink ref="P1128" location="'Освещение Рефлекта'!A1" display="см. лист «Освещение Рефлекта»" xr:uid="{E9624A4D-2C44-4B3C-987A-86AC395B81A1}"/>
    <hyperlink ref="P1129" location="'Освещение Рефлекта'!A1" display="см. лист «Освещение Рефлекта»" xr:uid="{84846C9B-048D-4D28-B412-6E2E8AF097F8}"/>
    <hyperlink ref="P1130" location="'Освещение Рефлекта'!A1" display="см. лист «Освещение Рефлекта»" xr:uid="{F9C8135D-934B-4262-8AEC-EB8F06E5378C}"/>
    <hyperlink ref="P1131" location="'Освещение Рефлекта'!A1" display="см. лист «Освещение Рефлекта»" xr:uid="{71961F7B-EC27-4E48-9407-9A94F558DCB5}"/>
    <hyperlink ref="P1132" location="'Освещение Рефлекта'!A1" display="см. лист «Освещение Рефлекта»" xr:uid="{2BEC4431-68F4-43DC-A9FB-B7C75B53EF52}"/>
    <hyperlink ref="P1133" location="'Освещение Рефлекта'!A1" display="см. лист «Освещение Рефлекта»" xr:uid="{E0C64AC4-3FEF-46EE-94B4-9BA658706B00}"/>
    <hyperlink ref="P1134" location="'Освещение Рефлекта'!A1" display="см. лист «Освещение Рефлекта»" xr:uid="{2C932173-4C0A-46C7-BA70-BAAB0A650451}"/>
    <hyperlink ref="P1135" location="'Освещение Рефлекта'!A1" display="см. лист «Освещение Рефлекта»" xr:uid="{0F53DD5B-C9C0-41EB-80F4-9FCD21E8B6C3}"/>
    <hyperlink ref="P1136" location="'Освещение Рефлекта'!A1" display="см. лист «Освещение Рефлекта»" xr:uid="{142F0FD6-7F2A-4391-8A70-B0CAB13D066A}"/>
    <hyperlink ref="P1437" location="'Светильники ЭТМ'!A1" display="см. лист «Светильники ЭТМ»" xr:uid="{9E2EA3B7-AFF1-4CBA-BCD4-AE639F9FC4B9}"/>
    <hyperlink ref="P1438" location="'Светильники ЭТМ'!A1" display="см. лист «Светильники ЭТМ»" xr:uid="{E5E52C1E-910F-4A17-B237-51B287B2E194}"/>
    <hyperlink ref="P1439" location="'Светильники ЭТМ'!A1" display="см. лист «Светильники ЭТМ»" xr:uid="{5B3B4728-1F11-493D-92E0-1FC30714FB91}"/>
    <hyperlink ref="P1440" location="'Светильники ЭТМ'!A1" display="см. лист «Светильники ЭТМ»" xr:uid="{4370DC02-2133-436D-B154-7F48C1C22B80}"/>
    <hyperlink ref="P1441" location="'Светильники ЭТМ'!A1" display="см. лист «Светильники ЭТМ»" xr:uid="{DE725CD0-E546-427D-B070-681303B80C69}"/>
    <hyperlink ref="P1442" location="'Светильники ЭТМ'!A1" display="см. лист «Светильники ЭТМ»" xr:uid="{B2BD77D0-D077-499F-8EF5-BB234AB62995}"/>
    <hyperlink ref="P1443" location="'Освещение Рефлекта'!A1" display="см. лист «Освещение Рефлекта»" xr:uid="{F422342A-DD48-4B76-8F68-E8DFC61CA785}"/>
    <hyperlink ref="P1444" location="'Освещение Рефлекта'!A1" display="см. лист «Освещение Рефлекта»" xr:uid="{430CA257-D796-4894-8ED2-F600E9C44B62}"/>
    <hyperlink ref="P1445" location="'Освещение Рефлекта'!A1" display="см. лист «Освещение Рефлекта»" xr:uid="{BE786A98-D043-4103-AE7D-5E6449BC6D72}"/>
    <hyperlink ref="P1446" location="'Освещение Рефлекта'!A1" display="см. лист «Освещение Рефлекта»" xr:uid="{932099E5-58A0-4EDC-AA57-35201373CB86}"/>
    <hyperlink ref="P1447" location="'Освещение Рефлекта'!A1" display="см. лист «Освещение Рефлекта»" xr:uid="{87221D9F-6758-4409-99FD-3D94CA645620}"/>
    <hyperlink ref="P1448" location="'Освещение Рефлекта'!A1" display="см. лист «Освещение Рефлекта»" xr:uid="{0A6E4BE8-978E-4B87-81D1-85B4835AE98E}"/>
    <hyperlink ref="P1449" location="'Освещение Рефлекта'!A1" display="см. лист «Освещение Рефлекта»" xr:uid="{F2A7EC49-3D25-4C67-93D0-C679CED4D38F}"/>
    <hyperlink ref="P1450" location="'Освещение Рефлекта'!A1" display="см. лист «Освещение Рефлекта»" xr:uid="{C9AF57EE-6135-4763-B519-C1290BFACE94}"/>
    <hyperlink ref="P1451" location="'Освещение Рефлекта'!A1" display="см. лист «Освещение Рефлекта»" xr:uid="{3C8FF78A-16D0-4097-94AB-256963F3D225}"/>
    <hyperlink ref="P1454" location="'Освещение Рефлекта'!A1" display="см. лист «Освещение Рефлекта»" xr:uid="{909CDDB0-E18D-45CF-8297-3BCC08E372DA}"/>
    <hyperlink ref="P1456" location="'Освещение Рефлекта'!A1" display="см. лист «Освещение Рефлекта»" xr:uid="{8F7D3743-B61E-4BC3-8142-89272E8A7381}"/>
    <hyperlink ref="P1458" location="'Освещение Рефлекта'!A1" display="см. лист «Освещение Рефлекта»" xr:uid="{F7FF4E27-0805-43CE-A802-CFE9984D0149}"/>
    <hyperlink ref="P1460" location="'Освещение Рефлекта'!A1" display="см. лист «Освещение Рефлекта»" xr:uid="{A7AF576A-67E0-43DA-AEC3-B6D55FFD9BA7}"/>
    <hyperlink ref="P1473" location="'Сантехника'!A1" display="см. лист «Сантехника»" xr:uid="{16EC0A59-1E51-4DD7-B45D-00129D672C86}"/>
    <hyperlink ref="P1477" location="'Розетки ДКС'!A1" display="см. лист «Розетки ДКС»" xr:uid="{E17997CE-B8DB-4DC8-A902-BCC6AA4CEEBE}"/>
    <hyperlink ref="P1478" location="'Розетки ДКС'!A1" display="см. лист «Розетки ДКС»" xr:uid="{245292C8-1A0F-49AB-955A-22C9968590C4}"/>
    <hyperlink ref="P1485" location="'Освещение'!A1" display="см. лист «Освещение»" xr:uid="{05820F72-5039-4F77-9FB6-069C126A5E47}"/>
    <hyperlink ref="P1498" location="'Светильники ЭТМ'!A1" display="см. лист «Светильники ЭТМ»" xr:uid="{EF3A5F7A-9857-4A55-A292-E425DE8A686D}"/>
    <hyperlink ref="P1499" location="'Светильники ЭТМ'!A1" display="см. лист «Светильники ЭТМ»" xr:uid="{A261AFFD-B262-4254-8263-AEE039B9212C}"/>
    <hyperlink ref="P1500" location="'Светильники ЭТМ'!A1" display="см. лист «Светильники ЭТМ»" xr:uid="{B409ECA3-7A1A-4EFE-A5D9-24DB1B5A34EF}"/>
    <hyperlink ref="P1501" location="'Светильники ЭТМ'!A1" display="см. лист «Светильники ЭТМ»" xr:uid="{ED5F83DA-F3B7-449E-81B4-A27A3E04B3BE}"/>
    <hyperlink ref="P1502" location="'Светильники ЭТМ'!A1" display="см. лист «Светильники ЭТМ»" xr:uid="{B499338F-2599-47A1-8AC8-9E8BCB38AE14}"/>
    <hyperlink ref="P1503" location="'Светильники ЭТМ'!A1" display="см. лист «Светильники ЭТМ»" xr:uid="{1DF8545E-28F4-47E0-ABF9-23D5B468F6DE}"/>
    <hyperlink ref="P1504" location="'Светильники ЭТМ'!A1" display="см. лист «Светильники ЭТМ»" xr:uid="{E5BC5FB6-0452-4973-9845-F23DA429C313}"/>
    <hyperlink ref="P1505" location="'Светильники ЭТМ'!A1" display="см. лист «Светильники ЭТМ»" xr:uid="{3F3C7AD4-794D-4D38-BA87-17512EB7DD85}"/>
    <hyperlink ref="P1506" location="'Светильники Профдед н'!A1" display="см. лист «Светильники Профдед н»" xr:uid="{FD9590EA-4CF7-4B51-B90A-37F140D2E740}"/>
    <hyperlink ref="P1507" location="'Светильники Профдед н'!A1" display="см. лист «Светильники Профдед н»" xr:uid="{7EAC0314-2F75-488D-AAEF-8315BC973C92}"/>
    <hyperlink ref="P1508" location="'Светильники Профдед н'!A1" display="см. лист «Светильники Профдед н»" xr:uid="{1AB7B8A9-CB2E-4F69-884E-30FDAD017966}"/>
    <hyperlink ref="P1509" location="'Светильники Профдед н'!A1" display="см. лист «Светильники Профдед н»" xr:uid="{600C6291-02E9-4B4B-AD20-841AF34D366B}"/>
    <hyperlink ref="P1510" location="'Светильники Профдед н'!A1" display="см. лист «Светильники Профдед н»" xr:uid="{00D73678-5DD3-418C-8B26-7120CE69A704}"/>
    <hyperlink ref="P1511" location="'Светильники Профдед н'!A1" display="см. лист «Светильники Профдед н»" xr:uid="{9C15602B-3CF0-4920-B9C2-2F3543AE864E}"/>
    <hyperlink ref="P1512" location="'Светильники Профдед н'!A1" display="см. лист «Светильники Профдед н»" xr:uid="{EDB2DD18-027D-474D-BC2E-D01CF091D6B6}"/>
    <hyperlink ref="P1513" location="'Светильники Профдед н'!A1" display="см. лист «Светильники Профдед н»" xr:uid="{CFEB3A27-74FF-4FE4-A95B-D65B246F7FEC}"/>
    <hyperlink ref="P1514" location="'Освещение Рефлекта'!A1" display="см. лист «Освещение Рефлекта»" xr:uid="{8860BAFB-C66B-4F04-BA05-AF5C51F7368B}"/>
    <hyperlink ref="P1515" location="'Освещение Рефлекта'!A1" display="см. лист «Освещение Рефлекта»" xr:uid="{AC665D40-6401-46F8-AB0C-0DB276B7C6A7}"/>
    <hyperlink ref="P1516" location="'Освещение Рефлекта'!A1" display="см. лист «Освещение Рефлекта»" xr:uid="{B5002F74-6521-41C0-8CEA-836CE752D2CB}"/>
    <hyperlink ref="P1517" location="'Освещение Рефлекта'!A1" display="см. лист «Освещение Рефлекта»" xr:uid="{B7A5BFB9-E01C-4F87-9DE7-75B5E1E2A8BB}"/>
    <hyperlink ref="P1518" location="'Освещение Рефлекта'!A1" display="см. лист «Освещение Рефлекта»" xr:uid="{C4B3B25E-27B9-4B47-B8BD-C7C971530326}"/>
    <hyperlink ref="P1519" location="'Освещение Рефлекта'!A1" display="см. лист «Освещение Рефлекта»" xr:uid="{7CB2C5B6-576B-4CD1-A4FD-7E33C089C417}"/>
    <hyperlink ref="P1520" location="'Освещение Рефлекта'!A1" display="см. лист «Освещение Рефлекта»" xr:uid="{A3F6B9A3-4321-458F-B830-67B09B788803}"/>
    <hyperlink ref="P1521" location="'Освещение Рефлекта'!A1" display="см. лист «Освещение Рефлекта»" xr:uid="{F5029783-3A69-4703-9648-6106F0DDFC83}"/>
    <hyperlink ref="P1522" location="'Освещение Рефлекта'!A1" display="см. лист «Освещение Рефлекта»" xr:uid="{C6BECF71-487A-43B3-9E72-D5E5DFF4763F}"/>
    <hyperlink ref="P1523" location="'Освещение Рефлекта'!A1" display="см. лист «Освещение Рефлекта»" xr:uid="{3840ED0C-88E6-4309-BE3A-D48DCD95BE30}"/>
    <hyperlink ref="P1524" location="'Освещение Рефлекта'!A1" display="см. лист «Освещение Рефлекта»" xr:uid="{DB513ECF-0F0A-4083-B9E5-CE4BFFE8A587}"/>
    <hyperlink ref="P1525" location="'Освещение Рефлекта'!A1" display="см. лист «Освещение Рефлекта»" xr:uid="{9E3BFB26-3CC7-4C0E-9474-2882056D7983}"/>
    <hyperlink ref="P1526" location="'Освещение Рефлекта'!A1" display="см. лист «Освещение Рефлекта»" xr:uid="{802D81FC-D630-430F-A735-0480F4E1CA86}"/>
    <hyperlink ref="P1527" location="'Освещение Рефлекта'!A1" display="см. лист «Освещение Рефлекта»" xr:uid="{01FD2237-6150-443C-9117-4F18C6446961}"/>
    <hyperlink ref="P1528" location="'Освещение Рефлекта'!A1" display="см. лист «Освещение Рефлекта»" xr:uid="{D12E5A63-886E-409B-8E7F-06CFFEBEABA1}"/>
    <hyperlink ref="P1529" location="'Освещение Рефлекта'!A1" display="см. лист «Освещение Рефлекта»" xr:uid="{201ADE61-A62E-42C5-BBCC-13126BB8617F}"/>
    <hyperlink ref="P1530" location="'Освещение Рефлекта'!A1" display="см. лист «Освещение Рефлекта»" xr:uid="{4CC025CF-6F3B-499C-98DC-67B9917E3B19}"/>
    <hyperlink ref="P1531" location="'Освещение Рефлекта'!A1" display="см. лист «Освещение Рефлекта»" xr:uid="{33FBA8C3-94CA-4EFA-A6B2-A34004BAC1A7}"/>
    <hyperlink ref="P1532" location="'Освещение Рефлекта'!A1" display="см. лист «Освещение Рефлекта»" xr:uid="{2803D4B4-456B-4ACF-85F0-B3388D7C680A}"/>
    <hyperlink ref="P1533" location="'Освещение Рефлекта'!A1" display="см. лист «Освещение Рефлекта»" xr:uid="{4332ABCA-44C7-4EA4-8CE9-EB58E4E3204C}"/>
    <hyperlink ref="P1534" location="'Освещение Рефлекта'!A1" display="см. лист «Освещение Рефлекта»" xr:uid="{9B4C4405-BFCA-46A1-A875-6D78523269F3}"/>
    <hyperlink ref="P1535" location="'Освещение Рефлекта'!A1" display="см. лист «Освещение Рефлекта»" xr:uid="{5FB1616D-DBD4-46A6-82A2-D3AD5D5D92DC}"/>
    <hyperlink ref="P1536" location="'Освещение Рефлекта'!A1" display="см. лист «Освещение Рефлекта»" xr:uid="{72B17BD0-4D67-48C6-8A16-EE933723CD2C}"/>
    <hyperlink ref="P1537" location="'Освещение Рефлекта'!A1" display="см. лист «Освещение Рефлекта»" xr:uid="{4AAAE18E-3A29-4FFE-8EC4-605552C48826}"/>
    <hyperlink ref="P1538" location="'Освещение Рефлекта'!A1" display="см. лист «Освещение Рефлекта»" xr:uid="{4808DD99-B009-471C-B868-C2738DCD5CFF}"/>
    <hyperlink ref="P1539" location="'Освещение Рефлекта'!A1" display="см. лист «Освещение Рефлекта»" xr:uid="{BCA36DF9-437A-48DB-9D62-ADC06EBB2130}"/>
    <hyperlink ref="P1540" location="'Освещение Рефлекта'!A1" display="см. лист «Освещение Рефлекта»" xr:uid="{110E9C6D-8600-4FF7-9C0A-FC024FFA0005}"/>
    <hyperlink ref="P1541" location="'Освещение Рефлекта'!A1" display="см. лист «Освещение Рефлекта»" xr:uid="{2EBB3CC8-DFDE-452C-91B6-BA295BAABE42}"/>
    <hyperlink ref="P1542" location="'Освещение Рефлекта'!A1" display="см. лист «Освещение Рефлекта»" xr:uid="{9B17C576-4EC6-487A-BA42-66ED480C963F}"/>
    <hyperlink ref="P1543" location="'Освещение Рефлекта'!A1" display="см. лист «Освещение Рефлекта»" xr:uid="{E6E5EF82-597C-4B7C-B01E-D7420D15807A}"/>
    <hyperlink ref="P1544" location="'Освещение Рефлекта'!A1" display="см. лист «Освещение Рефлекта»" xr:uid="{07D18A33-1F81-421D-AE52-D560B8E93319}"/>
    <hyperlink ref="P1545" location="'Освещение Рефлекта'!A1" display="см. лист «Освещение Рефлекта»" xr:uid="{D5295034-F8F9-4584-852F-46BBDCE4DE7F}"/>
    <hyperlink ref="P1546" location="'Освещение Рефлекта'!A1" display="см. лист «Освещение Рефлекта»" xr:uid="{D71581DD-5D21-4158-B057-F679C2ED2FC4}"/>
    <hyperlink ref="P1547" location="'Освещение Рефлекта'!A1" display="см. лист «Освещение Рефлекта»" xr:uid="{83FFA2F4-C9C2-4011-9AFB-7A825226490D}"/>
    <hyperlink ref="P1548" location="'Освещение Рефлекта'!A1" display="см. лист «Освещение Рефлекта»" xr:uid="{3029AE76-76B4-46BF-82A9-DB4355A7D90D}"/>
    <hyperlink ref="P1549" location="'Освещение Рефлекта'!A1" display="см. лист «Освещение Рефлекта»" xr:uid="{5B10030C-80D4-414C-91FB-5C36AD50960B}"/>
    <hyperlink ref="P1550" location="'Освещение Рефлекта'!A1" display="см. лист «Освещение Рефлекта»" xr:uid="{5D3E2010-AFF9-41B9-B7BD-D18C72BB3222}"/>
    <hyperlink ref="P1551" location="'Освещение Рефлекта'!A1" display="см. лист «Освещение Рефлекта»" xr:uid="{070552A4-225A-40E8-9EFD-550D9D40D7D5}"/>
    <hyperlink ref="P1552" location="'Освещение Рефлекта'!A1" display="см. лист «Освещение Рефлекта»" xr:uid="{27368DB3-1A2C-424C-9D7C-949AC8CE2F10}"/>
    <hyperlink ref="P1553" location="'Освещение Рефлекта'!A1" display="см. лист «Освещение Рефлекта»" xr:uid="{3B3120AF-4312-47EB-AD46-A3279811E3F5}"/>
    <hyperlink ref="P1554" location="'Освещение Рефлекта'!A1" display="см. лист «Освещение Рефлекта»" xr:uid="{DCA4AE17-E1A2-41C3-9C6D-7234C95758A7}"/>
    <hyperlink ref="P1555" location="'Освещение Рефлекта'!A1" display="см. лист «Освещение Рефлекта»" xr:uid="{ED46798A-BA99-42C4-A691-43650CB73331}"/>
    <hyperlink ref="P1556" location="'Освещение Рефлекта'!A1" display="см. лист «Освещение Рефлекта»" xr:uid="{092E9590-F784-4907-AE3B-A7EE6C55D790}"/>
    <hyperlink ref="P1557" location="'Освещение Рефлекта'!A1" display="см. лист «Освещение Рефлекта»" xr:uid="{1F9C6FED-2ECC-4FDF-BAE8-6C66B54EF6BF}"/>
    <hyperlink ref="P1558" location="'Освещение Рефлекта'!A1" display="см. лист «Освещение Рефлекта»" xr:uid="{CB9B887F-DDBD-4FC8-A854-E62422958794}"/>
    <hyperlink ref="P1559" location="'Освещение Рефлекта'!A1" display="см. лист «Освещение Рефлекта»" xr:uid="{56F2BDC9-7B5E-44FD-924C-189D17FB0425}"/>
    <hyperlink ref="P1560" location="'Освещение Рефлекта'!A1" display="см. лист «Освещение Рефлекта»" xr:uid="{AEBBB03C-3612-4C77-89E7-F8D7502F6A3C}"/>
    <hyperlink ref="P1561" location="'Освещение Рефлекта'!A1" display="см. лист «Освещение Рефлекта»" xr:uid="{9A87036F-F199-41A8-B2E8-F7DDF7BA7EC9}"/>
    <hyperlink ref="P1562" location="'Освещение Рефлекта'!A1" display="см. лист «Освещение Рефлекта»" xr:uid="{4A6EF4D1-E123-460F-9311-839562008EDA}"/>
    <hyperlink ref="P1563" location="'Освещение Рефлекта'!A1" display="см. лист «Освещение Рефлекта»" xr:uid="{4B25226B-8089-4499-96F7-C3DA93EE53DD}"/>
    <hyperlink ref="P1564" location="'Освещение Рефлекта'!A1" display="см. лист «Освещение Рефлекта»" xr:uid="{68EBB087-33B9-4304-90CD-ADA108344086}"/>
    <hyperlink ref="P1565" location="'Освещение Рефлекта'!A1" display="см. лист «Освещение Рефлекта»" xr:uid="{905FDB76-4B4C-40D9-8676-3238A9260F1B}"/>
    <hyperlink ref="P1566" location="'Освещение Рефлекта'!A1" display="см. лист «Освещение Рефлекта»" xr:uid="{23133146-71E1-4AA8-BDDC-081A132221DA}"/>
    <hyperlink ref="P1567" location="'Освещение Рефлекта'!A1" display="см. лист «Освещение Рефлекта»" xr:uid="{DABB1B88-419D-477B-8BF2-BE997DAED2AE}"/>
    <hyperlink ref="P1568" location="'Освещение Рефлекта'!A1" display="см. лист «Освещение Рефлекта»" xr:uid="{184140A7-CADE-4142-8344-AE0E362AA0E1}"/>
    <hyperlink ref="P1569" location="'Освещение Рефлекта'!A1" display="см. лист «Освещение Рефлекта»" xr:uid="{3F42F9D4-4B30-44C3-8AF0-50689D655BB5}"/>
    <hyperlink ref="P1570" location="'Освещение Рефлекта'!A1" display="см. лист «Освещение Рефлекта»" xr:uid="{51EFBDB7-3F33-4FDF-9F41-73684C28EF91}"/>
    <hyperlink ref="P1571" location="'Освещение Рефлекта'!A1" display="см. лист «Освещение Рефлекта»" xr:uid="{4A0EDDC5-C5F5-4268-A116-BF8B31C57719}"/>
    <hyperlink ref="P1572" location="'Освещение Рефлекта'!A1" display="см. лист «Освещение Рефлекта»" xr:uid="{0B6A7D11-B9F6-4A64-96DF-938EE59D41AD}"/>
    <hyperlink ref="P1573" location="'Освещение Рефлекта'!A1" display="см. лист «Освещение Рефлекта»" xr:uid="{8E72C130-07C6-4FAA-89BE-B926DF1CFDD6}"/>
    <hyperlink ref="P1574" location="'Освещение Рефлекта'!A1" display="см. лист «Освещение Рефлекта»" xr:uid="{73495801-0B0E-47FA-A995-B9341E29FB1F}"/>
    <hyperlink ref="P1575" location="'Освещение Рефлекта'!A1" display="см. лист «Освещение Рефлекта»" xr:uid="{80F8E194-93F6-44DA-BE99-06ED006A6934}"/>
    <hyperlink ref="P1576" location="'Освещение Рефлекта'!A1" display="см. лист «Освещение Рефлекта»" xr:uid="{721C40D2-D947-4EEB-A16E-732959FBC4FB}"/>
    <hyperlink ref="P1577" location="'Освещение Рефлекта'!A1" display="см. лист «Освещение Рефлекта»" xr:uid="{F14C197A-67B4-45DD-BD30-79B9F644CD04}"/>
    <hyperlink ref="P1578" location="'Освещение Рефлекта'!A1" display="см. лист «Освещение Рефлекта»" xr:uid="{27AE2252-7529-4500-B8C1-FD50E6C2F080}"/>
    <hyperlink ref="P1583" location="'Освещение Рефлекта'!A1" display="см. лист «Освещение Рефлекта»" xr:uid="{F154F5E4-92C9-4744-8058-3055A089CC3A}"/>
    <hyperlink ref="P1587" location="'Освещение Рефлекта'!A1" display="см. лист «Освещение Рефлекта»" xr:uid="{6D2EA57F-6D79-4900-AF8D-038B50191FE7}"/>
    <hyperlink ref="P1592" location="'Освещение Рефлекта'!A1" display="см. лист «Освещение Рефлекта»" xr:uid="{DA6EC97C-A7E1-4FC9-B2A0-88B8B53834F1}"/>
    <hyperlink ref="P1597" location="'Освещение Рефлекта'!A1" display="см. лист «Освещение Рефлекта»" xr:uid="{7DE02AE7-0ADF-4F28-90D5-8439FA2A5FBA}"/>
    <hyperlink ref="P1602" location="'Освещение Рефлекта'!A1" display="см. лист «Освещение Рефлекта»" xr:uid="{C0614935-6D03-4B4C-896B-9147D8EE440E}"/>
    <hyperlink ref="P1606" location="'Освещение Рефлекта'!A1" display="см. лист «Освещение Рефлекта»" xr:uid="{63B0EB8D-B7CC-4A0B-9586-B98CD2451F55}"/>
    <hyperlink ref="P1607" location="'Освещение Рефлекта'!A1" display="см. лист «Освещение Рефлекта»" xr:uid="{AD3A08B0-78C8-4FC1-A504-39709D6969CA}"/>
    <hyperlink ref="P1608" location="'Освещение Рефлекта'!A1" display="см. лист «Освещение Рефлекта»" xr:uid="{7B1986D8-E003-467F-A61A-E25405486DFE}"/>
    <hyperlink ref="P1609" location="'Освещение Рефлекта'!A1" display="см. лист «Освещение Рефлекта»" xr:uid="{679A96EE-FEA9-4499-A0EE-82808B219B68}"/>
    <hyperlink ref="P1610" location="'Освещение Рефлекта'!A1" display="см. лист «Освещение Рефлекта»" xr:uid="{AE31074B-DD5A-42BA-9C20-70D371145039}"/>
    <hyperlink ref="P1614" location="'Освещение Рефлекта'!A1" display="см. лист «Освещение Рефлекта»" xr:uid="{520AC23C-DA2B-4241-84C7-7130AEA7119E}"/>
    <hyperlink ref="P1623" location="'Щиты в сборе'!A1" display="см. лист «Щиты в сборе»" xr:uid="{E0B53ECA-334D-4968-B962-D3287466B88D}"/>
    <hyperlink ref="P1624" location="'Щиты в сборе'!A1" display="см. лист «Щиты в сборе»" xr:uid="{5CBB3CB0-CF47-4EE1-84DD-2495F1D0C816}"/>
    <hyperlink ref="P1634" location="'Розетки ДКС'!A1" display="см. лист «Розетки ДКС»" xr:uid="{B7CD1486-843A-4A13-9590-3E77FA63F70F}"/>
    <hyperlink ref="P1637" location="'Розетки ДКС'!A1" display="см. лист «Розетки ДКС»" xr:uid="{F9D6061A-FA53-44DD-B843-4043C01509C2}"/>
    <hyperlink ref="P437" location="'ПВХ (юань)'!A1" display="см. лист «ПВХ (юань)»" xr:uid="{71B6F225-DA48-4AD3-AF94-561594B4E6FB}"/>
    <hyperlink ref="P474" location="'Стекл. дв. полут в проем'!A1" display="см. лист «Стекл. дв. полут в проем»" xr:uid="{A4A77173-0C54-4A6E-AB45-7952FF1F9CDA}"/>
    <hyperlink ref="P990" location="'Кондиционеры бытовые'!A1" display="см. лист «Кондиционеры бытовые»" xr:uid="{697D3C08-D92F-4BAD-AEA5-5DDCE54BDB4C}"/>
    <hyperlink ref="P991" location="'Кондиционеры бытовые'!A1" display="см. лист «Кондиционеры бытовые»" xr:uid="{738939AE-A80A-4379-9278-83C7EDB4965C}"/>
    <hyperlink ref="P992" location="'Кондиционеры бытовые'!A1" display="см. лист «Кондиционеры бытовые»" xr:uid="{7AC0CA39-A5EC-49AC-8AE2-C7ADA62CF1BB}"/>
    <hyperlink ref="P993" location="'Кондиционеры бытовые'!A1" display="см. лист «Кондиционеры бытовые»" xr:uid="{6683A470-9412-4C59-A9FB-7A3A942BB022}"/>
    <hyperlink ref="P994" location="'Кондиционеры бытовые'!A1" display="см. лист «Кондиционеры бытовые»" xr:uid="{E44C6F11-75F9-4E37-AC38-5B6B8C656DAC}"/>
    <hyperlink ref="P1010" location="'Кондиционеры бытовые'!A1" display="см. лист «Кондиционеры бытовые»" xr:uid="{03DDC5A7-0CC4-49AC-B3D4-FDDE6137BFE8}"/>
    <hyperlink ref="P1011" location="'Кондиционеры бытовые'!A1" display="см. лист «Кондиционеры бытовые»" xr:uid="{B31F95B3-E985-443A-B50E-3EFC2772B9D8}"/>
    <hyperlink ref="P1012" location="'Кондиционеры бытовые'!A1" display="см. лист «Кондиционеры бытовые»" xr:uid="{BA720913-3A4C-4715-865A-E896CB828B01}"/>
    <hyperlink ref="P1013" location="'Кондиционеры бытовые'!A1" display="см. лист «Кондиционеры бытовые»" xr:uid="{554C3B75-BA59-41DF-AE60-CD3E76548276}"/>
    <hyperlink ref="P1014" location="'Кондиционеры бытовые'!A1" display="см. лист «Кондиционеры бытовые»" xr:uid="{84F63C1E-98F3-47C2-B8BE-965EA0CD3946}"/>
    <hyperlink ref="P1015" location="'Кондиционеры бытовые'!A1" display="см. лист «Кондиционеры бытовые»" xr:uid="{8D3E354F-1964-4F38-9842-CD553A4F3DFE}"/>
    <hyperlink ref="P1016" location="'Кондиционеры бытовые'!A1" display="см. лист «Кондиционеры бытовые»" xr:uid="{5307CFCD-A0FF-41C9-95D4-333528CD41D6}"/>
    <hyperlink ref="P1017" location="'Кондиционеры бытовые'!A1" display="см. лист «Кондиционеры бытовые»" xr:uid="{3139B2A7-434D-4729-BA69-91042B6D7A2D}"/>
    <hyperlink ref="P1018" location="'Кондиционеры бытовые'!A1" display="см. лист «Кондиционеры бытовые»" xr:uid="{C4F813A7-497B-4EA1-8581-2D87907E7FFA}"/>
    <hyperlink ref="P1019" location="'Кондиционеры бытовые'!A1" display="см. лист «Кондиционеры бытовые»" xr:uid="{22DC3BED-DCC1-4EAA-B4EA-10C45B00A6BD}"/>
    <hyperlink ref="P1020" location="'Кондиционеры бытовые'!A1" display="см. лист «Кондиционеры бытовые»" xr:uid="{AF6CCA39-8780-4CEB-BBD1-CF8D31025157}"/>
    <hyperlink ref="P1021" location="'Кондиционеры бытовые'!A1" display="см. лист «Кондиционеры бытовые»" xr:uid="{F4B3809C-E2B4-4B78-B56C-9C72E31E0FF8}"/>
    <hyperlink ref="P1022" location="'Кондиционеры бытовые'!A1" display="см. лист «Кондиционеры бытовые»" xr:uid="{67BA1A8D-85A0-40F8-869E-1D3C5181DBA1}"/>
    <hyperlink ref="P1023" location="'Кондиционеры бытовые'!A1" display="см. лист «Кондиционеры бытовые»" xr:uid="{FFDCB541-8F01-4EDA-8ECE-5C493F36B997}"/>
    <hyperlink ref="P1024" location="'Кондиционеры бытовые'!A1" display="см. лист «Кондиционеры бытовые»" xr:uid="{DC6AA88C-8CA0-40A5-8CB9-D8DDDD1691B8}"/>
    <hyperlink ref="P1617" location="'Лючек напольный'!A1" display="см. лист «Лючек напольный»" xr:uid="{91A24233-A91C-4F29-886B-006201CEDC90}"/>
    <hyperlink ref="P1618" location="'Лючек напольный'!A1" display="см. лист «Лючек напольный»" xr:uid="{5AB684B0-63A8-43F3-A1A1-18EA8467E714}"/>
    <hyperlink ref="P1472" location="'Освещение'!A1" display="см. лист «Освещение»" xr:uid="{D25408F9-38BE-4429-90EF-F056BCADD512}"/>
  </hyperlinks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/>
  </sheetViews>
  <sheetFormatPr defaultRowHeight="14.4"/>
  <cols>
    <col min="2" max="2" width="1" style="855" customWidth="1"/>
    <col min="3" max="19" width="3" style="855" customWidth="1"/>
    <col min="20" max="20" width="27.33203125" style="855" customWidth="1"/>
    <col min="21" max="29" width="3" style="855" customWidth="1"/>
    <col min="30" max="30" width="2.44140625" style="855" hidden="1" customWidth="1"/>
    <col min="31" max="31" width="0.5546875" style="855" customWidth="1"/>
    <col min="32" max="32" width="2.44140625" style="855" hidden="1" customWidth="1"/>
    <col min="33" max="33" width="0.5546875" style="855" hidden="1" customWidth="1"/>
    <col min="34" max="34" width="0.33203125" style="855" hidden="1" customWidth="1"/>
    <col min="35" max="35" width="2.6640625" style="855" hidden="1" customWidth="1"/>
    <col min="36" max="36" width="0.33203125" style="855" hidden="1" customWidth="1"/>
    <col min="37" max="37" width="2.6640625" style="855" hidden="1" customWidth="1"/>
    <col min="38" max="38" width="0.33203125" style="855" hidden="1" customWidth="1"/>
    <col min="39" max="39" width="2.6640625" style="855" hidden="1" customWidth="1"/>
    <col min="40" max="40" width="0.33203125" style="855" hidden="1" customWidth="1"/>
    <col min="41" max="41" width="2.6640625" style="855" hidden="1" customWidth="1"/>
    <col min="42" max="42" width="0.33203125" style="855" hidden="1" customWidth="1"/>
    <col min="43" max="43" width="2.6640625" style="855" hidden="1" customWidth="1"/>
    <col min="44" max="44" width="0.33203125" style="855" hidden="1" customWidth="1"/>
    <col min="45" max="45" width="2.6640625" style="855" hidden="1" customWidth="1"/>
    <col min="46" max="46" width="0.33203125" style="855" hidden="1" customWidth="1"/>
    <col min="47" max="47" width="3.5546875" style="855" hidden="1" customWidth="1"/>
    <col min="48" max="48" width="0.109375" style="855" hidden="1" customWidth="1"/>
    <col min="49" max="49" width="2.88671875" style="855" hidden="1" customWidth="1"/>
    <col min="50" max="50" width="0.109375" style="855" hidden="1" customWidth="1"/>
    <col min="51" max="51" width="2.88671875" style="855" hidden="1" customWidth="1"/>
    <col min="52" max="52" width="0.109375" style="855" hidden="1" customWidth="1"/>
    <col min="53" max="53" width="2.88671875" style="855" hidden="1" customWidth="1"/>
    <col min="54" max="54" width="0.109375" style="855" hidden="1" customWidth="1"/>
    <col min="55" max="55" width="12.44140625" style="894" customWidth="1"/>
  </cols>
  <sheetData>
    <row r="1" spans="2:55">
      <c r="B1" s="904"/>
      <c r="C1" s="905" t="s">
        <v>5314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1223" t="s">
        <v>5315</v>
      </c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  <c r="AN1" s="1225"/>
      <c r="AO1" s="904"/>
      <c r="AP1" s="904"/>
      <c r="AQ1" s="904"/>
      <c r="AR1" s="904"/>
      <c r="AS1" s="904"/>
      <c r="AT1" s="904"/>
      <c r="AU1" s="904"/>
      <c r="AV1" s="904"/>
      <c r="AW1" s="904"/>
      <c r="AX1" s="904"/>
      <c r="AY1" s="904"/>
      <c r="AZ1" s="904"/>
      <c r="BA1" s="904"/>
      <c r="BB1" s="904"/>
      <c r="BC1" s="916"/>
    </row>
    <row r="2" spans="2:55">
      <c r="B2" s="904"/>
      <c r="C2" s="905" t="s">
        <v>5316</v>
      </c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5"/>
      <c r="O2" s="905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  <c r="AO2" s="904"/>
      <c r="AP2" s="904"/>
      <c r="AQ2" s="904"/>
      <c r="AR2" s="904"/>
      <c r="AS2" s="904"/>
      <c r="AT2" s="904"/>
      <c r="AU2" s="904"/>
      <c r="AV2" s="904"/>
      <c r="AW2" s="904"/>
      <c r="AX2" s="904"/>
      <c r="AY2" s="904"/>
      <c r="AZ2" s="904"/>
      <c r="BA2" s="904"/>
      <c r="BB2" s="904"/>
      <c r="BC2" s="916"/>
    </row>
    <row r="3" spans="2:55">
      <c r="B3" s="904"/>
      <c r="C3" s="905" t="s">
        <v>5317</v>
      </c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1226" t="s">
        <v>5318</v>
      </c>
      <c r="O3" s="1227"/>
      <c r="P3" s="1227"/>
      <c r="Q3" s="1227"/>
      <c r="R3" s="1227"/>
      <c r="S3" s="1227"/>
      <c r="T3" s="1227"/>
      <c r="U3" s="1227"/>
      <c r="V3" s="1227"/>
      <c r="W3" s="1227"/>
      <c r="X3" s="1227"/>
      <c r="Y3" s="1227"/>
      <c r="Z3" s="1227"/>
      <c r="AA3" s="1227"/>
      <c r="AB3" s="1227"/>
      <c r="AC3" s="1227"/>
      <c r="AD3" s="1227"/>
      <c r="AE3" s="1227"/>
      <c r="AF3" s="1227"/>
      <c r="AG3" s="1227"/>
      <c r="AH3" s="1227"/>
      <c r="AI3" s="1227"/>
      <c r="AJ3" s="1227"/>
      <c r="AK3" s="1227"/>
      <c r="AL3" s="1227"/>
      <c r="AM3" s="904"/>
      <c r="AN3" s="904"/>
      <c r="AO3" s="904"/>
      <c r="AP3" s="904"/>
      <c r="AQ3" s="904"/>
      <c r="AR3" s="904"/>
      <c r="AS3" s="904"/>
      <c r="AT3" s="904"/>
      <c r="AU3" s="904"/>
      <c r="AV3" s="904"/>
      <c r="AW3" s="904"/>
      <c r="AX3" s="904"/>
      <c r="AY3" s="904"/>
      <c r="AZ3" s="904"/>
      <c r="BA3" s="904"/>
      <c r="BB3" s="904"/>
      <c r="BC3" s="916"/>
    </row>
    <row r="4" spans="2:55">
      <c r="B4" s="904"/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904"/>
      <c r="AN4" s="904"/>
      <c r="AO4" s="904"/>
      <c r="AP4" s="904"/>
      <c r="AQ4" s="904"/>
      <c r="AR4" s="904"/>
      <c r="AS4" s="904"/>
      <c r="AT4" s="904"/>
      <c r="AU4" s="904"/>
      <c r="AV4" s="904"/>
      <c r="AW4" s="904"/>
      <c r="AX4" s="904"/>
      <c r="AY4" s="904"/>
      <c r="AZ4" s="904"/>
      <c r="BA4" s="904"/>
      <c r="BB4" s="904"/>
      <c r="BC4" s="916"/>
    </row>
    <row r="5" spans="2:55" ht="15" customHeight="1">
      <c r="B5" s="904"/>
      <c r="C5" s="905" t="s">
        <v>5319</v>
      </c>
      <c r="D5" s="904"/>
      <c r="E5" s="904"/>
      <c r="F5" s="904"/>
      <c r="G5" s="904"/>
      <c r="H5" s="905" t="s">
        <v>3764</v>
      </c>
      <c r="I5" s="904"/>
      <c r="J5" s="904"/>
      <c r="K5" s="904"/>
      <c r="L5" s="904"/>
      <c r="M5" s="904"/>
      <c r="N5" s="905" t="s">
        <v>5320</v>
      </c>
      <c r="O5" s="905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904"/>
      <c r="AA5" s="904"/>
      <c r="AB5" s="904"/>
      <c r="AC5" s="904"/>
      <c r="AD5" s="904"/>
      <c r="AE5" s="904"/>
      <c r="AF5" s="904"/>
      <c r="AG5" s="904"/>
      <c r="AH5" s="904"/>
      <c r="AI5" s="904"/>
      <c r="AJ5" s="904"/>
      <c r="AK5" s="904"/>
      <c r="AL5" s="904"/>
      <c r="AM5" s="906" t="s">
        <v>5321</v>
      </c>
      <c r="AN5" s="906"/>
      <c r="AO5" s="904"/>
      <c r="AP5" s="904"/>
      <c r="AQ5" s="904"/>
      <c r="AR5" s="904"/>
      <c r="AS5" s="904"/>
      <c r="AT5" s="904"/>
      <c r="AU5" s="904"/>
      <c r="AV5" s="904"/>
      <c r="AW5" s="904"/>
      <c r="AX5" s="904"/>
      <c r="AY5" s="904"/>
      <c r="AZ5" s="904"/>
      <c r="BA5" s="904"/>
      <c r="BB5" s="904"/>
      <c r="BC5" s="916"/>
    </row>
    <row r="6" spans="2:55">
      <c r="B6" s="904"/>
      <c r="C6" s="905" t="s">
        <v>5322</v>
      </c>
      <c r="D6" s="904"/>
      <c r="E6" s="904"/>
      <c r="F6" s="904"/>
      <c r="G6" s="904"/>
      <c r="H6" s="905" t="s">
        <v>3764</v>
      </c>
      <c r="I6" s="904"/>
      <c r="J6" s="904"/>
      <c r="K6" s="904"/>
      <c r="L6" s="904"/>
      <c r="M6" s="904"/>
      <c r="N6" s="1223" t="s">
        <v>5320</v>
      </c>
      <c r="O6" s="1224"/>
      <c r="P6" s="1225"/>
      <c r="Q6" s="1225"/>
      <c r="R6" s="1225"/>
      <c r="S6" s="1225"/>
      <c r="T6" s="1225"/>
      <c r="U6" s="1225"/>
      <c r="V6" s="1225"/>
      <c r="W6" s="1225"/>
      <c r="X6" s="1225"/>
      <c r="Y6" s="1225"/>
      <c r="Z6" s="1225"/>
      <c r="AA6" s="1225"/>
      <c r="AB6" s="1225"/>
      <c r="AC6" s="1225"/>
      <c r="AD6" s="1225"/>
      <c r="AE6" s="1225"/>
      <c r="AF6" s="1225"/>
      <c r="AG6" s="1225"/>
      <c r="AH6" s="1225"/>
      <c r="AI6" s="1225"/>
      <c r="AJ6" s="1225"/>
      <c r="AK6" s="1225"/>
      <c r="AL6" s="1225"/>
      <c r="AM6" s="1225"/>
      <c r="AN6" s="1225"/>
      <c r="AO6" s="1225"/>
      <c r="AP6" s="1225"/>
      <c r="AQ6" s="1225"/>
      <c r="AR6" s="1225"/>
      <c r="AS6" s="1225"/>
      <c r="AT6" s="1225"/>
      <c r="AU6" s="1225"/>
      <c r="AV6" s="1225"/>
      <c r="AW6" s="1225"/>
      <c r="AX6" s="1225"/>
      <c r="AY6" s="1225"/>
      <c r="AZ6" s="1225"/>
      <c r="BA6" s="1225"/>
      <c r="BB6" s="1225"/>
      <c r="BC6" s="916"/>
    </row>
    <row r="7" spans="2:55">
      <c r="B7" s="904"/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907"/>
      <c r="N7" s="907"/>
      <c r="O7" s="907"/>
      <c r="P7" s="907"/>
      <c r="Q7" s="907"/>
      <c r="R7" s="907"/>
      <c r="S7" s="907"/>
      <c r="T7" s="907"/>
      <c r="U7" s="907"/>
      <c r="V7" s="907"/>
      <c r="W7" s="907"/>
      <c r="X7" s="907"/>
      <c r="Y7" s="907"/>
      <c r="Z7" s="907"/>
      <c r="AA7" s="907"/>
      <c r="AB7" s="907"/>
      <c r="AC7" s="907"/>
      <c r="AD7" s="907"/>
      <c r="AE7" s="907"/>
      <c r="AF7" s="907"/>
      <c r="AG7" s="907"/>
      <c r="AH7" s="907"/>
      <c r="AI7" s="907"/>
      <c r="AJ7" s="907"/>
      <c r="AK7" s="907"/>
      <c r="AL7" s="907"/>
      <c r="AM7" s="907"/>
      <c r="AN7" s="907"/>
      <c r="AO7" s="907"/>
      <c r="AP7" s="907"/>
      <c r="AQ7" s="907"/>
      <c r="AR7" s="907"/>
      <c r="AS7" s="907"/>
      <c r="AT7" s="907"/>
      <c r="AU7" s="907"/>
      <c r="AV7" s="907"/>
      <c r="AW7" s="907"/>
      <c r="AX7" s="907"/>
      <c r="AY7" s="907"/>
      <c r="AZ7" s="907"/>
      <c r="BA7" s="907"/>
      <c r="BB7" s="907"/>
      <c r="BC7" s="917"/>
    </row>
    <row r="8" spans="2:55">
      <c r="D8" s="908"/>
      <c r="E8" s="908"/>
      <c r="F8" s="908"/>
      <c r="G8" s="908"/>
      <c r="H8" s="908"/>
      <c r="I8" s="908"/>
      <c r="J8" s="908"/>
      <c r="K8" s="908"/>
      <c r="L8" s="908"/>
      <c r="M8" s="908"/>
      <c r="N8" s="908"/>
      <c r="O8" s="908"/>
      <c r="P8" s="908"/>
      <c r="Q8" s="908"/>
      <c r="R8" s="908"/>
      <c r="S8" s="908"/>
      <c r="T8" s="908"/>
      <c r="U8" s="908"/>
      <c r="V8" s="908"/>
      <c r="W8" s="908"/>
      <c r="X8" s="908"/>
      <c r="Y8" s="908"/>
      <c r="Z8" s="908"/>
      <c r="AA8" s="908"/>
      <c r="AB8" s="908"/>
      <c r="AC8" s="908"/>
      <c r="AD8" s="908"/>
      <c r="AE8" s="908"/>
      <c r="AF8" s="908"/>
      <c r="AG8" s="908"/>
      <c r="AH8" s="908"/>
      <c r="AI8" s="908"/>
      <c r="AJ8" s="908"/>
      <c r="AK8" s="908"/>
      <c r="AL8" s="908"/>
      <c r="AM8" s="908"/>
      <c r="AN8" s="908"/>
      <c r="AO8" s="908"/>
      <c r="AP8" s="908"/>
      <c r="AQ8" s="908"/>
      <c r="AR8" s="908"/>
      <c r="AS8" s="908"/>
      <c r="AT8" s="908"/>
      <c r="AU8" s="908"/>
      <c r="AV8" s="908"/>
      <c r="AW8" s="908"/>
      <c r="AX8" s="908"/>
      <c r="AY8" s="908"/>
      <c r="AZ8" s="908"/>
    </row>
    <row r="9" spans="2:55">
      <c r="B9" s="354"/>
      <c r="C9" s="354"/>
      <c r="D9" s="909"/>
      <c r="E9" s="909"/>
      <c r="F9" s="909"/>
      <c r="G9" s="909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09"/>
      <c r="V9" s="909"/>
      <c r="W9" s="909"/>
      <c r="X9" s="909"/>
      <c r="Y9" s="909"/>
      <c r="Z9" s="909"/>
      <c r="AA9" s="909"/>
      <c r="AB9" s="909"/>
      <c r="AC9" s="909"/>
      <c r="AD9" s="909"/>
      <c r="AE9" s="909"/>
      <c r="AF9" s="909"/>
      <c r="AG9" s="909"/>
      <c r="AH9" s="909"/>
      <c r="AI9" s="909"/>
      <c r="AJ9" s="909"/>
      <c r="AK9" s="909"/>
      <c r="AL9" s="909"/>
      <c r="AM9" s="909"/>
      <c r="AN9" s="909"/>
      <c r="AO9" s="909"/>
      <c r="AP9" s="909"/>
      <c r="AQ9" s="909"/>
      <c r="AR9" s="909"/>
      <c r="AS9" s="909"/>
      <c r="AT9" s="909"/>
      <c r="AU9" s="909"/>
      <c r="AV9" s="909"/>
      <c r="AW9" s="909"/>
      <c r="AX9" s="909"/>
      <c r="AY9" s="909"/>
      <c r="AZ9" s="909"/>
      <c r="BA9" s="354"/>
      <c r="BB9" s="354"/>
      <c r="BC9" s="9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918"/>
    </row>
    <row r="12" spans="2:55">
      <c r="C12" s="1228" t="s">
        <v>5323</v>
      </c>
      <c r="D12" s="1228"/>
      <c r="E12" s="1228"/>
      <c r="F12" s="1228"/>
      <c r="G12" s="1228"/>
      <c r="H12" s="1228"/>
      <c r="I12" s="1228"/>
      <c r="J12" s="1228"/>
      <c r="K12" s="1228"/>
      <c r="L12" s="1228"/>
      <c r="M12" s="1228"/>
      <c r="N12" s="1228"/>
      <c r="O12" s="1228"/>
      <c r="P12" s="1228"/>
      <c r="Q12" s="1228"/>
      <c r="R12" s="1228"/>
      <c r="S12" s="1228"/>
      <c r="T12" s="1228"/>
      <c r="U12" s="1232" t="s">
        <v>5324</v>
      </c>
      <c r="V12" s="1232"/>
      <c r="W12" s="1232"/>
      <c r="X12" s="1233" t="s">
        <v>5325</v>
      </c>
      <c r="Y12" s="1233"/>
      <c r="Z12" s="1233"/>
      <c r="AA12" s="1233"/>
      <c r="AB12" s="1233"/>
      <c r="AC12" s="1233"/>
      <c r="AD12" s="1233"/>
      <c r="AE12" s="1233"/>
      <c r="AF12" s="1233"/>
      <c r="AG12" s="1233"/>
      <c r="AH12" s="1233"/>
      <c r="AI12" s="1233"/>
      <c r="AJ12" s="1233"/>
      <c r="AK12" s="1233"/>
      <c r="AL12" s="1233"/>
    </row>
    <row r="13" spans="2:55">
      <c r="C13" s="1229"/>
      <c r="D13" s="1230"/>
      <c r="E13" s="1230"/>
      <c r="F13" s="1230"/>
      <c r="G13" s="1230"/>
      <c r="H13" s="1230"/>
      <c r="I13" s="1230"/>
      <c r="J13" s="1230"/>
      <c r="K13" s="1230"/>
      <c r="L13" s="1230"/>
      <c r="M13" s="1230"/>
      <c r="N13" s="1230"/>
      <c r="O13" s="1230"/>
      <c r="P13" s="1230"/>
      <c r="Q13" s="1230"/>
      <c r="R13" s="1230"/>
      <c r="S13" s="1230"/>
      <c r="T13" s="1231"/>
      <c r="U13" s="1234" t="s">
        <v>5326</v>
      </c>
      <c r="V13" s="1234"/>
      <c r="W13" s="1234"/>
      <c r="X13" s="1238" t="s">
        <v>5327</v>
      </c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238"/>
      <c r="AK13" s="1238"/>
      <c r="AL13" s="1238"/>
    </row>
    <row r="14" spans="2:55">
      <c r="C14" s="1242" t="s">
        <v>5328</v>
      </c>
      <c r="D14" s="1242"/>
      <c r="E14" s="1242"/>
      <c r="F14" s="1242"/>
      <c r="G14" s="1242"/>
      <c r="H14" s="1242"/>
      <c r="I14" s="1242"/>
      <c r="J14" s="1242"/>
      <c r="K14" s="1242"/>
      <c r="L14" s="1242"/>
      <c r="M14" s="1242"/>
      <c r="N14" s="1242"/>
      <c r="O14" s="1242"/>
      <c r="P14" s="1242"/>
      <c r="Q14" s="1242"/>
      <c r="R14" s="1242"/>
      <c r="S14" s="1242"/>
      <c r="T14" s="1242"/>
      <c r="U14" s="1235"/>
      <c r="V14" s="1236"/>
      <c r="W14" s="1237"/>
      <c r="X14" s="1239"/>
      <c r="Y14" s="1240"/>
      <c r="Z14" s="1240"/>
      <c r="AA14" s="1240"/>
      <c r="AB14" s="1240"/>
      <c r="AC14" s="1240"/>
      <c r="AD14" s="1240"/>
      <c r="AE14" s="1240"/>
      <c r="AF14" s="1240"/>
      <c r="AG14" s="1240"/>
      <c r="AH14" s="1240"/>
      <c r="AI14" s="1240"/>
      <c r="AJ14" s="1240"/>
      <c r="AK14" s="1240"/>
      <c r="AL14" s="1241"/>
    </row>
    <row r="15" spans="2:55">
      <c r="C15" s="1243" t="s">
        <v>5329</v>
      </c>
      <c r="D15" s="1243"/>
      <c r="E15" s="1244" t="s">
        <v>5330</v>
      </c>
      <c r="F15" s="1244"/>
      <c r="G15" s="1244"/>
      <c r="H15" s="1244"/>
      <c r="I15" s="1244"/>
      <c r="J15" s="1244"/>
      <c r="K15" s="1244"/>
      <c r="L15" s="1243" t="s">
        <v>5331</v>
      </c>
      <c r="M15" s="1243"/>
      <c r="N15" s="1244" t="s">
        <v>5332</v>
      </c>
      <c r="O15" s="1244"/>
      <c r="P15" s="1244"/>
      <c r="Q15" s="1244"/>
      <c r="R15" s="1244"/>
      <c r="S15" s="1244"/>
      <c r="T15" s="1244"/>
      <c r="U15" s="1234" t="s">
        <v>5326</v>
      </c>
      <c r="V15" s="1234"/>
      <c r="W15" s="1234"/>
      <c r="X15" s="1245" t="s">
        <v>5333</v>
      </c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245"/>
      <c r="AK15" s="1245"/>
      <c r="AL15" s="1245"/>
    </row>
    <row r="16" spans="2:55">
      <c r="C16" s="1228" t="s">
        <v>3763</v>
      </c>
      <c r="D16" s="1228"/>
      <c r="E16" s="1228"/>
      <c r="F16" s="1228"/>
      <c r="G16" s="1228"/>
      <c r="H16" s="1228"/>
      <c r="I16" s="1228"/>
      <c r="J16" s="1228"/>
      <c r="K16" s="1228"/>
      <c r="L16" s="1228"/>
      <c r="M16" s="1228"/>
      <c r="N16" s="1228"/>
      <c r="O16" s="1228"/>
      <c r="P16" s="1228"/>
      <c r="Q16" s="1228"/>
      <c r="R16" s="1228"/>
      <c r="S16" s="1228"/>
      <c r="T16" s="1228"/>
      <c r="U16" s="1246" t="s">
        <v>5334</v>
      </c>
      <c r="V16" s="1246"/>
      <c r="W16" s="1246"/>
      <c r="X16" s="1247" t="s">
        <v>5335</v>
      </c>
      <c r="Y16" s="1247"/>
      <c r="Z16" s="1247"/>
      <c r="AA16" s="1248" t="s">
        <v>5336</v>
      </c>
      <c r="AB16" s="1248"/>
      <c r="AC16" s="1248"/>
      <c r="AD16" s="1248"/>
      <c r="AE16" s="1249"/>
      <c r="AF16" s="1249"/>
      <c r="AG16" s="1249"/>
      <c r="AH16" s="1249"/>
      <c r="AI16" s="1249"/>
      <c r="AJ16" s="1249"/>
      <c r="AK16" s="1249"/>
      <c r="AL16" s="1249"/>
    </row>
    <row r="17" spans="2:55">
      <c r="C17" s="1229"/>
      <c r="D17" s="1230"/>
      <c r="E17" s="1230"/>
      <c r="F17" s="1230"/>
      <c r="G17" s="1230"/>
      <c r="H17" s="1230"/>
      <c r="I17" s="1230"/>
      <c r="J17" s="1230"/>
      <c r="K17" s="1230"/>
      <c r="L17" s="1230"/>
      <c r="M17" s="1230"/>
      <c r="N17" s="1230"/>
      <c r="O17" s="1230"/>
      <c r="P17" s="1230"/>
      <c r="Q17" s="1230"/>
      <c r="R17" s="1230"/>
      <c r="S17" s="1230"/>
      <c r="T17" s="1231"/>
      <c r="U17" s="1246" t="s">
        <v>5337</v>
      </c>
      <c r="V17" s="1246"/>
      <c r="W17" s="1246"/>
      <c r="X17" s="1250"/>
      <c r="Y17" s="1250"/>
      <c r="Z17" s="1250"/>
      <c r="AA17" s="1248" t="s">
        <v>5338</v>
      </c>
      <c r="AB17" s="1248"/>
      <c r="AC17" s="1248"/>
      <c r="AD17" s="1248"/>
      <c r="AE17" s="1249" t="s">
        <v>749</v>
      </c>
      <c r="AF17" s="1249"/>
      <c r="AG17" s="1249"/>
      <c r="AH17" s="1249"/>
      <c r="AI17" s="1249"/>
      <c r="AJ17" s="1249"/>
      <c r="AK17" s="1249"/>
      <c r="AL17" s="1249"/>
    </row>
    <row r="18" spans="2:55">
      <c r="C18" s="1229"/>
      <c r="D18" s="1230"/>
      <c r="E18" s="1230"/>
      <c r="F18" s="1230"/>
      <c r="G18" s="1230"/>
      <c r="H18" s="1230"/>
      <c r="I18" s="1230"/>
      <c r="J18" s="1230"/>
      <c r="K18" s="1230"/>
      <c r="L18" s="1230"/>
      <c r="M18" s="1230"/>
      <c r="N18" s="1230"/>
      <c r="O18" s="1230"/>
      <c r="P18" s="1230"/>
      <c r="Q18" s="1230"/>
      <c r="R18" s="1230"/>
      <c r="S18" s="1230"/>
      <c r="T18" s="1231"/>
      <c r="U18" s="1246" t="s">
        <v>5339</v>
      </c>
      <c r="V18" s="1246"/>
      <c r="W18" s="1246"/>
      <c r="X18" s="1252" t="s">
        <v>5340</v>
      </c>
      <c r="Y18" s="1252"/>
      <c r="Z18" s="1252"/>
      <c r="AA18" s="1256" t="s">
        <v>5341</v>
      </c>
      <c r="AB18" s="1256"/>
      <c r="AC18" s="1256"/>
      <c r="AD18" s="1256"/>
      <c r="AE18" s="1249"/>
      <c r="AF18" s="1249"/>
      <c r="AG18" s="1249"/>
      <c r="AH18" s="1249"/>
      <c r="AI18" s="1249"/>
      <c r="AJ18" s="1249"/>
      <c r="AK18" s="1249"/>
      <c r="AL18" s="1249"/>
    </row>
    <row r="19" spans="2:55">
      <c r="C19" s="1242" t="s">
        <v>5342</v>
      </c>
      <c r="D19" s="1242"/>
      <c r="E19" s="1242"/>
      <c r="F19" s="1242"/>
      <c r="G19" s="1242"/>
      <c r="H19" s="1242"/>
      <c r="I19" s="1242"/>
      <c r="J19" s="1242"/>
      <c r="K19" s="1242"/>
      <c r="L19" s="1242"/>
      <c r="M19" s="1242"/>
      <c r="N19" s="1242"/>
      <c r="O19" s="1242"/>
      <c r="P19" s="1242"/>
      <c r="Q19" s="1242"/>
      <c r="R19" s="1242"/>
      <c r="S19" s="1242"/>
      <c r="T19" s="1242"/>
      <c r="U19" s="1251"/>
      <c r="V19" s="1251"/>
      <c r="W19" s="1251"/>
      <c r="X19" s="1253"/>
      <c r="Y19" s="1254"/>
      <c r="Z19" s="1255"/>
      <c r="AA19" s="1257"/>
      <c r="AB19" s="1258"/>
      <c r="AC19" s="1258"/>
      <c r="AD19" s="1259"/>
      <c r="AE19" s="1241"/>
      <c r="AF19" s="1241"/>
      <c r="AG19" s="1241"/>
      <c r="AH19" s="1241"/>
      <c r="AI19" s="1241"/>
      <c r="AJ19" s="1241"/>
      <c r="AK19" s="1241"/>
      <c r="AL19" s="1241"/>
    </row>
    <row r="20" spans="2:55">
      <c r="C20" s="1268" t="s">
        <v>5343</v>
      </c>
      <c r="D20" s="1268"/>
      <c r="E20" s="1268"/>
      <c r="F20" s="1268"/>
      <c r="G20" s="1268"/>
      <c r="H20" s="1268"/>
      <c r="I20" s="1268"/>
      <c r="J20" s="1268"/>
      <c r="K20" s="1268"/>
      <c r="L20" s="1268"/>
      <c r="M20" s="1268"/>
      <c r="N20" s="1268"/>
      <c r="O20" s="1268"/>
      <c r="P20" s="1268"/>
      <c r="Q20" s="1268"/>
      <c r="R20" s="1268"/>
      <c r="S20" s="1268"/>
      <c r="T20" s="1268"/>
      <c r="U20" s="1268"/>
      <c r="V20" s="1268"/>
      <c r="W20" s="1268"/>
      <c r="X20" s="1268"/>
      <c r="Y20" s="1268"/>
      <c r="Z20" s="1268"/>
      <c r="AA20" s="1268"/>
      <c r="AB20" s="1268"/>
      <c r="AC20" s="1268"/>
      <c r="AD20" s="1268"/>
      <c r="AE20" s="1268"/>
      <c r="AF20" s="1268"/>
      <c r="AG20" s="1268"/>
      <c r="AH20" s="1268"/>
      <c r="AI20" s="1268"/>
      <c r="AJ20" s="1268"/>
      <c r="AK20" s="1268"/>
      <c r="AL20" s="1268"/>
    </row>
    <row r="21" spans="2:55">
      <c r="C21" s="1269"/>
      <c r="D21" s="1270"/>
      <c r="E21" s="1270"/>
      <c r="F21" s="1270"/>
      <c r="G21" s="1270"/>
      <c r="H21" s="1270"/>
      <c r="I21" s="1270"/>
      <c r="J21" s="1270"/>
      <c r="K21" s="1270"/>
      <c r="L21" s="1270"/>
      <c r="M21" s="1270"/>
      <c r="N21" s="1270"/>
      <c r="O21" s="1270"/>
      <c r="P21" s="1270"/>
      <c r="Q21" s="1270"/>
      <c r="R21" s="1270"/>
      <c r="S21" s="1270"/>
      <c r="T21" s="1270"/>
      <c r="U21" s="1270"/>
      <c r="V21" s="1270"/>
      <c r="W21" s="1270"/>
      <c r="X21" s="1270"/>
      <c r="Y21" s="1270"/>
      <c r="Z21" s="1270"/>
      <c r="AA21" s="1270"/>
      <c r="AB21" s="1270"/>
      <c r="AC21" s="1270"/>
      <c r="AD21" s="1270"/>
      <c r="AE21" s="1270"/>
      <c r="AF21" s="1270"/>
      <c r="AG21" s="1270"/>
      <c r="AH21" s="1270"/>
      <c r="AI21" s="1270"/>
      <c r="AJ21" s="1270"/>
      <c r="AK21" s="1270"/>
      <c r="AL21" s="1271"/>
    </row>
    <row r="22" spans="2:55">
      <c r="C22" s="1242" t="s">
        <v>5344</v>
      </c>
      <c r="D22" s="1242"/>
      <c r="E22" s="1242"/>
      <c r="F22" s="1242"/>
      <c r="G22" s="1242"/>
      <c r="H22" s="1242"/>
      <c r="I22" s="1242"/>
      <c r="J22" s="1242"/>
      <c r="K22" s="1242"/>
      <c r="L22" s="1242"/>
      <c r="M22" s="1242"/>
      <c r="N22" s="1242"/>
      <c r="O22" s="1242"/>
      <c r="P22" s="1242"/>
      <c r="Q22" s="1242"/>
      <c r="R22" s="1242"/>
      <c r="S22" s="1242"/>
      <c r="T22" s="1242"/>
      <c r="U22" s="1242"/>
      <c r="V22" s="1242"/>
      <c r="W22" s="1242"/>
      <c r="X22" s="1242"/>
      <c r="Y22" s="1242"/>
      <c r="Z22" s="1242"/>
      <c r="AA22" s="1242"/>
      <c r="AB22" s="1242"/>
      <c r="AC22" s="1242"/>
      <c r="AD22" s="1242"/>
      <c r="AE22" s="1242"/>
      <c r="AF22" s="1242"/>
      <c r="AG22" s="1242"/>
      <c r="AH22" s="1242"/>
      <c r="AI22" s="1242"/>
      <c r="AJ22" s="1242"/>
      <c r="AK22" s="1242"/>
      <c r="AL22" s="1242"/>
      <c r="AM22" s="1272" t="s">
        <v>5345</v>
      </c>
      <c r="AN22" s="1272"/>
      <c r="AO22" s="1272"/>
      <c r="AP22" s="1272"/>
      <c r="AQ22" s="1272"/>
      <c r="AR22" s="1272"/>
      <c r="AS22" s="1272"/>
      <c r="AT22" s="1272"/>
      <c r="AU22" s="1272"/>
      <c r="AV22" s="1272"/>
      <c r="AW22" s="1272"/>
      <c r="AX22" s="1272"/>
      <c r="AY22" s="1272"/>
      <c r="AZ22" s="1272"/>
      <c r="BA22" s="1272"/>
      <c r="BB22" s="1272"/>
    </row>
    <row r="23" spans="2:55">
      <c r="AM23" s="1273"/>
      <c r="AN23" s="1273"/>
      <c r="AO23" s="1273"/>
      <c r="AP23" s="1273"/>
      <c r="AQ23" s="1273"/>
      <c r="AR23" s="1273"/>
      <c r="AS23" s="1273"/>
      <c r="AT23" s="1273"/>
      <c r="AU23" s="1273"/>
      <c r="AV23" s="1273"/>
      <c r="AW23" s="1273"/>
      <c r="AX23" s="1273"/>
      <c r="AY23" s="1273"/>
      <c r="AZ23" s="1273"/>
      <c r="BA23" s="1273"/>
      <c r="BB23" s="1273"/>
    </row>
    <row r="24" spans="2:55" ht="18" thickBot="1">
      <c r="C24" s="1274" t="s">
        <v>5346</v>
      </c>
      <c r="D24" s="1274"/>
      <c r="E24" s="1274"/>
      <c r="F24" s="1274"/>
      <c r="G24" s="1274"/>
      <c r="H24" s="1274"/>
      <c r="I24" s="1274"/>
      <c r="J24" s="1274"/>
      <c r="K24" s="1274"/>
      <c r="L24" s="1274"/>
      <c r="M24" s="1274"/>
      <c r="N24" s="1274"/>
      <c r="O24" s="1274"/>
      <c r="P24" s="1274"/>
      <c r="Q24" s="1274"/>
      <c r="R24" s="1274"/>
      <c r="S24" s="1274"/>
      <c r="T24" s="1274"/>
      <c r="U24" s="1274"/>
      <c r="V24" s="1274"/>
      <c r="W24" s="1274"/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4"/>
      <c r="AL24" s="1274"/>
      <c r="AM24" s="1274"/>
      <c r="AN24" s="1274"/>
      <c r="AO24" s="1274"/>
      <c r="AP24" s="1274"/>
      <c r="AQ24" s="1274"/>
      <c r="AR24" s="1274"/>
      <c r="AS24" s="1274"/>
      <c r="AT24" s="1274"/>
      <c r="AU24" s="1274"/>
      <c r="AV24" s="1274"/>
      <c r="AW24" s="1274"/>
      <c r="AX24" s="1274"/>
      <c r="AY24" s="1274"/>
      <c r="AZ24" s="1274"/>
      <c r="BA24" s="1274"/>
      <c r="BB24" s="1274"/>
    </row>
    <row r="26" spans="2:55">
      <c r="C26" s="1275" t="s">
        <v>1653</v>
      </c>
      <c r="D26" s="1275"/>
      <c r="E26" s="1275"/>
      <c r="F26" s="1275"/>
      <c r="G26" s="1276" t="s">
        <v>1654</v>
      </c>
      <c r="H26" s="1276"/>
      <c r="I26" s="1276"/>
      <c r="J26" s="1276"/>
      <c r="K26" s="1276"/>
      <c r="L26" s="1276"/>
      <c r="M26" s="1276"/>
      <c r="N26" s="1276"/>
      <c r="O26" s="1276"/>
      <c r="P26" s="1276"/>
      <c r="Q26" s="1276"/>
      <c r="R26" s="1276"/>
      <c r="S26" s="1276"/>
      <c r="T26" s="1276"/>
      <c r="U26" s="1276"/>
      <c r="V26" s="1276"/>
      <c r="W26" s="1276"/>
      <c r="X26" s="1276"/>
      <c r="Y26" s="1276"/>
      <c r="Z26" s="1276"/>
      <c r="AA26" s="1276"/>
      <c r="AB26" s="1276"/>
      <c r="AC26" s="1276"/>
      <c r="AD26" s="1276"/>
      <c r="AE26" s="1276"/>
      <c r="AF26" s="1276"/>
      <c r="AG26" s="1276"/>
      <c r="AH26" s="1276"/>
      <c r="AI26" s="1276"/>
      <c r="AJ26" s="1276"/>
      <c r="AK26" s="1276"/>
      <c r="AL26" s="1276"/>
      <c r="AM26" s="1276"/>
      <c r="AN26" s="1276"/>
      <c r="AO26" s="1276"/>
      <c r="AP26" s="1276"/>
      <c r="AQ26" s="1276"/>
      <c r="AR26" s="1276"/>
      <c r="AS26" s="1276"/>
      <c r="AT26" s="1276"/>
      <c r="AU26" s="1276"/>
      <c r="AV26" s="1276"/>
      <c r="AW26" s="1276"/>
      <c r="AX26" s="1276"/>
      <c r="AY26" s="1276"/>
      <c r="AZ26" s="1276"/>
      <c r="BA26" s="1276"/>
      <c r="BB26" s="1276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918"/>
    </row>
    <row r="28" spans="2:55">
      <c r="C28" s="1275" t="s">
        <v>5347</v>
      </c>
      <c r="D28" s="1275"/>
      <c r="E28" s="1275"/>
      <c r="F28" s="1275"/>
    </row>
    <row r="29" spans="2:55" ht="15" thickBot="1"/>
    <row r="30" spans="2:55">
      <c r="C30" s="1277" t="s">
        <v>639</v>
      </c>
      <c r="D30" s="1277"/>
      <c r="E30" s="1280" t="s">
        <v>1244</v>
      </c>
      <c r="F30" s="1280"/>
      <c r="G30" s="1280"/>
      <c r="H30" s="1280" t="s">
        <v>1655</v>
      </c>
      <c r="I30" s="1280"/>
      <c r="J30" s="1280"/>
      <c r="K30" s="1280"/>
      <c r="L30" s="1280"/>
      <c r="M30" s="1280"/>
      <c r="N30" s="1280"/>
      <c r="O30" s="1280"/>
      <c r="P30" s="1280"/>
      <c r="Q30" s="1280"/>
      <c r="R30" s="1280"/>
      <c r="S30" s="1280"/>
      <c r="T30" s="1280"/>
      <c r="U30" s="1280" t="s">
        <v>1656</v>
      </c>
      <c r="V30" s="1280"/>
      <c r="W30" s="1280"/>
      <c r="X30" s="1280"/>
      <c r="Y30" s="1280"/>
      <c r="Z30" s="1280" t="s">
        <v>5629</v>
      </c>
      <c r="AA30" s="1280"/>
      <c r="AB30" s="1280"/>
      <c r="AC30" s="1280"/>
      <c r="AD30" s="1280" t="s">
        <v>1657</v>
      </c>
      <c r="AE30" s="1280"/>
      <c r="AF30" s="1280"/>
      <c r="AG30" s="1280"/>
      <c r="AH30" s="1280"/>
      <c r="AI30" s="1280"/>
      <c r="AJ30" s="1280"/>
      <c r="AK30" s="1280"/>
      <c r="AL30" s="1280" t="s">
        <v>1658</v>
      </c>
      <c r="AM30" s="1280"/>
      <c r="AN30" s="1280"/>
      <c r="AO30" s="1280"/>
      <c r="AP30" s="1280"/>
      <c r="AQ30" s="1280"/>
      <c r="AR30" s="1280"/>
      <c r="AS30" s="1280"/>
      <c r="AT30" s="1283" t="s">
        <v>1659</v>
      </c>
      <c r="AU30" s="1283"/>
      <c r="AV30" s="1283"/>
      <c r="AW30" s="1283"/>
      <c r="AX30" s="1283"/>
      <c r="AY30" s="1283"/>
      <c r="AZ30" s="1283"/>
      <c r="BA30" s="1283"/>
      <c r="BC30" s="1305" t="s">
        <v>5641</v>
      </c>
    </row>
    <row r="31" spans="2:55">
      <c r="C31" s="1278"/>
      <c r="D31" s="1279"/>
      <c r="E31" s="1281"/>
      <c r="F31" s="1282"/>
      <c r="G31" s="1279"/>
      <c r="H31" s="1281"/>
      <c r="I31" s="1282"/>
      <c r="J31" s="1282"/>
      <c r="K31" s="1282"/>
      <c r="L31" s="1282"/>
      <c r="M31" s="1282"/>
      <c r="N31" s="1282"/>
      <c r="O31" s="1282"/>
      <c r="P31" s="1282"/>
      <c r="Q31" s="1282"/>
      <c r="R31" s="1282"/>
      <c r="S31" s="1282"/>
      <c r="T31" s="1279"/>
      <c r="U31" s="1281"/>
      <c r="V31" s="1282"/>
      <c r="W31" s="1282"/>
      <c r="X31" s="1282"/>
      <c r="Y31" s="1279"/>
      <c r="Z31" s="1281"/>
      <c r="AA31" s="1282"/>
      <c r="AB31" s="1282"/>
      <c r="AC31" s="1279"/>
      <c r="AD31" s="1281"/>
      <c r="AE31" s="1282"/>
      <c r="AF31" s="1282"/>
      <c r="AG31" s="1282"/>
      <c r="AH31" s="1282"/>
      <c r="AI31" s="1282"/>
      <c r="AJ31" s="1282"/>
      <c r="AK31" s="1279"/>
      <c r="AL31" s="1281"/>
      <c r="AM31" s="1282"/>
      <c r="AN31" s="1282"/>
      <c r="AO31" s="1282"/>
      <c r="AP31" s="1282"/>
      <c r="AQ31" s="1282"/>
      <c r="AR31" s="1282"/>
      <c r="AS31" s="1279"/>
      <c r="AT31" s="1281"/>
      <c r="AU31" s="1282"/>
      <c r="AV31" s="1282"/>
      <c r="AW31" s="1282"/>
      <c r="AX31" s="1282"/>
      <c r="AY31" s="1282"/>
      <c r="AZ31" s="1282"/>
      <c r="BA31" s="1284"/>
      <c r="BC31" s="1305"/>
    </row>
    <row r="32" spans="2:55">
      <c r="C32" s="1260">
        <v>1</v>
      </c>
      <c r="D32" s="1260"/>
      <c r="E32" s="1261" t="s">
        <v>5348</v>
      </c>
      <c r="F32" s="1261"/>
      <c r="G32" s="1261"/>
      <c r="H32" s="1262" t="s">
        <v>5349</v>
      </c>
      <c r="I32" s="1262"/>
      <c r="J32" s="1262"/>
      <c r="K32" s="1262"/>
      <c r="L32" s="1262"/>
      <c r="M32" s="1262"/>
      <c r="N32" s="1262"/>
      <c r="O32" s="1262"/>
      <c r="P32" s="1262"/>
      <c r="Q32" s="1262"/>
      <c r="R32" s="1262"/>
      <c r="S32" s="1262"/>
      <c r="T32" s="1262"/>
      <c r="U32" s="1263">
        <v>1</v>
      </c>
      <c r="V32" s="1263"/>
      <c r="W32" s="1264" t="s">
        <v>13</v>
      </c>
      <c r="X32" s="1264"/>
      <c r="Y32" s="1264"/>
      <c r="Z32" s="1265">
        <v>9250</v>
      </c>
      <c r="AA32" s="1265"/>
      <c r="AB32" s="1265"/>
      <c r="AC32" s="1265"/>
      <c r="AD32" s="1266">
        <v>22</v>
      </c>
      <c r="AE32" s="1266"/>
      <c r="AF32" s="1266"/>
      <c r="AG32" s="1266"/>
      <c r="AH32" s="1266"/>
      <c r="AI32" s="1266"/>
      <c r="AJ32" s="1266"/>
      <c r="AK32" s="1266"/>
      <c r="AL32" s="1265">
        <v>1668.03</v>
      </c>
      <c r="AM32" s="1265"/>
      <c r="AN32" s="1265"/>
      <c r="AO32" s="1265"/>
      <c r="AP32" s="1265"/>
      <c r="AQ32" s="1265"/>
      <c r="AR32" s="1265"/>
      <c r="AS32" s="1265"/>
      <c r="AT32" s="1267">
        <v>9250</v>
      </c>
      <c r="AU32" s="1267"/>
      <c r="AV32" s="1267"/>
      <c r="AW32" s="1267"/>
      <c r="AX32" s="1267"/>
      <c r="AY32" s="1267"/>
      <c r="AZ32" s="1267"/>
      <c r="BA32" s="1267"/>
      <c r="BC32" s="920">
        <f>ROUNDUP(Z32*1.05,2)</f>
        <v>9712.5</v>
      </c>
    </row>
    <row r="33" spans="3:55">
      <c r="C33" s="1260">
        <v>2</v>
      </c>
      <c r="D33" s="1260"/>
      <c r="E33" s="1261" t="s">
        <v>5350</v>
      </c>
      <c r="F33" s="1261"/>
      <c r="G33" s="1261"/>
      <c r="H33" s="1262" t="s">
        <v>5351</v>
      </c>
      <c r="I33" s="1262"/>
      <c r="J33" s="1262"/>
      <c r="K33" s="1262"/>
      <c r="L33" s="1262"/>
      <c r="M33" s="1262"/>
      <c r="N33" s="1262"/>
      <c r="O33" s="1262"/>
      <c r="P33" s="1262"/>
      <c r="Q33" s="1262"/>
      <c r="R33" s="1262"/>
      <c r="S33" s="1262"/>
      <c r="T33" s="1262"/>
      <c r="U33" s="1263">
        <v>1</v>
      </c>
      <c r="V33" s="1263"/>
      <c r="W33" s="1264" t="s">
        <v>13</v>
      </c>
      <c r="X33" s="1264"/>
      <c r="Y33" s="1264"/>
      <c r="Z33" s="1265">
        <v>9460</v>
      </c>
      <c r="AA33" s="1265"/>
      <c r="AB33" s="1265"/>
      <c r="AC33" s="1265"/>
      <c r="AD33" s="1266">
        <v>22</v>
      </c>
      <c r="AE33" s="1266"/>
      <c r="AF33" s="1266"/>
      <c r="AG33" s="1266"/>
      <c r="AH33" s="1266"/>
      <c r="AI33" s="1266"/>
      <c r="AJ33" s="1266"/>
      <c r="AK33" s="1266"/>
      <c r="AL33" s="1265">
        <v>1705.9</v>
      </c>
      <c r="AM33" s="1265"/>
      <c r="AN33" s="1265"/>
      <c r="AO33" s="1265"/>
      <c r="AP33" s="1265"/>
      <c r="AQ33" s="1265"/>
      <c r="AR33" s="1265"/>
      <c r="AS33" s="1265"/>
      <c r="AT33" s="1267">
        <v>9460</v>
      </c>
      <c r="AU33" s="1267"/>
      <c r="AV33" s="1267"/>
      <c r="AW33" s="1267"/>
      <c r="AX33" s="1267"/>
      <c r="AY33" s="1267"/>
      <c r="AZ33" s="1267"/>
      <c r="BA33" s="1267"/>
      <c r="BC33" s="920">
        <f t="shared" ref="BC33:BC46" si="0">ROUNDUP(Z33*1.05,2)</f>
        <v>9933</v>
      </c>
    </row>
    <row r="34" spans="3:55">
      <c r="C34" s="1260">
        <v>3</v>
      </c>
      <c r="D34" s="1260"/>
      <c r="E34" s="1261" t="s">
        <v>5352</v>
      </c>
      <c r="F34" s="1261"/>
      <c r="G34" s="1261"/>
      <c r="H34" s="1262" t="s">
        <v>5353</v>
      </c>
      <c r="I34" s="1262"/>
      <c r="J34" s="1262"/>
      <c r="K34" s="1262"/>
      <c r="L34" s="1262"/>
      <c r="M34" s="1262"/>
      <c r="N34" s="1262"/>
      <c r="O34" s="1262"/>
      <c r="P34" s="1262"/>
      <c r="Q34" s="1262"/>
      <c r="R34" s="1262"/>
      <c r="S34" s="1262"/>
      <c r="T34" s="1262"/>
      <c r="U34" s="1263">
        <v>1</v>
      </c>
      <c r="V34" s="1263"/>
      <c r="W34" s="1264" t="s">
        <v>13</v>
      </c>
      <c r="X34" s="1264"/>
      <c r="Y34" s="1264"/>
      <c r="Z34" s="1265">
        <v>9660</v>
      </c>
      <c r="AA34" s="1265"/>
      <c r="AB34" s="1265"/>
      <c r="AC34" s="1265"/>
      <c r="AD34" s="1266">
        <v>22</v>
      </c>
      <c r="AE34" s="1266"/>
      <c r="AF34" s="1266"/>
      <c r="AG34" s="1266"/>
      <c r="AH34" s="1266"/>
      <c r="AI34" s="1266"/>
      <c r="AJ34" s="1266"/>
      <c r="AK34" s="1266"/>
      <c r="AL34" s="1265">
        <v>1741.97</v>
      </c>
      <c r="AM34" s="1265"/>
      <c r="AN34" s="1265"/>
      <c r="AO34" s="1265"/>
      <c r="AP34" s="1265"/>
      <c r="AQ34" s="1265"/>
      <c r="AR34" s="1265"/>
      <c r="AS34" s="1265"/>
      <c r="AT34" s="1267">
        <v>9660</v>
      </c>
      <c r="AU34" s="1267"/>
      <c r="AV34" s="1267"/>
      <c r="AW34" s="1267"/>
      <c r="AX34" s="1267"/>
      <c r="AY34" s="1267"/>
      <c r="AZ34" s="1267"/>
      <c r="BA34" s="1267"/>
      <c r="BC34" s="920">
        <f t="shared" si="0"/>
        <v>10143</v>
      </c>
    </row>
    <row r="35" spans="3:55">
      <c r="C35" s="1260">
        <v>4</v>
      </c>
      <c r="D35" s="1260"/>
      <c r="E35" s="1261" t="s">
        <v>5354</v>
      </c>
      <c r="F35" s="1261"/>
      <c r="G35" s="1261"/>
      <c r="H35" s="1285" t="s">
        <v>5355</v>
      </c>
      <c r="I35" s="1285"/>
      <c r="J35" s="1285"/>
      <c r="K35" s="1285"/>
      <c r="L35" s="1285"/>
      <c r="M35" s="1285"/>
      <c r="N35" s="1285"/>
      <c r="O35" s="1285"/>
      <c r="P35" s="1285"/>
      <c r="Q35" s="1285"/>
      <c r="R35" s="1285"/>
      <c r="S35" s="1285"/>
      <c r="T35" s="1285"/>
      <c r="U35" s="1286">
        <v>1</v>
      </c>
      <c r="V35" s="1286"/>
      <c r="W35" s="1287" t="s">
        <v>13</v>
      </c>
      <c r="X35" s="1287"/>
      <c r="Y35" s="1287"/>
      <c r="Z35" s="1288">
        <v>9460</v>
      </c>
      <c r="AA35" s="1288"/>
      <c r="AB35" s="1288"/>
      <c r="AC35" s="1288"/>
      <c r="AD35" s="1289">
        <v>22</v>
      </c>
      <c r="AE35" s="1289"/>
      <c r="AF35" s="1289"/>
      <c r="AG35" s="1289"/>
      <c r="AH35" s="1289"/>
      <c r="AI35" s="1289"/>
      <c r="AJ35" s="1289"/>
      <c r="AK35" s="1289"/>
      <c r="AL35" s="1288">
        <v>1705.9</v>
      </c>
      <c r="AM35" s="1288"/>
      <c r="AN35" s="1288"/>
      <c r="AO35" s="1288"/>
      <c r="AP35" s="1288"/>
      <c r="AQ35" s="1288"/>
      <c r="AR35" s="1288"/>
      <c r="AS35" s="1288"/>
      <c r="AT35" s="1290">
        <v>9460</v>
      </c>
      <c r="AU35" s="1290"/>
      <c r="AV35" s="1290"/>
      <c r="AW35" s="1290"/>
      <c r="AX35" s="1290"/>
      <c r="AY35" s="1290"/>
      <c r="AZ35" s="1290"/>
      <c r="BA35" s="1290"/>
      <c r="BC35" s="920">
        <f t="shared" si="0"/>
        <v>9933</v>
      </c>
    </row>
    <row r="36" spans="3:55">
      <c r="C36" s="1260">
        <v>5</v>
      </c>
      <c r="D36" s="1260"/>
      <c r="E36" s="1261" t="s">
        <v>5356</v>
      </c>
      <c r="F36" s="1261"/>
      <c r="G36" s="1261"/>
      <c r="H36" s="1285" t="s">
        <v>5357</v>
      </c>
      <c r="I36" s="1285"/>
      <c r="J36" s="1285"/>
      <c r="K36" s="1285"/>
      <c r="L36" s="1285"/>
      <c r="M36" s="1285"/>
      <c r="N36" s="1285"/>
      <c r="O36" s="1285"/>
      <c r="P36" s="1285"/>
      <c r="Q36" s="1285"/>
      <c r="R36" s="1285"/>
      <c r="S36" s="1285"/>
      <c r="T36" s="1285"/>
      <c r="U36" s="1286">
        <v>1</v>
      </c>
      <c r="V36" s="1286"/>
      <c r="W36" s="1287" t="s">
        <v>13</v>
      </c>
      <c r="X36" s="1287"/>
      <c r="Y36" s="1287"/>
      <c r="Z36" s="1288">
        <v>9660</v>
      </c>
      <c r="AA36" s="1288"/>
      <c r="AB36" s="1288"/>
      <c r="AC36" s="1288"/>
      <c r="AD36" s="1289">
        <v>22</v>
      </c>
      <c r="AE36" s="1289"/>
      <c r="AF36" s="1289"/>
      <c r="AG36" s="1289"/>
      <c r="AH36" s="1289"/>
      <c r="AI36" s="1289"/>
      <c r="AJ36" s="1289"/>
      <c r="AK36" s="1289"/>
      <c r="AL36" s="1288">
        <v>1741.97</v>
      </c>
      <c r="AM36" s="1288"/>
      <c r="AN36" s="1288"/>
      <c r="AO36" s="1288"/>
      <c r="AP36" s="1288"/>
      <c r="AQ36" s="1288"/>
      <c r="AR36" s="1288"/>
      <c r="AS36" s="1288"/>
      <c r="AT36" s="1290">
        <v>9660</v>
      </c>
      <c r="AU36" s="1290"/>
      <c r="AV36" s="1290"/>
      <c r="AW36" s="1290"/>
      <c r="AX36" s="1290"/>
      <c r="AY36" s="1290"/>
      <c r="AZ36" s="1290"/>
      <c r="BA36" s="1290"/>
      <c r="BC36" s="920">
        <f t="shared" si="0"/>
        <v>10143</v>
      </c>
    </row>
    <row r="37" spans="3:55">
      <c r="C37" s="1260">
        <v>6</v>
      </c>
      <c r="D37" s="1260"/>
      <c r="E37" s="1261" t="s">
        <v>2190</v>
      </c>
      <c r="F37" s="1261"/>
      <c r="G37" s="1261"/>
      <c r="H37" s="1285" t="s">
        <v>5358</v>
      </c>
      <c r="I37" s="1285"/>
      <c r="J37" s="1285"/>
      <c r="K37" s="1285"/>
      <c r="L37" s="1285"/>
      <c r="M37" s="1285"/>
      <c r="N37" s="1285"/>
      <c r="O37" s="1285"/>
      <c r="P37" s="1285"/>
      <c r="Q37" s="1285"/>
      <c r="R37" s="1285"/>
      <c r="S37" s="1285"/>
      <c r="T37" s="1285"/>
      <c r="U37" s="1286">
        <v>1</v>
      </c>
      <c r="V37" s="1286"/>
      <c r="W37" s="1287" t="s">
        <v>13</v>
      </c>
      <c r="X37" s="1287"/>
      <c r="Y37" s="1287"/>
      <c r="Z37" s="1288">
        <v>10570</v>
      </c>
      <c r="AA37" s="1288"/>
      <c r="AB37" s="1288"/>
      <c r="AC37" s="1288"/>
      <c r="AD37" s="1289">
        <v>22</v>
      </c>
      <c r="AE37" s="1289"/>
      <c r="AF37" s="1289"/>
      <c r="AG37" s="1289"/>
      <c r="AH37" s="1289"/>
      <c r="AI37" s="1289"/>
      <c r="AJ37" s="1289"/>
      <c r="AK37" s="1289"/>
      <c r="AL37" s="1288">
        <v>1906.07</v>
      </c>
      <c r="AM37" s="1288"/>
      <c r="AN37" s="1288"/>
      <c r="AO37" s="1288"/>
      <c r="AP37" s="1288"/>
      <c r="AQ37" s="1288"/>
      <c r="AR37" s="1288"/>
      <c r="AS37" s="1288"/>
      <c r="AT37" s="1290">
        <v>10570</v>
      </c>
      <c r="AU37" s="1290"/>
      <c r="AV37" s="1290"/>
      <c r="AW37" s="1290"/>
      <c r="AX37" s="1290"/>
      <c r="AY37" s="1290"/>
      <c r="AZ37" s="1290"/>
      <c r="BA37" s="1290"/>
      <c r="BC37" s="920">
        <f t="shared" si="0"/>
        <v>11098.5</v>
      </c>
    </row>
    <row r="38" spans="3:55">
      <c r="C38" s="1260">
        <v>7</v>
      </c>
      <c r="D38" s="1260"/>
      <c r="E38" s="1261" t="s">
        <v>5359</v>
      </c>
      <c r="F38" s="1261"/>
      <c r="G38" s="1261"/>
      <c r="H38" s="1285" t="s">
        <v>5360</v>
      </c>
      <c r="I38" s="1285"/>
      <c r="J38" s="1285"/>
      <c r="K38" s="1285"/>
      <c r="L38" s="1285"/>
      <c r="M38" s="1285"/>
      <c r="N38" s="1285"/>
      <c r="O38" s="1285"/>
      <c r="P38" s="1285"/>
      <c r="Q38" s="1285"/>
      <c r="R38" s="1285"/>
      <c r="S38" s="1285"/>
      <c r="T38" s="1285"/>
      <c r="U38" s="1286">
        <v>1</v>
      </c>
      <c r="V38" s="1286"/>
      <c r="W38" s="1287" t="s">
        <v>13</v>
      </c>
      <c r="X38" s="1287"/>
      <c r="Y38" s="1287"/>
      <c r="Z38" s="1288">
        <v>10780</v>
      </c>
      <c r="AA38" s="1288"/>
      <c r="AB38" s="1288"/>
      <c r="AC38" s="1288"/>
      <c r="AD38" s="1289">
        <v>22</v>
      </c>
      <c r="AE38" s="1289"/>
      <c r="AF38" s="1289"/>
      <c r="AG38" s="1289"/>
      <c r="AH38" s="1289"/>
      <c r="AI38" s="1289"/>
      <c r="AJ38" s="1289"/>
      <c r="AK38" s="1289"/>
      <c r="AL38" s="1288">
        <v>1943.93</v>
      </c>
      <c r="AM38" s="1288"/>
      <c r="AN38" s="1288"/>
      <c r="AO38" s="1288"/>
      <c r="AP38" s="1288"/>
      <c r="AQ38" s="1288"/>
      <c r="AR38" s="1288"/>
      <c r="AS38" s="1288"/>
      <c r="AT38" s="1290">
        <v>10780</v>
      </c>
      <c r="AU38" s="1290"/>
      <c r="AV38" s="1290"/>
      <c r="AW38" s="1290"/>
      <c r="AX38" s="1290"/>
      <c r="AY38" s="1290"/>
      <c r="AZ38" s="1290"/>
      <c r="BA38" s="1290"/>
      <c r="BC38" s="920">
        <f t="shared" si="0"/>
        <v>11319</v>
      </c>
    </row>
    <row r="39" spans="3:55">
      <c r="C39" s="1260">
        <v>8</v>
      </c>
      <c r="D39" s="1260"/>
      <c r="E39" s="1261" t="s">
        <v>5361</v>
      </c>
      <c r="F39" s="1261"/>
      <c r="G39" s="1261"/>
      <c r="H39" s="1285" t="s">
        <v>5362</v>
      </c>
      <c r="I39" s="1285"/>
      <c r="J39" s="1285"/>
      <c r="K39" s="1285"/>
      <c r="L39" s="1285"/>
      <c r="M39" s="1285"/>
      <c r="N39" s="1285"/>
      <c r="O39" s="1285"/>
      <c r="P39" s="1285"/>
      <c r="Q39" s="1285"/>
      <c r="R39" s="1285"/>
      <c r="S39" s="1285"/>
      <c r="T39" s="1285"/>
      <c r="U39" s="1286">
        <v>1</v>
      </c>
      <c r="V39" s="1286"/>
      <c r="W39" s="1287" t="s">
        <v>13</v>
      </c>
      <c r="X39" s="1287"/>
      <c r="Y39" s="1287"/>
      <c r="Z39" s="1288">
        <v>10980</v>
      </c>
      <c r="AA39" s="1288"/>
      <c r="AB39" s="1288"/>
      <c r="AC39" s="1288"/>
      <c r="AD39" s="1289">
        <v>22</v>
      </c>
      <c r="AE39" s="1289"/>
      <c r="AF39" s="1289"/>
      <c r="AG39" s="1289"/>
      <c r="AH39" s="1289"/>
      <c r="AI39" s="1289"/>
      <c r="AJ39" s="1289"/>
      <c r="AK39" s="1289"/>
      <c r="AL39" s="1288">
        <v>1980</v>
      </c>
      <c r="AM39" s="1288"/>
      <c r="AN39" s="1288"/>
      <c r="AO39" s="1288"/>
      <c r="AP39" s="1288"/>
      <c r="AQ39" s="1288"/>
      <c r="AR39" s="1288"/>
      <c r="AS39" s="1288"/>
      <c r="AT39" s="1290">
        <v>10980</v>
      </c>
      <c r="AU39" s="1290"/>
      <c r="AV39" s="1290"/>
      <c r="AW39" s="1290"/>
      <c r="AX39" s="1290"/>
      <c r="AY39" s="1290"/>
      <c r="AZ39" s="1290"/>
      <c r="BA39" s="1290"/>
      <c r="BC39" s="920">
        <f t="shared" si="0"/>
        <v>11529</v>
      </c>
    </row>
    <row r="40" spans="3:55">
      <c r="C40" s="1260">
        <v>9</v>
      </c>
      <c r="D40" s="1260"/>
      <c r="E40" s="1261" t="s">
        <v>2191</v>
      </c>
      <c r="F40" s="1261"/>
      <c r="G40" s="1261"/>
      <c r="H40" s="1285" t="s">
        <v>5363</v>
      </c>
      <c r="I40" s="1285"/>
      <c r="J40" s="1285"/>
      <c r="K40" s="1285"/>
      <c r="L40" s="1285"/>
      <c r="M40" s="1285"/>
      <c r="N40" s="1285"/>
      <c r="O40" s="1285"/>
      <c r="P40" s="1285"/>
      <c r="Q40" s="1285"/>
      <c r="R40" s="1285"/>
      <c r="S40" s="1285"/>
      <c r="T40" s="1285"/>
      <c r="U40" s="1286">
        <v>1</v>
      </c>
      <c r="V40" s="1286"/>
      <c r="W40" s="1287" t="s">
        <v>13</v>
      </c>
      <c r="X40" s="1287"/>
      <c r="Y40" s="1287"/>
      <c r="Z40" s="1288">
        <v>13420</v>
      </c>
      <c r="AA40" s="1288"/>
      <c r="AB40" s="1288"/>
      <c r="AC40" s="1288"/>
      <c r="AD40" s="1289">
        <v>22</v>
      </c>
      <c r="AE40" s="1289"/>
      <c r="AF40" s="1289"/>
      <c r="AG40" s="1289"/>
      <c r="AH40" s="1289"/>
      <c r="AI40" s="1289"/>
      <c r="AJ40" s="1289"/>
      <c r="AK40" s="1289"/>
      <c r="AL40" s="1288">
        <v>2420</v>
      </c>
      <c r="AM40" s="1288"/>
      <c r="AN40" s="1288"/>
      <c r="AO40" s="1288"/>
      <c r="AP40" s="1288"/>
      <c r="AQ40" s="1288"/>
      <c r="AR40" s="1288"/>
      <c r="AS40" s="1288"/>
      <c r="AT40" s="1290">
        <v>13420</v>
      </c>
      <c r="AU40" s="1290"/>
      <c r="AV40" s="1290"/>
      <c r="AW40" s="1290"/>
      <c r="AX40" s="1290"/>
      <c r="AY40" s="1290"/>
      <c r="AZ40" s="1290"/>
      <c r="BA40" s="1290"/>
      <c r="BC40" s="920">
        <f t="shared" si="0"/>
        <v>14091</v>
      </c>
    </row>
    <row r="41" spans="3:55">
      <c r="C41" s="1260">
        <v>10</v>
      </c>
      <c r="D41" s="1260"/>
      <c r="E41" s="1261" t="s">
        <v>2192</v>
      </c>
      <c r="F41" s="1261"/>
      <c r="G41" s="1261"/>
      <c r="H41" s="1285" t="s">
        <v>5364</v>
      </c>
      <c r="I41" s="1285"/>
      <c r="J41" s="1285"/>
      <c r="K41" s="1285"/>
      <c r="L41" s="1285"/>
      <c r="M41" s="1285"/>
      <c r="N41" s="1285"/>
      <c r="O41" s="1285"/>
      <c r="P41" s="1285"/>
      <c r="Q41" s="1285"/>
      <c r="R41" s="1285"/>
      <c r="S41" s="1285"/>
      <c r="T41" s="1285"/>
      <c r="U41" s="1286">
        <v>1</v>
      </c>
      <c r="V41" s="1286"/>
      <c r="W41" s="1287" t="s">
        <v>13</v>
      </c>
      <c r="X41" s="1287"/>
      <c r="Y41" s="1287"/>
      <c r="Z41" s="1288">
        <v>13620</v>
      </c>
      <c r="AA41" s="1288"/>
      <c r="AB41" s="1288"/>
      <c r="AC41" s="1288"/>
      <c r="AD41" s="1289">
        <v>22</v>
      </c>
      <c r="AE41" s="1289"/>
      <c r="AF41" s="1289"/>
      <c r="AG41" s="1289"/>
      <c r="AH41" s="1289"/>
      <c r="AI41" s="1289"/>
      <c r="AJ41" s="1289"/>
      <c r="AK41" s="1289"/>
      <c r="AL41" s="1288">
        <v>2456.0700000000002</v>
      </c>
      <c r="AM41" s="1288"/>
      <c r="AN41" s="1288"/>
      <c r="AO41" s="1288"/>
      <c r="AP41" s="1288"/>
      <c r="AQ41" s="1288"/>
      <c r="AR41" s="1288"/>
      <c r="AS41" s="1288"/>
      <c r="AT41" s="1290">
        <v>13620</v>
      </c>
      <c r="AU41" s="1290"/>
      <c r="AV41" s="1290"/>
      <c r="AW41" s="1290"/>
      <c r="AX41" s="1290"/>
      <c r="AY41" s="1290"/>
      <c r="AZ41" s="1290"/>
      <c r="BA41" s="1290"/>
      <c r="BC41" s="920">
        <f t="shared" si="0"/>
        <v>14301</v>
      </c>
    </row>
    <row r="42" spans="3:55">
      <c r="C42" s="1260">
        <v>11</v>
      </c>
      <c r="D42" s="1260"/>
      <c r="E42" s="1261" t="s">
        <v>2193</v>
      </c>
      <c r="F42" s="1261"/>
      <c r="G42" s="1261"/>
      <c r="H42" s="1285" t="s">
        <v>5365</v>
      </c>
      <c r="I42" s="1285"/>
      <c r="J42" s="1285"/>
      <c r="K42" s="1285"/>
      <c r="L42" s="1285"/>
      <c r="M42" s="1285"/>
      <c r="N42" s="1285"/>
      <c r="O42" s="1285"/>
      <c r="P42" s="1285"/>
      <c r="Q42" s="1285"/>
      <c r="R42" s="1285"/>
      <c r="S42" s="1285"/>
      <c r="T42" s="1285"/>
      <c r="U42" s="1286">
        <v>1</v>
      </c>
      <c r="V42" s="1286"/>
      <c r="W42" s="1287" t="s">
        <v>13</v>
      </c>
      <c r="X42" s="1287"/>
      <c r="Y42" s="1287"/>
      <c r="Z42" s="1288">
        <v>22370</v>
      </c>
      <c r="AA42" s="1288"/>
      <c r="AB42" s="1288"/>
      <c r="AC42" s="1288"/>
      <c r="AD42" s="1289">
        <v>22</v>
      </c>
      <c r="AE42" s="1289"/>
      <c r="AF42" s="1289"/>
      <c r="AG42" s="1289"/>
      <c r="AH42" s="1289"/>
      <c r="AI42" s="1289"/>
      <c r="AJ42" s="1289"/>
      <c r="AK42" s="1289"/>
      <c r="AL42" s="1288">
        <v>4033.93</v>
      </c>
      <c r="AM42" s="1288"/>
      <c r="AN42" s="1288"/>
      <c r="AO42" s="1288"/>
      <c r="AP42" s="1288"/>
      <c r="AQ42" s="1288"/>
      <c r="AR42" s="1288"/>
      <c r="AS42" s="1288"/>
      <c r="AT42" s="1290">
        <v>22370</v>
      </c>
      <c r="AU42" s="1290"/>
      <c r="AV42" s="1290"/>
      <c r="AW42" s="1290"/>
      <c r="AX42" s="1290"/>
      <c r="AY42" s="1290"/>
      <c r="AZ42" s="1290"/>
      <c r="BA42" s="1290"/>
      <c r="BC42" s="920">
        <f t="shared" si="0"/>
        <v>23488.5</v>
      </c>
    </row>
    <row r="43" spans="3:55">
      <c r="C43" s="1260">
        <v>12</v>
      </c>
      <c r="D43" s="1260"/>
      <c r="E43" s="1261" t="s">
        <v>5366</v>
      </c>
      <c r="F43" s="1261"/>
      <c r="G43" s="1261"/>
      <c r="H43" s="1285" t="s">
        <v>5367</v>
      </c>
      <c r="I43" s="1285"/>
      <c r="J43" s="1285"/>
      <c r="K43" s="1285"/>
      <c r="L43" s="1285"/>
      <c r="M43" s="1285"/>
      <c r="N43" s="1285"/>
      <c r="O43" s="1285"/>
      <c r="P43" s="1285"/>
      <c r="Q43" s="1285"/>
      <c r="R43" s="1285"/>
      <c r="S43" s="1285"/>
      <c r="T43" s="1285"/>
      <c r="U43" s="1286">
        <v>1</v>
      </c>
      <c r="V43" s="1286"/>
      <c r="W43" s="1287" t="s">
        <v>13</v>
      </c>
      <c r="X43" s="1287"/>
      <c r="Y43" s="1287"/>
      <c r="Z43" s="1288">
        <v>12830.5</v>
      </c>
      <c r="AA43" s="1288"/>
      <c r="AB43" s="1288"/>
      <c r="AC43" s="1288"/>
      <c r="AD43" s="1289">
        <v>22</v>
      </c>
      <c r="AE43" s="1289"/>
      <c r="AF43" s="1289"/>
      <c r="AG43" s="1289"/>
      <c r="AH43" s="1289"/>
      <c r="AI43" s="1289"/>
      <c r="AJ43" s="1289"/>
      <c r="AK43" s="1289"/>
      <c r="AL43" s="1288">
        <v>2313.6999999999998</v>
      </c>
      <c r="AM43" s="1288"/>
      <c r="AN43" s="1288"/>
      <c r="AO43" s="1288"/>
      <c r="AP43" s="1288"/>
      <c r="AQ43" s="1288"/>
      <c r="AR43" s="1288"/>
      <c r="AS43" s="1288"/>
      <c r="AT43" s="1290">
        <v>12830.5</v>
      </c>
      <c r="AU43" s="1290"/>
      <c r="AV43" s="1290"/>
      <c r="AW43" s="1290"/>
      <c r="AX43" s="1290"/>
      <c r="AY43" s="1290"/>
      <c r="AZ43" s="1290"/>
      <c r="BA43" s="1290"/>
      <c r="BC43" s="920">
        <f t="shared" si="0"/>
        <v>13472.03</v>
      </c>
    </row>
    <row r="44" spans="3:55">
      <c r="C44" s="1260">
        <v>13</v>
      </c>
      <c r="D44" s="1260"/>
      <c r="E44" s="1261" t="s">
        <v>5368</v>
      </c>
      <c r="F44" s="1261"/>
      <c r="G44" s="1261"/>
      <c r="H44" s="1285" t="s">
        <v>5369</v>
      </c>
      <c r="I44" s="1285"/>
      <c r="J44" s="1285"/>
      <c r="K44" s="1285"/>
      <c r="L44" s="1285"/>
      <c r="M44" s="1285"/>
      <c r="N44" s="1285"/>
      <c r="O44" s="1285"/>
      <c r="P44" s="1285"/>
      <c r="Q44" s="1285"/>
      <c r="R44" s="1285"/>
      <c r="S44" s="1285"/>
      <c r="T44" s="1285"/>
      <c r="U44" s="1286">
        <v>1</v>
      </c>
      <c r="V44" s="1286"/>
      <c r="W44" s="1287" t="s">
        <v>13</v>
      </c>
      <c r="X44" s="1287"/>
      <c r="Y44" s="1287"/>
      <c r="Z44" s="1288">
        <v>25332.7</v>
      </c>
      <c r="AA44" s="1288"/>
      <c r="AB44" s="1288"/>
      <c r="AC44" s="1288"/>
      <c r="AD44" s="1289">
        <v>22</v>
      </c>
      <c r="AE44" s="1289"/>
      <c r="AF44" s="1289"/>
      <c r="AG44" s="1289"/>
      <c r="AH44" s="1289"/>
      <c r="AI44" s="1289"/>
      <c r="AJ44" s="1289"/>
      <c r="AK44" s="1289"/>
      <c r="AL44" s="1288">
        <v>4568.1899999999996</v>
      </c>
      <c r="AM44" s="1288"/>
      <c r="AN44" s="1288"/>
      <c r="AO44" s="1288"/>
      <c r="AP44" s="1288"/>
      <c r="AQ44" s="1288"/>
      <c r="AR44" s="1288"/>
      <c r="AS44" s="1288"/>
      <c r="AT44" s="1290">
        <v>25332.7</v>
      </c>
      <c r="AU44" s="1290"/>
      <c r="AV44" s="1290"/>
      <c r="AW44" s="1290"/>
      <c r="AX44" s="1290"/>
      <c r="AY44" s="1290"/>
      <c r="AZ44" s="1290"/>
      <c r="BA44" s="1290"/>
      <c r="BC44" s="920">
        <f t="shared" si="0"/>
        <v>26599.34</v>
      </c>
    </row>
    <row r="45" spans="3:55">
      <c r="C45" s="1260">
        <v>14</v>
      </c>
      <c r="D45" s="1260"/>
      <c r="E45" s="1261" t="s">
        <v>5370</v>
      </c>
      <c r="F45" s="1261"/>
      <c r="G45" s="1261"/>
      <c r="H45" s="1285" t="s">
        <v>5371</v>
      </c>
      <c r="I45" s="1285"/>
      <c r="J45" s="1285"/>
      <c r="K45" s="1285"/>
      <c r="L45" s="1285"/>
      <c r="M45" s="1285"/>
      <c r="N45" s="1285"/>
      <c r="O45" s="1285"/>
      <c r="P45" s="1285"/>
      <c r="Q45" s="1285"/>
      <c r="R45" s="1285"/>
      <c r="S45" s="1285"/>
      <c r="T45" s="1285"/>
      <c r="U45" s="1286">
        <v>1</v>
      </c>
      <c r="V45" s="1286"/>
      <c r="W45" s="1287" t="s">
        <v>13</v>
      </c>
      <c r="X45" s="1287"/>
      <c r="Y45" s="1287"/>
      <c r="Z45" s="1288">
        <v>15302.8</v>
      </c>
      <c r="AA45" s="1288"/>
      <c r="AB45" s="1288"/>
      <c r="AC45" s="1288"/>
      <c r="AD45" s="1289">
        <v>22</v>
      </c>
      <c r="AE45" s="1289"/>
      <c r="AF45" s="1289"/>
      <c r="AG45" s="1289"/>
      <c r="AH45" s="1289"/>
      <c r="AI45" s="1289"/>
      <c r="AJ45" s="1289"/>
      <c r="AK45" s="1289"/>
      <c r="AL45" s="1288">
        <v>2759.52</v>
      </c>
      <c r="AM45" s="1288"/>
      <c r="AN45" s="1288"/>
      <c r="AO45" s="1288"/>
      <c r="AP45" s="1288"/>
      <c r="AQ45" s="1288"/>
      <c r="AR45" s="1288"/>
      <c r="AS45" s="1288"/>
      <c r="AT45" s="1290">
        <v>15302.8</v>
      </c>
      <c r="AU45" s="1290"/>
      <c r="AV45" s="1290"/>
      <c r="AW45" s="1290"/>
      <c r="AX45" s="1290"/>
      <c r="AY45" s="1290"/>
      <c r="AZ45" s="1290"/>
      <c r="BA45" s="1290"/>
      <c r="BC45" s="920">
        <f t="shared" si="0"/>
        <v>16067.94</v>
      </c>
    </row>
    <row r="46" spans="3:55" ht="15" thickBot="1">
      <c r="C46" s="1260">
        <v>15</v>
      </c>
      <c r="D46" s="1260"/>
      <c r="E46" s="1261" t="s">
        <v>5372</v>
      </c>
      <c r="F46" s="1261"/>
      <c r="G46" s="1261"/>
      <c r="H46" s="1285" t="s">
        <v>5373</v>
      </c>
      <c r="I46" s="1285"/>
      <c r="J46" s="1285"/>
      <c r="K46" s="1285"/>
      <c r="L46" s="1285"/>
      <c r="M46" s="1285"/>
      <c r="N46" s="1285"/>
      <c r="O46" s="1285"/>
      <c r="P46" s="1285"/>
      <c r="Q46" s="1285"/>
      <c r="R46" s="1285"/>
      <c r="S46" s="1285"/>
      <c r="T46" s="1285"/>
      <c r="U46" s="1286">
        <v>1</v>
      </c>
      <c r="V46" s="1286"/>
      <c r="W46" s="1287" t="s">
        <v>13</v>
      </c>
      <c r="X46" s="1287"/>
      <c r="Y46" s="1287"/>
      <c r="Z46" s="1288">
        <v>5459</v>
      </c>
      <c r="AA46" s="1288"/>
      <c r="AB46" s="1288"/>
      <c r="AC46" s="1288"/>
      <c r="AD46" s="1289">
        <v>22</v>
      </c>
      <c r="AE46" s="1289"/>
      <c r="AF46" s="1289"/>
      <c r="AG46" s="1289"/>
      <c r="AH46" s="1289"/>
      <c r="AI46" s="1289"/>
      <c r="AJ46" s="1289"/>
      <c r="AK46" s="1289"/>
      <c r="AL46" s="1291">
        <v>984.41</v>
      </c>
      <c r="AM46" s="1291"/>
      <c r="AN46" s="1291"/>
      <c r="AO46" s="1291"/>
      <c r="AP46" s="1291"/>
      <c r="AQ46" s="1291"/>
      <c r="AR46" s="1291"/>
      <c r="AS46" s="1291"/>
      <c r="AT46" s="1290">
        <v>5459</v>
      </c>
      <c r="AU46" s="1290"/>
      <c r="AV46" s="1290"/>
      <c r="AW46" s="1290"/>
      <c r="AX46" s="1290"/>
      <c r="AY46" s="1290"/>
      <c r="AZ46" s="1290"/>
      <c r="BA46" s="1290"/>
      <c r="BC46" s="920">
        <f t="shared" si="0"/>
        <v>5731.95</v>
      </c>
    </row>
    <row r="47" spans="3:55">
      <c r="C47" s="1277" t="s">
        <v>639</v>
      </c>
      <c r="D47" s="1277"/>
      <c r="E47" s="1280" t="s">
        <v>1244</v>
      </c>
      <c r="F47" s="1280"/>
      <c r="G47" s="1280"/>
      <c r="H47" s="1280" t="s">
        <v>1655</v>
      </c>
      <c r="I47" s="1280"/>
      <c r="J47" s="1280"/>
      <c r="K47" s="1280"/>
      <c r="L47" s="1280"/>
      <c r="M47" s="1280"/>
      <c r="N47" s="1280"/>
      <c r="O47" s="1280"/>
      <c r="P47" s="1280"/>
      <c r="Q47" s="1280"/>
      <c r="R47" s="1280"/>
      <c r="S47" s="1280"/>
      <c r="T47" s="1280"/>
      <c r="U47" s="1280" t="s">
        <v>1656</v>
      </c>
      <c r="V47" s="1280"/>
      <c r="W47" s="1280"/>
      <c r="X47" s="1280"/>
      <c r="Y47" s="1280"/>
      <c r="Z47" s="1280" t="s">
        <v>5629</v>
      </c>
      <c r="AA47" s="1280"/>
      <c r="AB47" s="1280"/>
      <c r="AC47" s="1280"/>
      <c r="AD47" s="1280" t="s">
        <v>1657</v>
      </c>
      <c r="AE47" s="1280"/>
      <c r="AF47" s="1280"/>
      <c r="AG47" s="1280"/>
      <c r="AH47" s="1280"/>
      <c r="AI47" s="1280"/>
      <c r="AJ47" s="1280"/>
      <c r="AK47" s="1280"/>
      <c r="AL47" s="1280" t="s">
        <v>1658</v>
      </c>
      <c r="AM47" s="1280"/>
      <c r="AN47" s="1280"/>
      <c r="AO47" s="1280"/>
      <c r="AP47" s="1280"/>
      <c r="AQ47" s="1280"/>
      <c r="AR47" s="1280"/>
      <c r="AS47" s="1280"/>
      <c r="AT47" s="1283" t="s">
        <v>1659</v>
      </c>
      <c r="AU47" s="1283"/>
      <c r="AV47" s="1283"/>
      <c r="AW47" s="1283"/>
      <c r="AX47" s="1283"/>
      <c r="AY47" s="1283"/>
      <c r="AZ47" s="1283"/>
      <c r="BA47" s="1283"/>
      <c r="BC47" s="1305" t="s">
        <v>5641</v>
      </c>
    </row>
    <row r="48" spans="3:55">
      <c r="C48" s="1278"/>
      <c r="D48" s="1279"/>
      <c r="E48" s="1281"/>
      <c r="F48" s="1282"/>
      <c r="G48" s="1279"/>
      <c r="H48" s="1281"/>
      <c r="I48" s="1282"/>
      <c r="J48" s="1282"/>
      <c r="K48" s="1282"/>
      <c r="L48" s="1282"/>
      <c r="M48" s="1282"/>
      <c r="N48" s="1282"/>
      <c r="O48" s="1282"/>
      <c r="P48" s="1282"/>
      <c r="Q48" s="1282"/>
      <c r="R48" s="1282"/>
      <c r="S48" s="1282"/>
      <c r="T48" s="1279"/>
      <c r="U48" s="1281"/>
      <c r="V48" s="1282"/>
      <c r="W48" s="1282"/>
      <c r="X48" s="1282"/>
      <c r="Y48" s="1279"/>
      <c r="Z48" s="1281"/>
      <c r="AA48" s="1282"/>
      <c r="AB48" s="1282"/>
      <c r="AC48" s="1279"/>
      <c r="AD48" s="1281"/>
      <c r="AE48" s="1282"/>
      <c r="AF48" s="1282"/>
      <c r="AG48" s="1282"/>
      <c r="AH48" s="1282"/>
      <c r="AI48" s="1282"/>
      <c r="AJ48" s="1282"/>
      <c r="AK48" s="1279"/>
      <c r="AL48" s="1281"/>
      <c r="AM48" s="1282"/>
      <c r="AN48" s="1282"/>
      <c r="AO48" s="1282"/>
      <c r="AP48" s="1282"/>
      <c r="AQ48" s="1282"/>
      <c r="AR48" s="1282"/>
      <c r="AS48" s="1279"/>
      <c r="AT48" s="1281"/>
      <c r="AU48" s="1282"/>
      <c r="AV48" s="1282"/>
      <c r="AW48" s="1282"/>
      <c r="AX48" s="1282"/>
      <c r="AY48" s="1282"/>
      <c r="AZ48" s="1282"/>
      <c r="BA48" s="1284"/>
      <c r="BC48" s="1305"/>
    </row>
    <row r="49" spans="3:55">
      <c r="C49" s="1260">
        <v>16</v>
      </c>
      <c r="D49" s="1260"/>
      <c r="E49" s="1261" t="s">
        <v>5374</v>
      </c>
      <c r="F49" s="1261"/>
      <c r="G49" s="1261"/>
      <c r="H49" s="1292" t="s">
        <v>5375</v>
      </c>
      <c r="I49" s="1292"/>
      <c r="J49" s="1292"/>
      <c r="K49" s="1292"/>
      <c r="L49" s="1292"/>
      <c r="M49" s="1292"/>
      <c r="N49" s="1292"/>
      <c r="O49" s="1292"/>
      <c r="P49" s="1292"/>
      <c r="Q49" s="1292"/>
      <c r="R49" s="1292"/>
      <c r="S49" s="1292"/>
      <c r="T49" s="1292"/>
      <c r="U49" s="1286">
        <v>2</v>
      </c>
      <c r="V49" s="1286"/>
      <c r="W49" s="1287" t="s">
        <v>13</v>
      </c>
      <c r="X49" s="1287"/>
      <c r="Y49" s="1287"/>
      <c r="Z49" s="1288">
        <v>6384</v>
      </c>
      <c r="AA49" s="1288"/>
      <c r="AB49" s="1288"/>
      <c r="AC49" s="1288"/>
      <c r="AD49" s="1289">
        <v>22</v>
      </c>
      <c r="AE49" s="1289"/>
      <c r="AF49" s="1289"/>
      <c r="AG49" s="1289"/>
      <c r="AH49" s="1289"/>
      <c r="AI49" s="1289"/>
      <c r="AJ49" s="1289"/>
      <c r="AK49" s="1289"/>
      <c r="AL49" s="1288">
        <v>2302.4299999999998</v>
      </c>
      <c r="AM49" s="1288"/>
      <c r="AN49" s="1288"/>
      <c r="AO49" s="1288"/>
      <c r="AP49" s="1288"/>
      <c r="AQ49" s="1288"/>
      <c r="AR49" s="1288"/>
      <c r="AS49" s="1288"/>
      <c r="AT49" s="1290">
        <v>12768</v>
      </c>
      <c r="AU49" s="1290"/>
      <c r="AV49" s="1290"/>
      <c r="AW49" s="1290"/>
      <c r="AX49" s="1290"/>
      <c r="AY49" s="1290"/>
      <c r="AZ49" s="1290"/>
      <c r="BA49" s="1290"/>
      <c r="BC49" s="920">
        <f>ROUNDUP(Z49*1.05,2)</f>
        <v>6703.2</v>
      </c>
    </row>
    <row r="50" spans="3:55">
      <c r="C50" s="1260">
        <v>17</v>
      </c>
      <c r="D50" s="1260"/>
      <c r="E50" s="1261" t="s">
        <v>5376</v>
      </c>
      <c r="F50" s="1261"/>
      <c r="G50" s="1261"/>
      <c r="H50" s="1292" t="s">
        <v>5377</v>
      </c>
      <c r="I50" s="1292"/>
      <c r="J50" s="1292"/>
      <c r="K50" s="1292"/>
      <c r="L50" s="1292"/>
      <c r="M50" s="1292"/>
      <c r="N50" s="1292"/>
      <c r="O50" s="1292"/>
      <c r="P50" s="1292"/>
      <c r="Q50" s="1292"/>
      <c r="R50" s="1292"/>
      <c r="S50" s="1292"/>
      <c r="T50" s="1292"/>
      <c r="U50" s="1286">
        <v>1</v>
      </c>
      <c r="V50" s="1286"/>
      <c r="W50" s="1287" t="s">
        <v>13</v>
      </c>
      <c r="X50" s="1287"/>
      <c r="Y50" s="1287"/>
      <c r="Z50" s="1288">
        <v>8234</v>
      </c>
      <c r="AA50" s="1288"/>
      <c r="AB50" s="1288"/>
      <c r="AC50" s="1288"/>
      <c r="AD50" s="1289">
        <v>22</v>
      </c>
      <c r="AE50" s="1289"/>
      <c r="AF50" s="1289"/>
      <c r="AG50" s="1289"/>
      <c r="AH50" s="1289"/>
      <c r="AI50" s="1289"/>
      <c r="AJ50" s="1289"/>
      <c r="AK50" s="1289"/>
      <c r="AL50" s="1288">
        <v>1484.82</v>
      </c>
      <c r="AM50" s="1288"/>
      <c r="AN50" s="1288"/>
      <c r="AO50" s="1288"/>
      <c r="AP50" s="1288"/>
      <c r="AQ50" s="1288"/>
      <c r="AR50" s="1288"/>
      <c r="AS50" s="1288"/>
      <c r="AT50" s="1290">
        <v>8234</v>
      </c>
      <c r="AU50" s="1290"/>
      <c r="AV50" s="1290"/>
      <c r="AW50" s="1290"/>
      <c r="AX50" s="1290"/>
      <c r="AY50" s="1290"/>
      <c r="AZ50" s="1290"/>
      <c r="BA50" s="1290"/>
      <c r="BC50" s="920">
        <f t="shared" ref="BC50:BC92" si="1">ROUNDUP(Z50*1.05,2)</f>
        <v>8645.7000000000007</v>
      </c>
    </row>
    <row r="51" spans="3:55">
      <c r="C51" s="1260">
        <v>18</v>
      </c>
      <c r="D51" s="1260"/>
      <c r="E51" s="1261" t="s">
        <v>5378</v>
      </c>
      <c r="F51" s="1261"/>
      <c r="G51" s="1261"/>
      <c r="H51" s="1292" t="s">
        <v>5379</v>
      </c>
      <c r="I51" s="1292"/>
      <c r="J51" s="1292"/>
      <c r="K51" s="1292"/>
      <c r="L51" s="1292"/>
      <c r="M51" s="1292"/>
      <c r="N51" s="1292"/>
      <c r="O51" s="1292"/>
      <c r="P51" s="1292"/>
      <c r="Q51" s="1292"/>
      <c r="R51" s="1292"/>
      <c r="S51" s="1292"/>
      <c r="T51" s="1292"/>
      <c r="U51" s="1286">
        <v>1</v>
      </c>
      <c r="V51" s="1286"/>
      <c r="W51" s="1287" t="s">
        <v>13</v>
      </c>
      <c r="X51" s="1287"/>
      <c r="Y51" s="1287"/>
      <c r="Z51" s="1288">
        <v>9159</v>
      </c>
      <c r="AA51" s="1288"/>
      <c r="AB51" s="1288"/>
      <c r="AC51" s="1288"/>
      <c r="AD51" s="1289">
        <v>22</v>
      </c>
      <c r="AE51" s="1289"/>
      <c r="AF51" s="1289"/>
      <c r="AG51" s="1289"/>
      <c r="AH51" s="1289"/>
      <c r="AI51" s="1289"/>
      <c r="AJ51" s="1289"/>
      <c r="AK51" s="1289"/>
      <c r="AL51" s="1288">
        <v>1651.62</v>
      </c>
      <c r="AM51" s="1288"/>
      <c r="AN51" s="1288"/>
      <c r="AO51" s="1288"/>
      <c r="AP51" s="1288"/>
      <c r="AQ51" s="1288"/>
      <c r="AR51" s="1288"/>
      <c r="AS51" s="1288"/>
      <c r="AT51" s="1290">
        <v>9159</v>
      </c>
      <c r="AU51" s="1290"/>
      <c r="AV51" s="1290"/>
      <c r="AW51" s="1290"/>
      <c r="AX51" s="1290"/>
      <c r="AY51" s="1290"/>
      <c r="AZ51" s="1290"/>
      <c r="BA51" s="1290"/>
      <c r="BC51" s="920">
        <f t="shared" si="1"/>
        <v>9616.9500000000007</v>
      </c>
    </row>
    <row r="52" spans="3:55">
      <c r="C52" s="1260">
        <v>19</v>
      </c>
      <c r="D52" s="1260"/>
      <c r="E52" s="1261" t="s">
        <v>5380</v>
      </c>
      <c r="F52" s="1261"/>
      <c r="G52" s="1261"/>
      <c r="H52" s="1292" t="s">
        <v>5381</v>
      </c>
      <c r="I52" s="1292"/>
      <c r="J52" s="1292"/>
      <c r="K52" s="1292"/>
      <c r="L52" s="1292"/>
      <c r="M52" s="1292"/>
      <c r="N52" s="1292"/>
      <c r="O52" s="1292"/>
      <c r="P52" s="1292"/>
      <c r="Q52" s="1292"/>
      <c r="R52" s="1292"/>
      <c r="S52" s="1292"/>
      <c r="T52" s="1292"/>
      <c r="U52" s="1286">
        <v>1</v>
      </c>
      <c r="V52" s="1286"/>
      <c r="W52" s="1287" t="s">
        <v>13</v>
      </c>
      <c r="X52" s="1287"/>
      <c r="Y52" s="1287"/>
      <c r="Z52" s="1288">
        <v>11009</v>
      </c>
      <c r="AA52" s="1288"/>
      <c r="AB52" s="1288"/>
      <c r="AC52" s="1288"/>
      <c r="AD52" s="1289">
        <v>22</v>
      </c>
      <c r="AE52" s="1289"/>
      <c r="AF52" s="1289"/>
      <c r="AG52" s="1289"/>
      <c r="AH52" s="1289"/>
      <c r="AI52" s="1289"/>
      <c r="AJ52" s="1289"/>
      <c r="AK52" s="1289"/>
      <c r="AL52" s="1288">
        <v>1985.23</v>
      </c>
      <c r="AM52" s="1288"/>
      <c r="AN52" s="1288"/>
      <c r="AO52" s="1288"/>
      <c r="AP52" s="1288"/>
      <c r="AQ52" s="1288"/>
      <c r="AR52" s="1288"/>
      <c r="AS52" s="1288"/>
      <c r="AT52" s="1290">
        <v>11009</v>
      </c>
      <c r="AU52" s="1290"/>
      <c r="AV52" s="1290"/>
      <c r="AW52" s="1290"/>
      <c r="AX52" s="1290"/>
      <c r="AY52" s="1290"/>
      <c r="AZ52" s="1290"/>
      <c r="BA52" s="1290"/>
      <c r="BC52" s="920">
        <f t="shared" si="1"/>
        <v>11559.45</v>
      </c>
    </row>
    <row r="53" spans="3:55">
      <c r="C53" s="1260">
        <v>20</v>
      </c>
      <c r="D53" s="1260"/>
      <c r="E53" s="1261" t="s">
        <v>5382</v>
      </c>
      <c r="F53" s="1261"/>
      <c r="G53" s="1261"/>
      <c r="H53" s="1292" t="s">
        <v>5383</v>
      </c>
      <c r="I53" s="1292"/>
      <c r="J53" s="1292"/>
      <c r="K53" s="1292"/>
      <c r="L53" s="1292"/>
      <c r="M53" s="1292"/>
      <c r="N53" s="1292"/>
      <c r="O53" s="1292"/>
      <c r="P53" s="1292"/>
      <c r="Q53" s="1292"/>
      <c r="R53" s="1292"/>
      <c r="S53" s="1292"/>
      <c r="T53" s="1292"/>
      <c r="U53" s="1286">
        <v>1</v>
      </c>
      <c r="V53" s="1286"/>
      <c r="W53" s="1287" t="s">
        <v>13</v>
      </c>
      <c r="X53" s="1287"/>
      <c r="Y53" s="1287"/>
      <c r="Z53" s="1288">
        <v>11934</v>
      </c>
      <c r="AA53" s="1288"/>
      <c r="AB53" s="1288"/>
      <c r="AC53" s="1288"/>
      <c r="AD53" s="1289">
        <v>22</v>
      </c>
      <c r="AE53" s="1289"/>
      <c r="AF53" s="1289"/>
      <c r="AG53" s="1289"/>
      <c r="AH53" s="1289"/>
      <c r="AI53" s="1289"/>
      <c r="AJ53" s="1289"/>
      <c r="AK53" s="1289"/>
      <c r="AL53" s="1288">
        <v>2152.0300000000002</v>
      </c>
      <c r="AM53" s="1288"/>
      <c r="AN53" s="1288"/>
      <c r="AO53" s="1288"/>
      <c r="AP53" s="1288"/>
      <c r="AQ53" s="1288"/>
      <c r="AR53" s="1288"/>
      <c r="AS53" s="1288"/>
      <c r="AT53" s="1290">
        <v>11934</v>
      </c>
      <c r="AU53" s="1290"/>
      <c r="AV53" s="1290"/>
      <c r="AW53" s="1290"/>
      <c r="AX53" s="1290"/>
      <c r="AY53" s="1290"/>
      <c r="AZ53" s="1290"/>
      <c r="BA53" s="1290"/>
      <c r="BC53" s="920">
        <f t="shared" si="1"/>
        <v>12530.7</v>
      </c>
    </row>
    <row r="54" spans="3:55">
      <c r="C54" s="1260">
        <v>21</v>
      </c>
      <c r="D54" s="1260"/>
      <c r="E54" s="1261" t="s">
        <v>5384</v>
      </c>
      <c r="F54" s="1261"/>
      <c r="G54" s="1261"/>
      <c r="H54" s="1292" t="s">
        <v>5385</v>
      </c>
      <c r="I54" s="1292"/>
      <c r="J54" s="1292"/>
      <c r="K54" s="1292"/>
      <c r="L54" s="1292"/>
      <c r="M54" s="1292"/>
      <c r="N54" s="1292"/>
      <c r="O54" s="1292"/>
      <c r="P54" s="1292"/>
      <c r="Q54" s="1292"/>
      <c r="R54" s="1292"/>
      <c r="S54" s="1292"/>
      <c r="T54" s="1292"/>
      <c r="U54" s="1286">
        <v>1</v>
      </c>
      <c r="V54" s="1286"/>
      <c r="W54" s="1287" t="s">
        <v>13</v>
      </c>
      <c r="X54" s="1287"/>
      <c r="Y54" s="1287"/>
      <c r="Z54" s="1288">
        <v>12859</v>
      </c>
      <c r="AA54" s="1288"/>
      <c r="AB54" s="1288"/>
      <c r="AC54" s="1288"/>
      <c r="AD54" s="1289">
        <v>22</v>
      </c>
      <c r="AE54" s="1289"/>
      <c r="AF54" s="1289"/>
      <c r="AG54" s="1289"/>
      <c r="AH54" s="1289"/>
      <c r="AI54" s="1289"/>
      <c r="AJ54" s="1289"/>
      <c r="AK54" s="1289"/>
      <c r="AL54" s="1288">
        <v>2318.84</v>
      </c>
      <c r="AM54" s="1288"/>
      <c r="AN54" s="1288"/>
      <c r="AO54" s="1288"/>
      <c r="AP54" s="1288"/>
      <c r="AQ54" s="1288"/>
      <c r="AR54" s="1288"/>
      <c r="AS54" s="1288"/>
      <c r="AT54" s="1290">
        <v>12859</v>
      </c>
      <c r="AU54" s="1290"/>
      <c r="AV54" s="1290"/>
      <c r="AW54" s="1290"/>
      <c r="AX54" s="1290"/>
      <c r="AY54" s="1290"/>
      <c r="AZ54" s="1290"/>
      <c r="BA54" s="1290"/>
      <c r="BC54" s="920">
        <f t="shared" si="1"/>
        <v>13501.95</v>
      </c>
    </row>
    <row r="55" spans="3:55">
      <c r="C55" s="1260">
        <v>22</v>
      </c>
      <c r="D55" s="1260"/>
      <c r="E55" s="1261" t="s">
        <v>5386</v>
      </c>
      <c r="F55" s="1261"/>
      <c r="G55" s="1261"/>
      <c r="H55" s="1292" t="s">
        <v>5387</v>
      </c>
      <c r="I55" s="1292"/>
      <c r="J55" s="1292"/>
      <c r="K55" s="1292"/>
      <c r="L55" s="1292"/>
      <c r="M55" s="1292"/>
      <c r="N55" s="1292"/>
      <c r="O55" s="1292"/>
      <c r="P55" s="1292"/>
      <c r="Q55" s="1292"/>
      <c r="R55" s="1292"/>
      <c r="S55" s="1292"/>
      <c r="T55" s="1292"/>
      <c r="U55" s="1286">
        <v>1</v>
      </c>
      <c r="V55" s="1286"/>
      <c r="W55" s="1287" t="s">
        <v>13</v>
      </c>
      <c r="X55" s="1287"/>
      <c r="Y55" s="1287"/>
      <c r="Z55" s="1288">
        <v>13784</v>
      </c>
      <c r="AA55" s="1288"/>
      <c r="AB55" s="1288"/>
      <c r="AC55" s="1288"/>
      <c r="AD55" s="1289">
        <v>22</v>
      </c>
      <c r="AE55" s="1289"/>
      <c r="AF55" s="1289"/>
      <c r="AG55" s="1289"/>
      <c r="AH55" s="1289"/>
      <c r="AI55" s="1289"/>
      <c r="AJ55" s="1289"/>
      <c r="AK55" s="1289"/>
      <c r="AL55" s="1288">
        <v>2485.64</v>
      </c>
      <c r="AM55" s="1288"/>
      <c r="AN55" s="1288"/>
      <c r="AO55" s="1288"/>
      <c r="AP55" s="1288"/>
      <c r="AQ55" s="1288"/>
      <c r="AR55" s="1288"/>
      <c r="AS55" s="1288"/>
      <c r="AT55" s="1290">
        <v>13784</v>
      </c>
      <c r="AU55" s="1290"/>
      <c r="AV55" s="1290"/>
      <c r="AW55" s="1290"/>
      <c r="AX55" s="1290"/>
      <c r="AY55" s="1290"/>
      <c r="AZ55" s="1290"/>
      <c r="BA55" s="1290"/>
      <c r="BC55" s="920">
        <f t="shared" si="1"/>
        <v>14473.2</v>
      </c>
    </row>
    <row r="56" spans="3:55">
      <c r="C56" s="1260">
        <v>23</v>
      </c>
      <c r="D56" s="1260"/>
      <c r="E56" s="1261" t="s">
        <v>5388</v>
      </c>
      <c r="F56" s="1261"/>
      <c r="G56" s="1261"/>
      <c r="H56" s="1292" t="s">
        <v>5389</v>
      </c>
      <c r="I56" s="1292"/>
      <c r="J56" s="1292"/>
      <c r="K56" s="1292"/>
      <c r="L56" s="1292"/>
      <c r="M56" s="1292"/>
      <c r="N56" s="1292"/>
      <c r="O56" s="1292"/>
      <c r="P56" s="1292"/>
      <c r="Q56" s="1292"/>
      <c r="R56" s="1292"/>
      <c r="S56" s="1292"/>
      <c r="T56" s="1292"/>
      <c r="U56" s="1286">
        <v>1</v>
      </c>
      <c r="V56" s="1286"/>
      <c r="W56" s="1287" t="s">
        <v>13</v>
      </c>
      <c r="X56" s="1287"/>
      <c r="Y56" s="1287"/>
      <c r="Z56" s="1288">
        <v>14709</v>
      </c>
      <c r="AA56" s="1288"/>
      <c r="AB56" s="1288"/>
      <c r="AC56" s="1288"/>
      <c r="AD56" s="1289">
        <v>22</v>
      </c>
      <c r="AE56" s="1289"/>
      <c r="AF56" s="1289"/>
      <c r="AG56" s="1289"/>
      <c r="AH56" s="1289"/>
      <c r="AI56" s="1289"/>
      <c r="AJ56" s="1289"/>
      <c r="AK56" s="1289"/>
      <c r="AL56" s="1288">
        <v>2652.44</v>
      </c>
      <c r="AM56" s="1288"/>
      <c r="AN56" s="1288"/>
      <c r="AO56" s="1288"/>
      <c r="AP56" s="1288"/>
      <c r="AQ56" s="1288"/>
      <c r="AR56" s="1288"/>
      <c r="AS56" s="1288"/>
      <c r="AT56" s="1290">
        <v>14709</v>
      </c>
      <c r="AU56" s="1290"/>
      <c r="AV56" s="1290"/>
      <c r="AW56" s="1290"/>
      <c r="AX56" s="1290"/>
      <c r="AY56" s="1290"/>
      <c r="AZ56" s="1290"/>
      <c r="BA56" s="1290"/>
      <c r="BC56" s="920">
        <f t="shared" si="1"/>
        <v>15444.45</v>
      </c>
    </row>
    <row r="57" spans="3:55">
      <c r="C57" s="1260">
        <v>24</v>
      </c>
      <c r="D57" s="1260"/>
      <c r="E57" s="1261" t="s">
        <v>5390</v>
      </c>
      <c r="F57" s="1261"/>
      <c r="G57" s="1261"/>
      <c r="H57" s="1292" t="s">
        <v>5391</v>
      </c>
      <c r="I57" s="1292"/>
      <c r="J57" s="1292"/>
      <c r="K57" s="1292"/>
      <c r="L57" s="1292"/>
      <c r="M57" s="1292"/>
      <c r="N57" s="1292"/>
      <c r="O57" s="1292"/>
      <c r="P57" s="1292"/>
      <c r="Q57" s="1292"/>
      <c r="R57" s="1292"/>
      <c r="S57" s="1292"/>
      <c r="T57" s="1292"/>
      <c r="U57" s="1286">
        <v>1</v>
      </c>
      <c r="V57" s="1286"/>
      <c r="W57" s="1287" t="s">
        <v>13</v>
      </c>
      <c r="X57" s="1287"/>
      <c r="Y57" s="1287"/>
      <c r="Z57" s="1288">
        <v>5543</v>
      </c>
      <c r="AA57" s="1288"/>
      <c r="AB57" s="1288"/>
      <c r="AC57" s="1288"/>
      <c r="AD57" s="1289">
        <v>22</v>
      </c>
      <c r="AE57" s="1289"/>
      <c r="AF57" s="1289"/>
      <c r="AG57" s="1289"/>
      <c r="AH57" s="1289"/>
      <c r="AI57" s="1289"/>
      <c r="AJ57" s="1289"/>
      <c r="AK57" s="1289"/>
      <c r="AL57" s="1291">
        <v>999.56</v>
      </c>
      <c r="AM57" s="1291"/>
      <c r="AN57" s="1291"/>
      <c r="AO57" s="1291"/>
      <c r="AP57" s="1291"/>
      <c r="AQ57" s="1291"/>
      <c r="AR57" s="1291"/>
      <c r="AS57" s="1291"/>
      <c r="AT57" s="1290">
        <v>5543</v>
      </c>
      <c r="AU57" s="1290"/>
      <c r="AV57" s="1290"/>
      <c r="AW57" s="1290"/>
      <c r="AX57" s="1290"/>
      <c r="AY57" s="1290"/>
      <c r="AZ57" s="1290"/>
      <c r="BA57" s="1290"/>
      <c r="BC57" s="920">
        <f t="shared" si="1"/>
        <v>5820.15</v>
      </c>
    </row>
    <row r="58" spans="3:55">
      <c r="C58" s="1260">
        <v>25</v>
      </c>
      <c r="D58" s="1260"/>
      <c r="E58" s="1261" t="s">
        <v>5392</v>
      </c>
      <c r="F58" s="1261"/>
      <c r="G58" s="1261"/>
      <c r="H58" s="1292" t="s">
        <v>5393</v>
      </c>
      <c r="I58" s="1292"/>
      <c r="J58" s="1292"/>
      <c r="K58" s="1292"/>
      <c r="L58" s="1292"/>
      <c r="M58" s="1292"/>
      <c r="N58" s="1292"/>
      <c r="O58" s="1292"/>
      <c r="P58" s="1292"/>
      <c r="Q58" s="1292"/>
      <c r="R58" s="1292"/>
      <c r="S58" s="1292"/>
      <c r="T58" s="1292"/>
      <c r="U58" s="1286">
        <v>1</v>
      </c>
      <c r="V58" s="1286"/>
      <c r="W58" s="1287" t="s">
        <v>13</v>
      </c>
      <c r="X58" s="1287"/>
      <c r="Y58" s="1287"/>
      <c r="Z58" s="1288">
        <v>6489</v>
      </c>
      <c r="AA58" s="1288"/>
      <c r="AB58" s="1288"/>
      <c r="AC58" s="1288"/>
      <c r="AD58" s="1289">
        <v>22</v>
      </c>
      <c r="AE58" s="1289"/>
      <c r="AF58" s="1289"/>
      <c r="AG58" s="1289"/>
      <c r="AH58" s="1289"/>
      <c r="AI58" s="1289"/>
      <c r="AJ58" s="1289"/>
      <c r="AK58" s="1289"/>
      <c r="AL58" s="1288">
        <v>1170.1500000000001</v>
      </c>
      <c r="AM58" s="1288"/>
      <c r="AN58" s="1288"/>
      <c r="AO58" s="1288"/>
      <c r="AP58" s="1288"/>
      <c r="AQ58" s="1288"/>
      <c r="AR58" s="1288"/>
      <c r="AS58" s="1288"/>
      <c r="AT58" s="1290">
        <v>6489</v>
      </c>
      <c r="AU58" s="1290"/>
      <c r="AV58" s="1290"/>
      <c r="AW58" s="1290"/>
      <c r="AX58" s="1290"/>
      <c r="AY58" s="1290"/>
      <c r="AZ58" s="1290"/>
      <c r="BA58" s="1290"/>
      <c r="BC58" s="920">
        <f t="shared" si="1"/>
        <v>6813.45</v>
      </c>
    </row>
    <row r="59" spans="3:55">
      <c r="C59" s="1260">
        <v>26</v>
      </c>
      <c r="D59" s="1260"/>
      <c r="E59" s="1261" t="s">
        <v>5394</v>
      </c>
      <c r="F59" s="1261"/>
      <c r="G59" s="1261"/>
      <c r="H59" s="1292" t="s">
        <v>5395</v>
      </c>
      <c r="I59" s="1292"/>
      <c r="J59" s="1292"/>
      <c r="K59" s="1292"/>
      <c r="L59" s="1292"/>
      <c r="M59" s="1292"/>
      <c r="N59" s="1292"/>
      <c r="O59" s="1292"/>
      <c r="P59" s="1292"/>
      <c r="Q59" s="1292"/>
      <c r="R59" s="1292"/>
      <c r="S59" s="1292"/>
      <c r="T59" s="1292"/>
      <c r="U59" s="1286">
        <v>1</v>
      </c>
      <c r="V59" s="1286"/>
      <c r="W59" s="1287" t="s">
        <v>13</v>
      </c>
      <c r="X59" s="1287"/>
      <c r="Y59" s="1287"/>
      <c r="Z59" s="1288">
        <v>7435</v>
      </c>
      <c r="AA59" s="1288"/>
      <c r="AB59" s="1288"/>
      <c r="AC59" s="1288"/>
      <c r="AD59" s="1289">
        <v>22</v>
      </c>
      <c r="AE59" s="1289"/>
      <c r="AF59" s="1289"/>
      <c r="AG59" s="1289"/>
      <c r="AH59" s="1289"/>
      <c r="AI59" s="1289"/>
      <c r="AJ59" s="1289"/>
      <c r="AK59" s="1289"/>
      <c r="AL59" s="1288">
        <v>1340.74</v>
      </c>
      <c r="AM59" s="1288"/>
      <c r="AN59" s="1288"/>
      <c r="AO59" s="1288"/>
      <c r="AP59" s="1288"/>
      <c r="AQ59" s="1288"/>
      <c r="AR59" s="1288"/>
      <c r="AS59" s="1288"/>
      <c r="AT59" s="1290">
        <v>7435</v>
      </c>
      <c r="AU59" s="1290"/>
      <c r="AV59" s="1290"/>
      <c r="AW59" s="1290"/>
      <c r="AX59" s="1290"/>
      <c r="AY59" s="1290"/>
      <c r="AZ59" s="1290"/>
      <c r="BA59" s="1290"/>
      <c r="BC59" s="920">
        <f t="shared" si="1"/>
        <v>7806.75</v>
      </c>
    </row>
    <row r="60" spans="3:55">
      <c r="C60" s="1260">
        <v>27</v>
      </c>
      <c r="D60" s="1260"/>
      <c r="E60" s="1261" t="s">
        <v>5396</v>
      </c>
      <c r="F60" s="1261"/>
      <c r="G60" s="1261"/>
      <c r="H60" s="1292" t="s">
        <v>5397</v>
      </c>
      <c r="I60" s="1292"/>
      <c r="J60" s="1292"/>
      <c r="K60" s="1292"/>
      <c r="L60" s="1292"/>
      <c r="M60" s="1292"/>
      <c r="N60" s="1292"/>
      <c r="O60" s="1292"/>
      <c r="P60" s="1292"/>
      <c r="Q60" s="1292"/>
      <c r="R60" s="1292"/>
      <c r="S60" s="1292"/>
      <c r="T60" s="1292"/>
      <c r="U60" s="1286">
        <v>1</v>
      </c>
      <c r="V60" s="1286"/>
      <c r="W60" s="1287" t="s">
        <v>13</v>
      </c>
      <c r="X60" s="1287"/>
      <c r="Y60" s="1287"/>
      <c r="Z60" s="1288">
        <v>8381</v>
      </c>
      <c r="AA60" s="1288"/>
      <c r="AB60" s="1288"/>
      <c r="AC60" s="1288"/>
      <c r="AD60" s="1289">
        <v>22</v>
      </c>
      <c r="AE60" s="1289"/>
      <c r="AF60" s="1289"/>
      <c r="AG60" s="1289"/>
      <c r="AH60" s="1289"/>
      <c r="AI60" s="1289"/>
      <c r="AJ60" s="1289"/>
      <c r="AK60" s="1289"/>
      <c r="AL60" s="1288">
        <v>1511.33</v>
      </c>
      <c r="AM60" s="1288"/>
      <c r="AN60" s="1288"/>
      <c r="AO60" s="1288"/>
      <c r="AP60" s="1288"/>
      <c r="AQ60" s="1288"/>
      <c r="AR60" s="1288"/>
      <c r="AS60" s="1288"/>
      <c r="AT60" s="1290">
        <v>8381</v>
      </c>
      <c r="AU60" s="1290"/>
      <c r="AV60" s="1290"/>
      <c r="AW60" s="1290"/>
      <c r="AX60" s="1290"/>
      <c r="AY60" s="1290"/>
      <c r="AZ60" s="1290"/>
      <c r="BA60" s="1290"/>
      <c r="BC60" s="920">
        <f t="shared" si="1"/>
        <v>8800.0499999999993</v>
      </c>
    </row>
    <row r="61" spans="3:55">
      <c r="C61" s="1260">
        <v>28</v>
      </c>
      <c r="D61" s="1260"/>
      <c r="E61" s="1261" t="s">
        <v>5398</v>
      </c>
      <c r="F61" s="1261"/>
      <c r="G61" s="1261"/>
      <c r="H61" s="1292" t="s">
        <v>5399</v>
      </c>
      <c r="I61" s="1292"/>
      <c r="J61" s="1292"/>
      <c r="K61" s="1292"/>
      <c r="L61" s="1292"/>
      <c r="M61" s="1292"/>
      <c r="N61" s="1292"/>
      <c r="O61" s="1292"/>
      <c r="P61" s="1292"/>
      <c r="Q61" s="1292"/>
      <c r="R61" s="1292"/>
      <c r="S61" s="1292"/>
      <c r="T61" s="1292"/>
      <c r="U61" s="1286">
        <v>1</v>
      </c>
      <c r="V61" s="1286"/>
      <c r="W61" s="1287" t="s">
        <v>13</v>
      </c>
      <c r="X61" s="1287"/>
      <c r="Y61" s="1287"/>
      <c r="Z61" s="1288">
        <v>9327</v>
      </c>
      <c r="AA61" s="1288"/>
      <c r="AB61" s="1288"/>
      <c r="AC61" s="1288"/>
      <c r="AD61" s="1289">
        <v>22</v>
      </c>
      <c r="AE61" s="1289"/>
      <c r="AF61" s="1289"/>
      <c r="AG61" s="1289"/>
      <c r="AH61" s="1289"/>
      <c r="AI61" s="1289"/>
      <c r="AJ61" s="1289"/>
      <c r="AK61" s="1289"/>
      <c r="AL61" s="1288">
        <v>1681.92</v>
      </c>
      <c r="AM61" s="1288"/>
      <c r="AN61" s="1288"/>
      <c r="AO61" s="1288"/>
      <c r="AP61" s="1288"/>
      <c r="AQ61" s="1288"/>
      <c r="AR61" s="1288"/>
      <c r="AS61" s="1288"/>
      <c r="AT61" s="1290">
        <v>9327</v>
      </c>
      <c r="AU61" s="1290"/>
      <c r="AV61" s="1290"/>
      <c r="AW61" s="1290"/>
      <c r="AX61" s="1290"/>
      <c r="AY61" s="1290"/>
      <c r="AZ61" s="1290"/>
      <c r="BA61" s="1290"/>
      <c r="BC61" s="920">
        <f t="shared" si="1"/>
        <v>9793.35</v>
      </c>
    </row>
    <row r="62" spans="3:55">
      <c r="C62" s="1260">
        <v>29</v>
      </c>
      <c r="D62" s="1260"/>
      <c r="E62" s="1261" t="s">
        <v>5400</v>
      </c>
      <c r="F62" s="1261"/>
      <c r="G62" s="1261"/>
      <c r="H62" s="1292" t="s">
        <v>5401</v>
      </c>
      <c r="I62" s="1292"/>
      <c r="J62" s="1292"/>
      <c r="K62" s="1292"/>
      <c r="L62" s="1292"/>
      <c r="M62" s="1292"/>
      <c r="N62" s="1292"/>
      <c r="O62" s="1292"/>
      <c r="P62" s="1292"/>
      <c r="Q62" s="1292"/>
      <c r="R62" s="1292"/>
      <c r="S62" s="1292"/>
      <c r="T62" s="1292"/>
      <c r="U62" s="1286">
        <v>1</v>
      </c>
      <c r="V62" s="1286"/>
      <c r="W62" s="1287" t="s">
        <v>13</v>
      </c>
      <c r="X62" s="1287"/>
      <c r="Y62" s="1287"/>
      <c r="Z62" s="1288">
        <v>10273</v>
      </c>
      <c r="AA62" s="1288"/>
      <c r="AB62" s="1288"/>
      <c r="AC62" s="1288"/>
      <c r="AD62" s="1289">
        <v>22</v>
      </c>
      <c r="AE62" s="1289"/>
      <c r="AF62" s="1289"/>
      <c r="AG62" s="1289"/>
      <c r="AH62" s="1289"/>
      <c r="AI62" s="1289"/>
      <c r="AJ62" s="1289"/>
      <c r="AK62" s="1289"/>
      <c r="AL62" s="1288">
        <v>1852.51</v>
      </c>
      <c r="AM62" s="1288"/>
      <c r="AN62" s="1288"/>
      <c r="AO62" s="1288"/>
      <c r="AP62" s="1288"/>
      <c r="AQ62" s="1288"/>
      <c r="AR62" s="1288"/>
      <c r="AS62" s="1288"/>
      <c r="AT62" s="1290">
        <v>10273</v>
      </c>
      <c r="AU62" s="1290"/>
      <c r="AV62" s="1290"/>
      <c r="AW62" s="1290"/>
      <c r="AX62" s="1290"/>
      <c r="AY62" s="1290"/>
      <c r="AZ62" s="1290"/>
      <c r="BA62" s="1290"/>
      <c r="BC62" s="920">
        <f t="shared" si="1"/>
        <v>10786.65</v>
      </c>
    </row>
    <row r="63" spans="3:55">
      <c r="C63" s="1260">
        <v>30</v>
      </c>
      <c r="D63" s="1260"/>
      <c r="E63" s="1261" t="s">
        <v>5402</v>
      </c>
      <c r="F63" s="1261"/>
      <c r="G63" s="1261"/>
      <c r="H63" s="1292" t="s">
        <v>5403</v>
      </c>
      <c r="I63" s="1292"/>
      <c r="J63" s="1292"/>
      <c r="K63" s="1292"/>
      <c r="L63" s="1292"/>
      <c r="M63" s="1292"/>
      <c r="N63" s="1292"/>
      <c r="O63" s="1292"/>
      <c r="P63" s="1292"/>
      <c r="Q63" s="1292"/>
      <c r="R63" s="1292"/>
      <c r="S63" s="1292"/>
      <c r="T63" s="1292"/>
      <c r="U63" s="1286">
        <v>1</v>
      </c>
      <c r="V63" s="1286"/>
      <c r="W63" s="1287" t="s">
        <v>13</v>
      </c>
      <c r="X63" s="1287"/>
      <c r="Y63" s="1287"/>
      <c r="Z63" s="1288">
        <v>11219</v>
      </c>
      <c r="AA63" s="1288"/>
      <c r="AB63" s="1288"/>
      <c r="AC63" s="1288"/>
      <c r="AD63" s="1289">
        <v>22</v>
      </c>
      <c r="AE63" s="1289"/>
      <c r="AF63" s="1289"/>
      <c r="AG63" s="1289"/>
      <c r="AH63" s="1289"/>
      <c r="AI63" s="1289"/>
      <c r="AJ63" s="1289"/>
      <c r="AK63" s="1289"/>
      <c r="AL63" s="1288">
        <v>2023.1</v>
      </c>
      <c r="AM63" s="1288"/>
      <c r="AN63" s="1288"/>
      <c r="AO63" s="1288"/>
      <c r="AP63" s="1288"/>
      <c r="AQ63" s="1288"/>
      <c r="AR63" s="1288"/>
      <c r="AS63" s="1288"/>
      <c r="AT63" s="1290">
        <v>11219</v>
      </c>
      <c r="AU63" s="1290"/>
      <c r="AV63" s="1290"/>
      <c r="AW63" s="1290"/>
      <c r="AX63" s="1290"/>
      <c r="AY63" s="1290"/>
      <c r="AZ63" s="1290"/>
      <c r="BA63" s="1290"/>
      <c r="BC63" s="920">
        <f t="shared" si="1"/>
        <v>11779.95</v>
      </c>
    </row>
    <row r="64" spans="3:55">
      <c r="C64" s="1260">
        <v>31</v>
      </c>
      <c r="D64" s="1260"/>
      <c r="E64" s="1261" t="s">
        <v>5404</v>
      </c>
      <c r="F64" s="1261"/>
      <c r="G64" s="1261"/>
      <c r="H64" s="1292" t="s">
        <v>5405</v>
      </c>
      <c r="I64" s="1292"/>
      <c r="J64" s="1292"/>
      <c r="K64" s="1292"/>
      <c r="L64" s="1292"/>
      <c r="M64" s="1292"/>
      <c r="N64" s="1292"/>
      <c r="O64" s="1292"/>
      <c r="P64" s="1292"/>
      <c r="Q64" s="1292"/>
      <c r="R64" s="1292"/>
      <c r="S64" s="1292"/>
      <c r="T64" s="1292"/>
      <c r="U64" s="1286">
        <v>1</v>
      </c>
      <c r="V64" s="1286"/>
      <c r="W64" s="1287" t="s">
        <v>13</v>
      </c>
      <c r="X64" s="1287"/>
      <c r="Y64" s="1287"/>
      <c r="Z64" s="1288">
        <v>12165</v>
      </c>
      <c r="AA64" s="1288"/>
      <c r="AB64" s="1288"/>
      <c r="AC64" s="1288"/>
      <c r="AD64" s="1289">
        <v>22</v>
      </c>
      <c r="AE64" s="1289"/>
      <c r="AF64" s="1289"/>
      <c r="AG64" s="1289"/>
      <c r="AH64" s="1289"/>
      <c r="AI64" s="1289"/>
      <c r="AJ64" s="1289"/>
      <c r="AK64" s="1289"/>
      <c r="AL64" s="1288">
        <v>2193.69</v>
      </c>
      <c r="AM64" s="1288"/>
      <c r="AN64" s="1288"/>
      <c r="AO64" s="1288"/>
      <c r="AP64" s="1288"/>
      <c r="AQ64" s="1288"/>
      <c r="AR64" s="1288"/>
      <c r="AS64" s="1288"/>
      <c r="AT64" s="1290">
        <v>12165</v>
      </c>
      <c r="AU64" s="1290"/>
      <c r="AV64" s="1290"/>
      <c r="AW64" s="1290"/>
      <c r="AX64" s="1290"/>
      <c r="AY64" s="1290"/>
      <c r="AZ64" s="1290"/>
      <c r="BA64" s="1290"/>
      <c r="BC64" s="920">
        <f t="shared" si="1"/>
        <v>12773.25</v>
      </c>
    </row>
    <row r="65" spans="3:55">
      <c r="C65" s="1260">
        <v>32</v>
      </c>
      <c r="D65" s="1260"/>
      <c r="E65" s="1261" t="s">
        <v>5406</v>
      </c>
      <c r="F65" s="1261"/>
      <c r="G65" s="1261"/>
      <c r="H65" s="1292" t="s">
        <v>5407</v>
      </c>
      <c r="I65" s="1292"/>
      <c r="J65" s="1292"/>
      <c r="K65" s="1292"/>
      <c r="L65" s="1292"/>
      <c r="M65" s="1292"/>
      <c r="N65" s="1292"/>
      <c r="O65" s="1292"/>
      <c r="P65" s="1292"/>
      <c r="Q65" s="1292"/>
      <c r="R65" s="1292"/>
      <c r="S65" s="1292"/>
      <c r="T65" s="1292"/>
      <c r="U65" s="1286">
        <v>1</v>
      </c>
      <c r="V65" s="1286"/>
      <c r="W65" s="1287" t="s">
        <v>13</v>
      </c>
      <c r="X65" s="1287"/>
      <c r="Y65" s="1287"/>
      <c r="Z65" s="1288">
        <v>13111</v>
      </c>
      <c r="AA65" s="1288"/>
      <c r="AB65" s="1288"/>
      <c r="AC65" s="1288"/>
      <c r="AD65" s="1289">
        <v>22</v>
      </c>
      <c r="AE65" s="1289"/>
      <c r="AF65" s="1289"/>
      <c r="AG65" s="1289"/>
      <c r="AH65" s="1289"/>
      <c r="AI65" s="1289"/>
      <c r="AJ65" s="1289"/>
      <c r="AK65" s="1289"/>
      <c r="AL65" s="1288">
        <v>2364.2800000000002</v>
      </c>
      <c r="AM65" s="1288"/>
      <c r="AN65" s="1288"/>
      <c r="AO65" s="1288"/>
      <c r="AP65" s="1288"/>
      <c r="AQ65" s="1288"/>
      <c r="AR65" s="1288"/>
      <c r="AS65" s="1288"/>
      <c r="AT65" s="1290">
        <v>13111</v>
      </c>
      <c r="AU65" s="1290"/>
      <c r="AV65" s="1290"/>
      <c r="AW65" s="1290"/>
      <c r="AX65" s="1290"/>
      <c r="AY65" s="1290"/>
      <c r="AZ65" s="1290"/>
      <c r="BA65" s="1290"/>
      <c r="BC65" s="920">
        <f t="shared" si="1"/>
        <v>13766.55</v>
      </c>
    </row>
    <row r="66" spans="3:55">
      <c r="C66" s="1260">
        <v>33</v>
      </c>
      <c r="D66" s="1260"/>
      <c r="E66" s="1261" t="s">
        <v>5408</v>
      </c>
      <c r="F66" s="1261"/>
      <c r="G66" s="1261"/>
      <c r="H66" s="1292" t="s">
        <v>5409</v>
      </c>
      <c r="I66" s="1292"/>
      <c r="J66" s="1292"/>
      <c r="K66" s="1292"/>
      <c r="L66" s="1292"/>
      <c r="M66" s="1292"/>
      <c r="N66" s="1292"/>
      <c r="O66" s="1292"/>
      <c r="P66" s="1292"/>
      <c r="Q66" s="1292"/>
      <c r="R66" s="1292"/>
      <c r="S66" s="1292"/>
      <c r="T66" s="1292"/>
      <c r="U66" s="1286">
        <v>1</v>
      </c>
      <c r="V66" s="1286"/>
      <c r="W66" s="1287" t="s">
        <v>13</v>
      </c>
      <c r="X66" s="1287"/>
      <c r="Y66" s="1287"/>
      <c r="Z66" s="1288">
        <v>14057</v>
      </c>
      <c r="AA66" s="1288"/>
      <c r="AB66" s="1288"/>
      <c r="AC66" s="1288"/>
      <c r="AD66" s="1289">
        <v>22</v>
      </c>
      <c r="AE66" s="1289"/>
      <c r="AF66" s="1289"/>
      <c r="AG66" s="1289"/>
      <c r="AH66" s="1289"/>
      <c r="AI66" s="1289"/>
      <c r="AJ66" s="1289"/>
      <c r="AK66" s="1289"/>
      <c r="AL66" s="1288">
        <v>2534.87</v>
      </c>
      <c r="AM66" s="1288"/>
      <c r="AN66" s="1288"/>
      <c r="AO66" s="1288"/>
      <c r="AP66" s="1288"/>
      <c r="AQ66" s="1288"/>
      <c r="AR66" s="1288"/>
      <c r="AS66" s="1288"/>
      <c r="AT66" s="1290">
        <v>14057</v>
      </c>
      <c r="AU66" s="1290"/>
      <c r="AV66" s="1290"/>
      <c r="AW66" s="1290"/>
      <c r="AX66" s="1290"/>
      <c r="AY66" s="1290"/>
      <c r="AZ66" s="1290"/>
      <c r="BA66" s="1290"/>
      <c r="BC66" s="920">
        <f t="shared" si="1"/>
        <v>14759.85</v>
      </c>
    </row>
    <row r="67" spans="3:55">
      <c r="C67" s="1260">
        <v>34</v>
      </c>
      <c r="D67" s="1260"/>
      <c r="E67" s="1261" t="s">
        <v>5410</v>
      </c>
      <c r="F67" s="1261"/>
      <c r="G67" s="1261"/>
      <c r="H67" s="1292" t="s">
        <v>5411</v>
      </c>
      <c r="I67" s="1292"/>
      <c r="J67" s="1292"/>
      <c r="K67" s="1292"/>
      <c r="L67" s="1292"/>
      <c r="M67" s="1292"/>
      <c r="N67" s="1292"/>
      <c r="O67" s="1292"/>
      <c r="P67" s="1292"/>
      <c r="Q67" s="1292"/>
      <c r="R67" s="1292"/>
      <c r="S67" s="1292"/>
      <c r="T67" s="1292"/>
      <c r="U67" s="1286">
        <v>1</v>
      </c>
      <c r="V67" s="1286"/>
      <c r="W67" s="1287" t="s">
        <v>13</v>
      </c>
      <c r="X67" s="1287"/>
      <c r="Y67" s="1287"/>
      <c r="Z67" s="1288">
        <v>15003</v>
      </c>
      <c r="AA67" s="1288"/>
      <c r="AB67" s="1288"/>
      <c r="AC67" s="1288"/>
      <c r="AD67" s="1289">
        <v>22</v>
      </c>
      <c r="AE67" s="1289"/>
      <c r="AF67" s="1289"/>
      <c r="AG67" s="1289"/>
      <c r="AH67" s="1289"/>
      <c r="AI67" s="1289"/>
      <c r="AJ67" s="1289"/>
      <c r="AK67" s="1289"/>
      <c r="AL67" s="1288">
        <v>2705.46</v>
      </c>
      <c r="AM67" s="1288"/>
      <c r="AN67" s="1288"/>
      <c r="AO67" s="1288"/>
      <c r="AP67" s="1288"/>
      <c r="AQ67" s="1288"/>
      <c r="AR67" s="1288"/>
      <c r="AS67" s="1288"/>
      <c r="AT67" s="1290">
        <v>15003</v>
      </c>
      <c r="AU67" s="1290"/>
      <c r="AV67" s="1290"/>
      <c r="AW67" s="1290"/>
      <c r="AX67" s="1290"/>
      <c r="AY67" s="1290"/>
      <c r="AZ67" s="1290"/>
      <c r="BA67" s="1290"/>
      <c r="BC67" s="920">
        <f t="shared" si="1"/>
        <v>15753.15</v>
      </c>
    </row>
    <row r="68" spans="3:55">
      <c r="C68" s="1260">
        <v>35</v>
      </c>
      <c r="D68" s="1260"/>
      <c r="E68" s="1261" t="s">
        <v>5412</v>
      </c>
      <c r="F68" s="1261"/>
      <c r="G68" s="1261"/>
      <c r="H68" s="1292" t="s">
        <v>5413</v>
      </c>
      <c r="I68" s="1292"/>
      <c r="J68" s="1292"/>
      <c r="K68" s="1292"/>
      <c r="L68" s="1292"/>
      <c r="M68" s="1292"/>
      <c r="N68" s="1292"/>
      <c r="O68" s="1292"/>
      <c r="P68" s="1292"/>
      <c r="Q68" s="1292"/>
      <c r="R68" s="1292"/>
      <c r="S68" s="1292"/>
      <c r="T68" s="1292"/>
      <c r="U68" s="1286">
        <v>1</v>
      </c>
      <c r="V68" s="1286"/>
      <c r="W68" s="1287" t="s">
        <v>13</v>
      </c>
      <c r="X68" s="1287"/>
      <c r="Y68" s="1287"/>
      <c r="Z68" s="1288">
        <v>5623</v>
      </c>
      <c r="AA68" s="1288"/>
      <c r="AB68" s="1288"/>
      <c r="AC68" s="1288"/>
      <c r="AD68" s="1289">
        <v>22</v>
      </c>
      <c r="AE68" s="1289"/>
      <c r="AF68" s="1289"/>
      <c r="AG68" s="1289"/>
      <c r="AH68" s="1289"/>
      <c r="AI68" s="1289"/>
      <c r="AJ68" s="1289"/>
      <c r="AK68" s="1289"/>
      <c r="AL68" s="1288">
        <v>1013.98</v>
      </c>
      <c r="AM68" s="1288"/>
      <c r="AN68" s="1288"/>
      <c r="AO68" s="1288"/>
      <c r="AP68" s="1288"/>
      <c r="AQ68" s="1288"/>
      <c r="AR68" s="1288"/>
      <c r="AS68" s="1288"/>
      <c r="AT68" s="1290">
        <v>5623</v>
      </c>
      <c r="AU68" s="1290"/>
      <c r="AV68" s="1290"/>
      <c r="AW68" s="1290"/>
      <c r="AX68" s="1290"/>
      <c r="AY68" s="1290"/>
      <c r="AZ68" s="1290"/>
      <c r="BA68" s="1290"/>
      <c r="BC68" s="920">
        <f t="shared" si="1"/>
        <v>5904.15</v>
      </c>
    </row>
    <row r="69" spans="3:55">
      <c r="C69" s="1260">
        <v>36</v>
      </c>
      <c r="D69" s="1260"/>
      <c r="E69" s="1261" t="s">
        <v>5414</v>
      </c>
      <c r="F69" s="1261"/>
      <c r="G69" s="1261"/>
      <c r="H69" s="1292" t="s">
        <v>5415</v>
      </c>
      <c r="I69" s="1292"/>
      <c r="J69" s="1292"/>
      <c r="K69" s="1292"/>
      <c r="L69" s="1292"/>
      <c r="M69" s="1292"/>
      <c r="N69" s="1292"/>
      <c r="O69" s="1292"/>
      <c r="P69" s="1292"/>
      <c r="Q69" s="1292"/>
      <c r="R69" s="1292"/>
      <c r="S69" s="1292"/>
      <c r="T69" s="1292"/>
      <c r="U69" s="1286">
        <v>1</v>
      </c>
      <c r="V69" s="1286"/>
      <c r="W69" s="1287" t="s">
        <v>13</v>
      </c>
      <c r="X69" s="1287"/>
      <c r="Y69" s="1287"/>
      <c r="Z69" s="1288">
        <v>6589</v>
      </c>
      <c r="AA69" s="1288"/>
      <c r="AB69" s="1288"/>
      <c r="AC69" s="1288"/>
      <c r="AD69" s="1289">
        <v>22</v>
      </c>
      <c r="AE69" s="1289"/>
      <c r="AF69" s="1289"/>
      <c r="AG69" s="1289"/>
      <c r="AH69" s="1289"/>
      <c r="AI69" s="1289"/>
      <c r="AJ69" s="1289"/>
      <c r="AK69" s="1289"/>
      <c r="AL69" s="1288">
        <v>1188.18</v>
      </c>
      <c r="AM69" s="1288"/>
      <c r="AN69" s="1288"/>
      <c r="AO69" s="1288"/>
      <c r="AP69" s="1288"/>
      <c r="AQ69" s="1288"/>
      <c r="AR69" s="1288"/>
      <c r="AS69" s="1288"/>
      <c r="AT69" s="1290">
        <v>6589</v>
      </c>
      <c r="AU69" s="1290"/>
      <c r="AV69" s="1290"/>
      <c r="AW69" s="1290"/>
      <c r="AX69" s="1290"/>
      <c r="AY69" s="1290"/>
      <c r="AZ69" s="1290"/>
      <c r="BA69" s="1290"/>
      <c r="BC69" s="920">
        <f t="shared" si="1"/>
        <v>6918.45</v>
      </c>
    </row>
    <row r="70" spans="3:55">
      <c r="C70" s="1260">
        <v>37</v>
      </c>
      <c r="D70" s="1260"/>
      <c r="E70" s="1261" t="s">
        <v>5416</v>
      </c>
      <c r="F70" s="1261"/>
      <c r="G70" s="1261"/>
      <c r="H70" s="1292" t="s">
        <v>5417</v>
      </c>
      <c r="I70" s="1292"/>
      <c r="J70" s="1292"/>
      <c r="K70" s="1292"/>
      <c r="L70" s="1292"/>
      <c r="M70" s="1292"/>
      <c r="N70" s="1292"/>
      <c r="O70" s="1292"/>
      <c r="P70" s="1292"/>
      <c r="Q70" s="1292"/>
      <c r="R70" s="1292"/>
      <c r="S70" s="1292"/>
      <c r="T70" s="1292"/>
      <c r="U70" s="1286">
        <v>1</v>
      </c>
      <c r="V70" s="1286"/>
      <c r="W70" s="1287" t="s">
        <v>13</v>
      </c>
      <c r="X70" s="1287"/>
      <c r="Y70" s="1287"/>
      <c r="Z70" s="1288">
        <v>7555</v>
      </c>
      <c r="AA70" s="1288"/>
      <c r="AB70" s="1288"/>
      <c r="AC70" s="1288"/>
      <c r="AD70" s="1289">
        <v>22</v>
      </c>
      <c r="AE70" s="1289"/>
      <c r="AF70" s="1289"/>
      <c r="AG70" s="1289"/>
      <c r="AH70" s="1289"/>
      <c r="AI70" s="1289"/>
      <c r="AJ70" s="1289"/>
      <c r="AK70" s="1289"/>
      <c r="AL70" s="1288">
        <v>1362.38</v>
      </c>
      <c r="AM70" s="1288"/>
      <c r="AN70" s="1288"/>
      <c r="AO70" s="1288"/>
      <c r="AP70" s="1288"/>
      <c r="AQ70" s="1288"/>
      <c r="AR70" s="1288"/>
      <c r="AS70" s="1288"/>
      <c r="AT70" s="1290">
        <v>7555</v>
      </c>
      <c r="AU70" s="1290"/>
      <c r="AV70" s="1290"/>
      <c r="AW70" s="1290"/>
      <c r="AX70" s="1290"/>
      <c r="AY70" s="1290"/>
      <c r="AZ70" s="1290"/>
      <c r="BA70" s="1290"/>
      <c r="BC70" s="920">
        <f t="shared" si="1"/>
        <v>7932.75</v>
      </c>
    </row>
    <row r="71" spans="3:55">
      <c r="C71" s="1260">
        <v>38</v>
      </c>
      <c r="D71" s="1260"/>
      <c r="E71" s="1261" t="s">
        <v>5418</v>
      </c>
      <c r="F71" s="1261"/>
      <c r="G71" s="1261"/>
      <c r="H71" s="1292" t="s">
        <v>5419</v>
      </c>
      <c r="I71" s="1292"/>
      <c r="J71" s="1292"/>
      <c r="K71" s="1292"/>
      <c r="L71" s="1292"/>
      <c r="M71" s="1292"/>
      <c r="N71" s="1292"/>
      <c r="O71" s="1292"/>
      <c r="P71" s="1292"/>
      <c r="Q71" s="1292"/>
      <c r="R71" s="1292"/>
      <c r="S71" s="1292"/>
      <c r="T71" s="1292"/>
      <c r="U71" s="1286">
        <v>1</v>
      </c>
      <c r="V71" s="1286"/>
      <c r="W71" s="1287" t="s">
        <v>13</v>
      </c>
      <c r="X71" s="1287"/>
      <c r="Y71" s="1287"/>
      <c r="Z71" s="1288">
        <v>8521</v>
      </c>
      <c r="AA71" s="1288"/>
      <c r="AB71" s="1288"/>
      <c r="AC71" s="1288"/>
      <c r="AD71" s="1289">
        <v>22</v>
      </c>
      <c r="AE71" s="1289"/>
      <c r="AF71" s="1289"/>
      <c r="AG71" s="1289"/>
      <c r="AH71" s="1289"/>
      <c r="AI71" s="1289"/>
      <c r="AJ71" s="1289"/>
      <c r="AK71" s="1289"/>
      <c r="AL71" s="1288">
        <v>1536.57</v>
      </c>
      <c r="AM71" s="1288"/>
      <c r="AN71" s="1288"/>
      <c r="AO71" s="1288"/>
      <c r="AP71" s="1288"/>
      <c r="AQ71" s="1288"/>
      <c r="AR71" s="1288"/>
      <c r="AS71" s="1288"/>
      <c r="AT71" s="1290">
        <v>8521</v>
      </c>
      <c r="AU71" s="1290"/>
      <c r="AV71" s="1290"/>
      <c r="AW71" s="1290"/>
      <c r="AX71" s="1290"/>
      <c r="AY71" s="1290"/>
      <c r="AZ71" s="1290"/>
      <c r="BA71" s="1290"/>
      <c r="BC71" s="920">
        <f t="shared" si="1"/>
        <v>8947.0499999999993</v>
      </c>
    </row>
    <row r="72" spans="3:55">
      <c r="C72" s="1260">
        <v>39</v>
      </c>
      <c r="D72" s="1260"/>
      <c r="E72" s="1261" t="s">
        <v>5420</v>
      </c>
      <c r="F72" s="1261"/>
      <c r="G72" s="1261"/>
      <c r="H72" s="1292" t="s">
        <v>5421</v>
      </c>
      <c r="I72" s="1292"/>
      <c r="J72" s="1292"/>
      <c r="K72" s="1292"/>
      <c r="L72" s="1292"/>
      <c r="M72" s="1292"/>
      <c r="N72" s="1292"/>
      <c r="O72" s="1292"/>
      <c r="P72" s="1292"/>
      <c r="Q72" s="1292"/>
      <c r="R72" s="1292"/>
      <c r="S72" s="1292"/>
      <c r="T72" s="1292"/>
      <c r="U72" s="1286">
        <v>1</v>
      </c>
      <c r="V72" s="1286"/>
      <c r="W72" s="1287" t="s">
        <v>13</v>
      </c>
      <c r="X72" s="1287"/>
      <c r="Y72" s="1287"/>
      <c r="Z72" s="1288">
        <v>9487</v>
      </c>
      <c r="AA72" s="1288"/>
      <c r="AB72" s="1288"/>
      <c r="AC72" s="1288"/>
      <c r="AD72" s="1289">
        <v>22</v>
      </c>
      <c r="AE72" s="1289"/>
      <c r="AF72" s="1289"/>
      <c r="AG72" s="1289"/>
      <c r="AH72" s="1289"/>
      <c r="AI72" s="1289"/>
      <c r="AJ72" s="1289"/>
      <c r="AK72" s="1289"/>
      <c r="AL72" s="1288">
        <v>1710.77</v>
      </c>
      <c r="AM72" s="1288"/>
      <c r="AN72" s="1288"/>
      <c r="AO72" s="1288"/>
      <c r="AP72" s="1288"/>
      <c r="AQ72" s="1288"/>
      <c r="AR72" s="1288"/>
      <c r="AS72" s="1288"/>
      <c r="AT72" s="1290">
        <v>9487</v>
      </c>
      <c r="AU72" s="1290"/>
      <c r="AV72" s="1290"/>
      <c r="AW72" s="1290"/>
      <c r="AX72" s="1290"/>
      <c r="AY72" s="1290"/>
      <c r="AZ72" s="1290"/>
      <c r="BA72" s="1290"/>
      <c r="BC72" s="920">
        <f t="shared" si="1"/>
        <v>9961.35</v>
      </c>
    </row>
    <row r="73" spans="3:55">
      <c r="C73" s="1260">
        <v>40</v>
      </c>
      <c r="D73" s="1260"/>
      <c r="E73" s="1261" t="s">
        <v>5422</v>
      </c>
      <c r="F73" s="1261"/>
      <c r="G73" s="1261"/>
      <c r="H73" s="1292" t="s">
        <v>5423</v>
      </c>
      <c r="I73" s="1292"/>
      <c r="J73" s="1292"/>
      <c r="K73" s="1292"/>
      <c r="L73" s="1292"/>
      <c r="M73" s="1292"/>
      <c r="N73" s="1292"/>
      <c r="O73" s="1292"/>
      <c r="P73" s="1292"/>
      <c r="Q73" s="1292"/>
      <c r="R73" s="1292"/>
      <c r="S73" s="1292"/>
      <c r="T73" s="1292"/>
      <c r="U73" s="1286">
        <v>1</v>
      </c>
      <c r="V73" s="1286"/>
      <c r="W73" s="1287" t="s">
        <v>13</v>
      </c>
      <c r="X73" s="1287"/>
      <c r="Y73" s="1287"/>
      <c r="Z73" s="1288">
        <v>10453</v>
      </c>
      <c r="AA73" s="1288"/>
      <c r="AB73" s="1288"/>
      <c r="AC73" s="1288"/>
      <c r="AD73" s="1289">
        <v>22</v>
      </c>
      <c r="AE73" s="1289"/>
      <c r="AF73" s="1289"/>
      <c r="AG73" s="1289"/>
      <c r="AH73" s="1289"/>
      <c r="AI73" s="1289"/>
      <c r="AJ73" s="1289"/>
      <c r="AK73" s="1289"/>
      <c r="AL73" s="1288">
        <v>1884.97</v>
      </c>
      <c r="AM73" s="1288"/>
      <c r="AN73" s="1288"/>
      <c r="AO73" s="1288"/>
      <c r="AP73" s="1288"/>
      <c r="AQ73" s="1288"/>
      <c r="AR73" s="1288"/>
      <c r="AS73" s="1288"/>
      <c r="AT73" s="1290">
        <v>10453</v>
      </c>
      <c r="AU73" s="1290"/>
      <c r="AV73" s="1290"/>
      <c r="AW73" s="1290"/>
      <c r="AX73" s="1290"/>
      <c r="AY73" s="1290"/>
      <c r="AZ73" s="1290"/>
      <c r="BA73" s="1290"/>
      <c r="BC73" s="920">
        <f t="shared" si="1"/>
        <v>10975.65</v>
      </c>
    </row>
    <row r="74" spans="3:55">
      <c r="C74" s="1260">
        <v>41</v>
      </c>
      <c r="D74" s="1260"/>
      <c r="E74" s="1261" t="s">
        <v>5424</v>
      </c>
      <c r="F74" s="1261"/>
      <c r="G74" s="1261"/>
      <c r="H74" s="1292" t="s">
        <v>5425</v>
      </c>
      <c r="I74" s="1292"/>
      <c r="J74" s="1292"/>
      <c r="K74" s="1292"/>
      <c r="L74" s="1292"/>
      <c r="M74" s="1292"/>
      <c r="N74" s="1292"/>
      <c r="O74" s="1292"/>
      <c r="P74" s="1292"/>
      <c r="Q74" s="1292"/>
      <c r="R74" s="1292"/>
      <c r="S74" s="1292"/>
      <c r="T74" s="1292"/>
      <c r="U74" s="1286">
        <v>1</v>
      </c>
      <c r="V74" s="1286"/>
      <c r="W74" s="1287" t="s">
        <v>13</v>
      </c>
      <c r="X74" s="1287"/>
      <c r="Y74" s="1287"/>
      <c r="Z74" s="1288">
        <v>11419</v>
      </c>
      <c r="AA74" s="1288"/>
      <c r="AB74" s="1288"/>
      <c r="AC74" s="1288"/>
      <c r="AD74" s="1289">
        <v>22</v>
      </c>
      <c r="AE74" s="1289"/>
      <c r="AF74" s="1289"/>
      <c r="AG74" s="1289"/>
      <c r="AH74" s="1289"/>
      <c r="AI74" s="1289"/>
      <c r="AJ74" s="1289"/>
      <c r="AK74" s="1289"/>
      <c r="AL74" s="1288">
        <v>2059.16</v>
      </c>
      <c r="AM74" s="1288"/>
      <c r="AN74" s="1288"/>
      <c r="AO74" s="1288"/>
      <c r="AP74" s="1288"/>
      <c r="AQ74" s="1288"/>
      <c r="AR74" s="1288"/>
      <c r="AS74" s="1288"/>
      <c r="AT74" s="1290">
        <v>11419</v>
      </c>
      <c r="AU74" s="1290"/>
      <c r="AV74" s="1290"/>
      <c r="AW74" s="1290"/>
      <c r="AX74" s="1290"/>
      <c r="AY74" s="1290"/>
      <c r="AZ74" s="1290"/>
      <c r="BA74" s="1290"/>
      <c r="BC74" s="920">
        <f t="shared" si="1"/>
        <v>11989.95</v>
      </c>
    </row>
    <row r="75" spans="3:55">
      <c r="C75" s="1260">
        <v>42</v>
      </c>
      <c r="D75" s="1260"/>
      <c r="E75" s="1261" t="s">
        <v>5426</v>
      </c>
      <c r="F75" s="1261"/>
      <c r="G75" s="1261"/>
      <c r="H75" s="1292" t="s">
        <v>5427</v>
      </c>
      <c r="I75" s="1292"/>
      <c r="J75" s="1292"/>
      <c r="K75" s="1292"/>
      <c r="L75" s="1292"/>
      <c r="M75" s="1292"/>
      <c r="N75" s="1292"/>
      <c r="O75" s="1292"/>
      <c r="P75" s="1292"/>
      <c r="Q75" s="1292"/>
      <c r="R75" s="1292"/>
      <c r="S75" s="1292"/>
      <c r="T75" s="1292"/>
      <c r="U75" s="1286">
        <v>1</v>
      </c>
      <c r="V75" s="1286"/>
      <c r="W75" s="1287" t="s">
        <v>13</v>
      </c>
      <c r="X75" s="1287"/>
      <c r="Y75" s="1287"/>
      <c r="Z75" s="1288">
        <v>12385</v>
      </c>
      <c r="AA75" s="1288"/>
      <c r="AB75" s="1288"/>
      <c r="AC75" s="1288"/>
      <c r="AD75" s="1289">
        <v>22</v>
      </c>
      <c r="AE75" s="1289"/>
      <c r="AF75" s="1289"/>
      <c r="AG75" s="1289"/>
      <c r="AH75" s="1289"/>
      <c r="AI75" s="1289"/>
      <c r="AJ75" s="1289"/>
      <c r="AK75" s="1289"/>
      <c r="AL75" s="1288">
        <v>2233.36</v>
      </c>
      <c r="AM75" s="1288"/>
      <c r="AN75" s="1288"/>
      <c r="AO75" s="1288"/>
      <c r="AP75" s="1288"/>
      <c r="AQ75" s="1288"/>
      <c r="AR75" s="1288"/>
      <c r="AS75" s="1288"/>
      <c r="AT75" s="1290">
        <v>12385</v>
      </c>
      <c r="AU75" s="1290"/>
      <c r="AV75" s="1290"/>
      <c r="AW75" s="1290"/>
      <c r="AX75" s="1290"/>
      <c r="AY75" s="1290"/>
      <c r="AZ75" s="1290"/>
      <c r="BA75" s="1290"/>
      <c r="BC75" s="920">
        <f t="shared" si="1"/>
        <v>13004.25</v>
      </c>
    </row>
    <row r="76" spans="3:55">
      <c r="C76" s="1260">
        <v>43</v>
      </c>
      <c r="D76" s="1260"/>
      <c r="E76" s="1261" t="s">
        <v>5428</v>
      </c>
      <c r="F76" s="1261"/>
      <c r="G76" s="1261"/>
      <c r="H76" s="1292" t="s">
        <v>5429</v>
      </c>
      <c r="I76" s="1292"/>
      <c r="J76" s="1292"/>
      <c r="K76" s="1292"/>
      <c r="L76" s="1292"/>
      <c r="M76" s="1292"/>
      <c r="N76" s="1292"/>
      <c r="O76" s="1292"/>
      <c r="P76" s="1292"/>
      <c r="Q76" s="1292"/>
      <c r="R76" s="1292"/>
      <c r="S76" s="1292"/>
      <c r="T76" s="1292"/>
      <c r="U76" s="1286">
        <v>1</v>
      </c>
      <c r="V76" s="1286"/>
      <c r="W76" s="1287" t="s">
        <v>13</v>
      </c>
      <c r="X76" s="1287"/>
      <c r="Y76" s="1287"/>
      <c r="Z76" s="1288">
        <v>13351</v>
      </c>
      <c r="AA76" s="1288"/>
      <c r="AB76" s="1288"/>
      <c r="AC76" s="1288"/>
      <c r="AD76" s="1289">
        <v>22</v>
      </c>
      <c r="AE76" s="1289"/>
      <c r="AF76" s="1289"/>
      <c r="AG76" s="1289"/>
      <c r="AH76" s="1289"/>
      <c r="AI76" s="1289"/>
      <c r="AJ76" s="1289"/>
      <c r="AK76" s="1289"/>
      <c r="AL76" s="1288">
        <v>2407.56</v>
      </c>
      <c r="AM76" s="1288"/>
      <c r="AN76" s="1288"/>
      <c r="AO76" s="1288"/>
      <c r="AP76" s="1288"/>
      <c r="AQ76" s="1288"/>
      <c r="AR76" s="1288"/>
      <c r="AS76" s="1288"/>
      <c r="AT76" s="1290">
        <v>13351</v>
      </c>
      <c r="AU76" s="1290"/>
      <c r="AV76" s="1290"/>
      <c r="AW76" s="1290"/>
      <c r="AX76" s="1290"/>
      <c r="AY76" s="1290"/>
      <c r="AZ76" s="1290"/>
      <c r="BA76" s="1290"/>
      <c r="BC76" s="920">
        <f t="shared" si="1"/>
        <v>14018.55</v>
      </c>
    </row>
    <row r="77" spans="3:55">
      <c r="C77" s="1260">
        <v>44</v>
      </c>
      <c r="D77" s="1260"/>
      <c r="E77" s="1261" t="s">
        <v>5430</v>
      </c>
      <c r="F77" s="1261"/>
      <c r="G77" s="1261"/>
      <c r="H77" s="1292" t="s">
        <v>5431</v>
      </c>
      <c r="I77" s="1292"/>
      <c r="J77" s="1292"/>
      <c r="K77" s="1292"/>
      <c r="L77" s="1292"/>
      <c r="M77" s="1292"/>
      <c r="N77" s="1292"/>
      <c r="O77" s="1292"/>
      <c r="P77" s="1292"/>
      <c r="Q77" s="1292"/>
      <c r="R77" s="1292"/>
      <c r="S77" s="1292"/>
      <c r="T77" s="1292"/>
      <c r="U77" s="1286">
        <v>1</v>
      </c>
      <c r="V77" s="1286"/>
      <c r="W77" s="1287" t="s">
        <v>13</v>
      </c>
      <c r="X77" s="1287"/>
      <c r="Y77" s="1287"/>
      <c r="Z77" s="1288">
        <v>14317</v>
      </c>
      <c r="AA77" s="1288"/>
      <c r="AB77" s="1288"/>
      <c r="AC77" s="1288"/>
      <c r="AD77" s="1289">
        <v>22</v>
      </c>
      <c r="AE77" s="1289"/>
      <c r="AF77" s="1289"/>
      <c r="AG77" s="1289"/>
      <c r="AH77" s="1289"/>
      <c r="AI77" s="1289"/>
      <c r="AJ77" s="1289"/>
      <c r="AK77" s="1289"/>
      <c r="AL77" s="1288">
        <v>2581.75</v>
      </c>
      <c r="AM77" s="1288"/>
      <c r="AN77" s="1288"/>
      <c r="AO77" s="1288"/>
      <c r="AP77" s="1288"/>
      <c r="AQ77" s="1288"/>
      <c r="AR77" s="1288"/>
      <c r="AS77" s="1288"/>
      <c r="AT77" s="1290">
        <v>14317</v>
      </c>
      <c r="AU77" s="1290"/>
      <c r="AV77" s="1290"/>
      <c r="AW77" s="1290"/>
      <c r="AX77" s="1290"/>
      <c r="AY77" s="1290"/>
      <c r="AZ77" s="1290"/>
      <c r="BA77" s="1290"/>
      <c r="BC77" s="920">
        <f t="shared" si="1"/>
        <v>15032.85</v>
      </c>
    </row>
    <row r="78" spans="3:55">
      <c r="C78" s="1260">
        <v>45</v>
      </c>
      <c r="D78" s="1260"/>
      <c r="E78" s="1261" t="s">
        <v>5432</v>
      </c>
      <c r="F78" s="1261"/>
      <c r="G78" s="1261"/>
      <c r="H78" s="1292" t="s">
        <v>5433</v>
      </c>
      <c r="I78" s="1292"/>
      <c r="J78" s="1292"/>
      <c r="K78" s="1292"/>
      <c r="L78" s="1292"/>
      <c r="M78" s="1292"/>
      <c r="N78" s="1292"/>
      <c r="O78" s="1292"/>
      <c r="P78" s="1292"/>
      <c r="Q78" s="1292"/>
      <c r="R78" s="1292"/>
      <c r="S78" s="1292"/>
      <c r="T78" s="1292"/>
      <c r="U78" s="1286">
        <v>1</v>
      </c>
      <c r="V78" s="1286"/>
      <c r="W78" s="1287" t="s">
        <v>13</v>
      </c>
      <c r="X78" s="1287"/>
      <c r="Y78" s="1287"/>
      <c r="Z78" s="1288">
        <v>15283</v>
      </c>
      <c r="AA78" s="1288"/>
      <c r="AB78" s="1288"/>
      <c r="AC78" s="1288"/>
      <c r="AD78" s="1289">
        <v>22</v>
      </c>
      <c r="AE78" s="1289"/>
      <c r="AF78" s="1289"/>
      <c r="AG78" s="1289"/>
      <c r="AH78" s="1289"/>
      <c r="AI78" s="1289"/>
      <c r="AJ78" s="1289"/>
      <c r="AK78" s="1289"/>
      <c r="AL78" s="1288">
        <v>2755.95</v>
      </c>
      <c r="AM78" s="1288"/>
      <c r="AN78" s="1288"/>
      <c r="AO78" s="1288"/>
      <c r="AP78" s="1288"/>
      <c r="AQ78" s="1288"/>
      <c r="AR78" s="1288"/>
      <c r="AS78" s="1288"/>
      <c r="AT78" s="1290">
        <v>15283</v>
      </c>
      <c r="AU78" s="1290"/>
      <c r="AV78" s="1290"/>
      <c r="AW78" s="1290"/>
      <c r="AX78" s="1290"/>
      <c r="AY78" s="1290"/>
      <c r="AZ78" s="1290"/>
      <c r="BA78" s="1290"/>
      <c r="BC78" s="920">
        <f t="shared" si="1"/>
        <v>16047.15</v>
      </c>
    </row>
    <row r="79" spans="3:55">
      <c r="C79" s="1260">
        <v>46</v>
      </c>
      <c r="D79" s="1260"/>
      <c r="E79" s="1261" t="s">
        <v>5434</v>
      </c>
      <c r="F79" s="1261"/>
      <c r="G79" s="1261"/>
      <c r="H79" s="1285" t="s">
        <v>5435</v>
      </c>
      <c r="I79" s="1285"/>
      <c r="J79" s="1285"/>
      <c r="K79" s="1285"/>
      <c r="L79" s="1285"/>
      <c r="M79" s="1285"/>
      <c r="N79" s="1285"/>
      <c r="O79" s="1285"/>
      <c r="P79" s="1285"/>
      <c r="Q79" s="1285"/>
      <c r="R79" s="1285"/>
      <c r="S79" s="1285"/>
      <c r="T79" s="1285"/>
      <c r="U79" s="1286">
        <v>1</v>
      </c>
      <c r="V79" s="1286"/>
      <c r="W79" s="1287" t="s">
        <v>13</v>
      </c>
      <c r="X79" s="1287"/>
      <c r="Y79" s="1287"/>
      <c r="Z79" s="1288">
        <v>5543</v>
      </c>
      <c r="AA79" s="1288"/>
      <c r="AB79" s="1288"/>
      <c r="AC79" s="1288"/>
      <c r="AD79" s="1289">
        <v>22</v>
      </c>
      <c r="AE79" s="1289"/>
      <c r="AF79" s="1289"/>
      <c r="AG79" s="1289"/>
      <c r="AH79" s="1289"/>
      <c r="AI79" s="1289"/>
      <c r="AJ79" s="1289"/>
      <c r="AK79" s="1289"/>
      <c r="AL79" s="1291">
        <v>999.56</v>
      </c>
      <c r="AM79" s="1291"/>
      <c r="AN79" s="1291"/>
      <c r="AO79" s="1291"/>
      <c r="AP79" s="1291"/>
      <c r="AQ79" s="1291"/>
      <c r="AR79" s="1291"/>
      <c r="AS79" s="1291"/>
      <c r="AT79" s="1290">
        <v>5543</v>
      </c>
      <c r="AU79" s="1290"/>
      <c r="AV79" s="1290"/>
      <c r="AW79" s="1290"/>
      <c r="AX79" s="1290"/>
      <c r="AY79" s="1290"/>
      <c r="AZ79" s="1290"/>
      <c r="BA79" s="1290"/>
      <c r="BC79" s="920">
        <f t="shared" si="1"/>
        <v>5820.15</v>
      </c>
    </row>
    <row r="80" spans="3:55">
      <c r="C80" s="1260">
        <v>47</v>
      </c>
      <c r="D80" s="1260"/>
      <c r="E80" s="1261" t="s">
        <v>5436</v>
      </c>
      <c r="F80" s="1261"/>
      <c r="G80" s="1261"/>
      <c r="H80" s="1285" t="s">
        <v>5437</v>
      </c>
      <c r="I80" s="1285"/>
      <c r="J80" s="1285"/>
      <c r="K80" s="1285"/>
      <c r="L80" s="1285"/>
      <c r="M80" s="1285"/>
      <c r="N80" s="1285"/>
      <c r="O80" s="1285"/>
      <c r="P80" s="1285"/>
      <c r="Q80" s="1285"/>
      <c r="R80" s="1285"/>
      <c r="S80" s="1285"/>
      <c r="T80" s="1285"/>
      <c r="U80" s="1286">
        <v>1</v>
      </c>
      <c r="V80" s="1286"/>
      <c r="W80" s="1287" t="s">
        <v>13</v>
      </c>
      <c r="X80" s="1287"/>
      <c r="Y80" s="1287"/>
      <c r="Z80" s="1288">
        <v>6489</v>
      </c>
      <c r="AA80" s="1288"/>
      <c r="AB80" s="1288"/>
      <c r="AC80" s="1288"/>
      <c r="AD80" s="1289">
        <v>22</v>
      </c>
      <c r="AE80" s="1289"/>
      <c r="AF80" s="1289"/>
      <c r="AG80" s="1289"/>
      <c r="AH80" s="1289"/>
      <c r="AI80" s="1289"/>
      <c r="AJ80" s="1289"/>
      <c r="AK80" s="1289"/>
      <c r="AL80" s="1288">
        <v>1170.1500000000001</v>
      </c>
      <c r="AM80" s="1288"/>
      <c r="AN80" s="1288"/>
      <c r="AO80" s="1288"/>
      <c r="AP80" s="1288"/>
      <c r="AQ80" s="1288"/>
      <c r="AR80" s="1288"/>
      <c r="AS80" s="1288"/>
      <c r="AT80" s="1290">
        <v>6489</v>
      </c>
      <c r="AU80" s="1290"/>
      <c r="AV80" s="1290"/>
      <c r="AW80" s="1290"/>
      <c r="AX80" s="1290"/>
      <c r="AY80" s="1290"/>
      <c r="AZ80" s="1290"/>
      <c r="BA80" s="1290"/>
      <c r="BC80" s="920">
        <f t="shared" si="1"/>
        <v>6813.45</v>
      </c>
    </row>
    <row r="81" spans="3:55">
      <c r="C81" s="1260">
        <v>48</v>
      </c>
      <c r="D81" s="1260"/>
      <c r="E81" s="1261" t="s">
        <v>5438</v>
      </c>
      <c r="F81" s="1261"/>
      <c r="G81" s="1261"/>
      <c r="H81" s="1285" t="s">
        <v>5439</v>
      </c>
      <c r="I81" s="1285"/>
      <c r="J81" s="1285"/>
      <c r="K81" s="1285"/>
      <c r="L81" s="1285"/>
      <c r="M81" s="1285"/>
      <c r="N81" s="1285"/>
      <c r="O81" s="1285"/>
      <c r="P81" s="1285"/>
      <c r="Q81" s="1285"/>
      <c r="R81" s="1285"/>
      <c r="S81" s="1285"/>
      <c r="T81" s="1285"/>
      <c r="U81" s="1286">
        <v>1</v>
      </c>
      <c r="V81" s="1286"/>
      <c r="W81" s="1287" t="s">
        <v>13</v>
      </c>
      <c r="X81" s="1287"/>
      <c r="Y81" s="1287"/>
      <c r="Z81" s="1288">
        <v>7435</v>
      </c>
      <c r="AA81" s="1288"/>
      <c r="AB81" s="1288"/>
      <c r="AC81" s="1288"/>
      <c r="AD81" s="1289">
        <v>22</v>
      </c>
      <c r="AE81" s="1289"/>
      <c r="AF81" s="1289"/>
      <c r="AG81" s="1289"/>
      <c r="AH81" s="1289"/>
      <c r="AI81" s="1289"/>
      <c r="AJ81" s="1289"/>
      <c r="AK81" s="1289"/>
      <c r="AL81" s="1288">
        <v>1340.74</v>
      </c>
      <c r="AM81" s="1288"/>
      <c r="AN81" s="1288"/>
      <c r="AO81" s="1288"/>
      <c r="AP81" s="1288"/>
      <c r="AQ81" s="1288"/>
      <c r="AR81" s="1288"/>
      <c r="AS81" s="1288"/>
      <c r="AT81" s="1290">
        <v>7435</v>
      </c>
      <c r="AU81" s="1290"/>
      <c r="AV81" s="1290"/>
      <c r="AW81" s="1290"/>
      <c r="AX81" s="1290"/>
      <c r="AY81" s="1290"/>
      <c r="AZ81" s="1290"/>
      <c r="BA81" s="1290"/>
      <c r="BC81" s="920">
        <f t="shared" si="1"/>
        <v>7806.75</v>
      </c>
    </row>
    <row r="82" spans="3:55">
      <c r="C82" s="1260">
        <v>49</v>
      </c>
      <c r="D82" s="1260"/>
      <c r="E82" s="1261" t="s">
        <v>5440</v>
      </c>
      <c r="F82" s="1261"/>
      <c r="G82" s="1261"/>
      <c r="H82" s="1285" t="s">
        <v>5441</v>
      </c>
      <c r="I82" s="1285"/>
      <c r="J82" s="1285"/>
      <c r="K82" s="1285"/>
      <c r="L82" s="1285"/>
      <c r="M82" s="1285"/>
      <c r="N82" s="1285"/>
      <c r="O82" s="1285"/>
      <c r="P82" s="1285"/>
      <c r="Q82" s="1285"/>
      <c r="R82" s="1285"/>
      <c r="S82" s="1285"/>
      <c r="T82" s="1285"/>
      <c r="U82" s="1286">
        <v>1</v>
      </c>
      <c r="V82" s="1286"/>
      <c r="W82" s="1287" t="s">
        <v>13</v>
      </c>
      <c r="X82" s="1287"/>
      <c r="Y82" s="1287"/>
      <c r="Z82" s="1288">
        <v>8381</v>
      </c>
      <c r="AA82" s="1288"/>
      <c r="AB82" s="1288"/>
      <c r="AC82" s="1288"/>
      <c r="AD82" s="1289">
        <v>22</v>
      </c>
      <c r="AE82" s="1289"/>
      <c r="AF82" s="1289"/>
      <c r="AG82" s="1289"/>
      <c r="AH82" s="1289"/>
      <c r="AI82" s="1289"/>
      <c r="AJ82" s="1289"/>
      <c r="AK82" s="1289"/>
      <c r="AL82" s="1288">
        <v>1511.33</v>
      </c>
      <c r="AM82" s="1288"/>
      <c r="AN82" s="1288"/>
      <c r="AO82" s="1288"/>
      <c r="AP82" s="1288"/>
      <c r="AQ82" s="1288"/>
      <c r="AR82" s="1288"/>
      <c r="AS82" s="1288"/>
      <c r="AT82" s="1290">
        <v>8381</v>
      </c>
      <c r="AU82" s="1290"/>
      <c r="AV82" s="1290"/>
      <c r="AW82" s="1290"/>
      <c r="AX82" s="1290"/>
      <c r="AY82" s="1290"/>
      <c r="AZ82" s="1290"/>
      <c r="BA82" s="1290"/>
      <c r="BC82" s="920">
        <f t="shared" si="1"/>
        <v>8800.0499999999993</v>
      </c>
    </row>
    <row r="83" spans="3:55">
      <c r="C83" s="1260">
        <v>50</v>
      </c>
      <c r="D83" s="1260"/>
      <c r="E83" s="1261" t="s">
        <v>5442</v>
      </c>
      <c r="F83" s="1261"/>
      <c r="G83" s="1261"/>
      <c r="H83" s="1285" t="s">
        <v>5443</v>
      </c>
      <c r="I83" s="1285"/>
      <c r="J83" s="1285"/>
      <c r="K83" s="1285"/>
      <c r="L83" s="1285"/>
      <c r="M83" s="1285"/>
      <c r="N83" s="1285"/>
      <c r="O83" s="1285"/>
      <c r="P83" s="1285"/>
      <c r="Q83" s="1285"/>
      <c r="R83" s="1285"/>
      <c r="S83" s="1285"/>
      <c r="T83" s="1285"/>
      <c r="U83" s="1286">
        <v>1</v>
      </c>
      <c r="V83" s="1286"/>
      <c r="W83" s="1287" t="s">
        <v>13</v>
      </c>
      <c r="X83" s="1287"/>
      <c r="Y83" s="1287"/>
      <c r="Z83" s="1288">
        <v>9327</v>
      </c>
      <c r="AA83" s="1288"/>
      <c r="AB83" s="1288"/>
      <c r="AC83" s="1288"/>
      <c r="AD83" s="1289">
        <v>22</v>
      </c>
      <c r="AE83" s="1289"/>
      <c r="AF83" s="1289"/>
      <c r="AG83" s="1289"/>
      <c r="AH83" s="1289"/>
      <c r="AI83" s="1289"/>
      <c r="AJ83" s="1289"/>
      <c r="AK83" s="1289"/>
      <c r="AL83" s="1288">
        <v>1681.92</v>
      </c>
      <c r="AM83" s="1288"/>
      <c r="AN83" s="1288"/>
      <c r="AO83" s="1288"/>
      <c r="AP83" s="1288"/>
      <c r="AQ83" s="1288"/>
      <c r="AR83" s="1288"/>
      <c r="AS83" s="1288"/>
      <c r="AT83" s="1290">
        <v>9327</v>
      </c>
      <c r="AU83" s="1290"/>
      <c r="AV83" s="1290"/>
      <c r="AW83" s="1290"/>
      <c r="AX83" s="1290"/>
      <c r="AY83" s="1290"/>
      <c r="AZ83" s="1290"/>
      <c r="BA83" s="1290"/>
      <c r="BC83" s="920">
        <f t="shared" si="1"/>
        <v>9793.35</v>
      </c>
    </row>
    <row r="84" spans="3:55">
      <c r="C84" s="1260">
        <v>51</v>
      </c>
      <c r="D84" s="1260"/>
      <c r="E84" s="1261" t="s">
        <v>5444</v>
      </c>
      <c r="F84" s="1261"/>
      <c r="G84" s="1261"/>
      <c r="H84" s="1285" t="s">
        <v>5445</v>
      </c>
      <c r="I84" s="1285"/>
      <c r="J84" s="1285"/>
      <c r="K84" s="1285"/>
      <c r="L84" s="1285"/>
      <c r="M84" s="1285"/>
      <c r="N84" s="1285"/>
      <c r="O84" s="1285"/>
      <c r="P84" s="1285"/>
      <c r="Q84" s="1285"/>
      <c r="R84" s="1285"/>
      <c r="S84" s="1285"/>
      <c r="T84" s="1285"/>
      <c r="U84" s="1286">
        <v>1</v>
      </c>
      <c r="V84" s="1286"/>
      <c r="W84" s="1287" t="s">
        <v>13</v>
      </c>
      <c r="X84" s="1287"/>
      <c r="Y84" s="1287"/>
      <c r="Z84" s="1288">
        <v>10273</v>
      </c>
      <c r="AA84" s="1288"/>
      <c r="AB84" s="1288"/>
      <c r="AC84" s="1288"/>
      <c r="AD84" s="1289">
        <v>22</v>
      </c>
      <c r="AE84" s="1289"/>
      <c r="AF84" s="1289"/>
      <c r="AG84" s="1289"/>
      <c r="AH84" s="1289"/>
      <c r="AI84" s="1289"/>
      <c r="AJ84" s="1289"/>
      <c r="AK84" s="1289"/>
      <c r="AL84" s="1288">
        <v>1852.51</v>
      </c>
      <c r="AM84" s="1288"/>
      <c r="AN84" s="1288"/>
      <c r="AO84" s="1288"/>
      <c r="AP84" s="1288"/>
      <c r="AQ84" s="1288"/>
      <c r="AR84" s="1288"/>
      <c r="AS84" s="1288"/>
      <c r="AT84" s="1290">
        <v>10273</v>
      </c>
      <c r="AU84" s="1290"/>
      <c r="AV84" s="1290"/>
      <c r="AW84" s="1290"/>
      <c r="AX84" s="1290"/>
      <c r="AY84" s="1290"/>
      <c r="AZ84" s="1290"/>
      <c r="BA84" s="1290"/>
      <c r="BC84" s="920">
        <f t="shared" si="1"/>
        <v>10786.65</v>
      </c>
    </row>
    <row r="85" spans="3:55">
      <c r="C85" s="1260">
        <v>52</v>
      </c>
      <c r="D85" s="1260"/>
      <c r="E85" s="1261" t="s">
        <v>5446</v>
      </c>
      <c r="F85" s="1261"/>
      <c r="G85" s="1261"/>
      <c r="H85" s="1285" t="s">
        <v>5447</v>
      </c>
      <c r="I85" s="1285"/>
      <c r="J85" s="1285"/>
      <c r="K85" s="1285"/>
      <c r="L85" s="1285"/>
      <c r="M85" s="1285"/>
      <c r="N85" s="1285"/>
      <c r="O85" s="1285"/>
      <c r="P85" s="1285"/>
      <c r="Q85" s="1285"/>
      <c r="R85" s="1285"/>
      <c r="S85" s="1285"/>
      <c r="T85" s="1285"/>
      <c r="U85" s="1286">
        <v>1</v>
      </c>
      <c r="V85" s="1286"/>
      <c r="W85" s="1287" t="s">
        <v>13</v>
      </c>
      <c r="X85" s="1287"/>
      <c r="Y85" s="1287"/>
      <c r="Z85" s="1288">
        <v>11219</v>
      </c>
      <c r="AA85" s="1288"/>
      <c r="AB85" s="1288"/>
      <c r="AC85" s="1288"/>
      <c r="AD85" s="1289">
        <v>22</v>
      </c>
      <c r="AE85" s="1289"/>
      <c r="AF85" s="1289"/>
      <c r="AG85" s="1289"/>
      <c r="AH85" s="1289"/>
      <c r="AI85" s="1289"/>
      <c r="AJ85" s="1289"/>
      <c r="AK85" s="1289"/>
      <c r="AL85" s="1288">
        <v>2023.1</v>
      </c>
      <c r="AM85" s="1288"/>
      <c r="AN85" s="1288"/>
      <c r="AO85" s="1288"/>
      <c r="AP85" s="1288"/>
      <c r="AQ85" s="1288"/>
      <c r="AR85" s="1288"/>
      <c r="AS85" s="1288"/>
      <c r="AT85" s="1290">
        <v>11219</v>
      </c>
      <c r="AU85" s="1290"/>
      <c r="AV85" s="1290"/>
      <c r="AW85" s="1290"/>
      <c r="AX85" s="1290"/>
      <c r="AY85" s="1290"/>
      <c r="AZ85" s="1290"/>
      <c r="BA85" s="1290"/>
      <c r="BC85" s="920">
        <f t="shared" si="1"/>
        <v>11779.95</v>
      </c>
    </row>
    <row r="86" spans="3:55">
      <c r="C86" s="1260">
        <v>53</v>
      </c>
      <c r="D86" s="1260"/>
      <c r="E86" s="1261" t="s">
        <v>5448</v>
      </c>
      <c r="F86" s="1261"/>
      <c r="G86" s="1261"/>
      <c r="H86" s="1285" t="s">
        <v>5449</v>
      </c>
      <c r="I86" s="1285"/>
      <c r="J86" s="1285"/>
      <c r="K86" s="1285"/>
      <c r="L86" s="1285"/>
      <c r="M86" s="1285"/>
      <c r="N86" s="1285"/>
      <c r="O86" s="1285"/>
      <c r="P86" s="1285"/>
      <c r="Q86" s="1285"/>
      <c r="R86" s="1285"/>
      <c r="S86" s="1285"/>
      <c r="T86" s="1285"/>
      <c r="U86" s="1286">
        <v>1</v>
      </c>
      <c r="V86" s="1286"/>
      <c r="W86" s="1287" t="s">
        <v>13</v>
      </c>
      <c r="X86" s="1287"/>
      <c r="Y86" s="1287"/>
      <c r="Z86" s="1288">
        <v>12165</v>
      </c>
      <c r="AA86" s="1288"/>
      <c r="AB86" s="1288"/>
      <c r="AC86" s="1288"/>
      <c r="AD86" s="1289">
        <v>22</v>
      </c>
      <c r="AE86" s="1289"/>
      <c r="AF86" s="1289"/>
      <c r="AG86" s="1289"/>
      <c r="AH86" s="1289"/>
      <c r="AI86" s="1289"/>
      <c r="AJ86" s="1289"/>
      <c r="AK86" s="1289"/>
      <c r="AL86" s="1288">
        <v>2193.69</v>
      </c>
      <c r="AM86" s="1288"/>
      <c r="AN86" s="1288"/>
      <c r="AO86" s="1288"/>
      <c r="AP86" s="1288"/>
      <c r="AQ86" s="1288"/>
      <c r="AR86" s="1288"/>
      <c r="AS86" s="1288"/>
      <c r="AT86" s="1290">
        <v>12165</v>
      </c>
      <c r="AU86" s="1290"/>
      <c r="AV86" s="1290"/>
      <c r="AW86" s="1290"/>
      <c r="AX86" s="1290"/>
      <c r="AY86" s="1290"/>
      <c r="AZ86" s="1290"/>
      <c r="BA86" s="1290"/>
      <c r="BC86" s="920">
        <f t="shared" si="1"/>
        <v>12773.25</v>
      </c>
    </row>
    <row r="87" spans="3:55">
      <c r="C87" s="1260">
        <v>54</v>
      </c>
      <c r="D87" s="1260"/>
      <c r="E87" s="1261" t="s">
        <v>5450</v>
      </c>
      <c r="F87" s="1261"/>
      <c r="G87" s="1261"/>
      <c r="H87" s="1285" t="s">
        <v>5451</v>
      </c>
      <c r="I87" s="1285"/>
      <c r="J87" s="1285"/>
      <c r="K87" s="1285"/>
      <c r="L87" s="1285"/>
      <c r="M87" s="1285"/>
      <c r="N87" s="1285"/>
      <c r="O87" s="1285"/>
      <c r="P87" s="1285"/>
      <c r="Q87" s="1285"/>
      <c r="R87" s="1285"/>
      <c r="S87" s="1285"/>
      <c r="T87" s="1285"/>
      <c r="U87" s="1286">
        <v>1</v>
      </c>
      <c r="V87" s="1286"/>
      <c r="W87" s="1287" t="s">
        <v>13</v>
      </c>
      <c r="X87" s="1287"/>
      <c r="Y87" s="1287"/>
      <c r="Z87" s="1288">
        <v>13111</v>
      </c>
      <c r="AA87" s="1288"/>
      <c r="AB87" s="1288"/>
      <c r="AC87" s="1288"/>
      <c r="AD87" s="1289">
        <v>22</v>
      </c>
      <c r="AE87" s="1289"/>
      <c r="AF87" s="1289"/>
      <c r="AG87" s="1289"/>
      <c r="AH87" s="1289"/>
      <c r="AI87" s="1289"/>
      <c r="AJ87" s="1289"/>
      <c r="AK87" s="1289"/>
      <c r="AL87" s="1288">
        <v>2364.2800000000002</v>
      </c>
      <c r="AM87" s="1288"/>
      <c r="AN87" s="1288"/>
      <c r="AO87" s="1288"/>
      <c r="AP87" s="1288"/>
      <c r="AQ87" s="1288"/>
      <c r="AR87" s="1288"/>
      <c r="AS87" s="1288"/>
      <c r="AT87" s="1290">
        <v>13111</v>
      </c>
      <c r="AU87" s="1290"/>
      <c r="AV87" s="1290"/>
      <c r="AW87" s="1290"/>
      <c r="AX87" s="1290"/>
      <c r="AY87" s="1290"/>
      <c r="AZ87" s="1290"/>
      <c r="BA87" s="1290"/>
      <c r="BC87" s="920">
        <f t="shared" si="1"/>
        <v>13766.55</v>
      </c>
    </row>
    <row r="88" spans="3:55">
      <c r="C88" s="1260">
        <v>55</v>
      </c>
      <c r="D88" s="1260"/>
      <c r="E88" s="1261" t="s">
        <v>5452</v>
      </c>
      <c r="F88" s="1261"/>
      <c r="G88" s="1261"/>
      <c r="H88" s="1285" t="s">
        <v>5453</v>
      </c>
      <c r="I88" s="1285"/>
      <c r="J88" s="1285"/>
      <c r="K88" s="1285"/>
      <c r="L88" s="1285"/>
      <c r="M88" s="1285"/>
      <c r="N88" s="1285"/>
      <c r="O88" s="1285"/>
      <c r="P88" s="1285"/>
      <c r="Q88" s="1285"/>
      <c r="R88" s="1285"/>
      <c r="S88" s="1285"/>
      <c r="T88" s="1285"/>
      <c r="U88" s="1286">
        <v>1</v>
      </c>
      <c r="V88" s="1286"/>
      <c r="W88" s="1287" t="s">
        <v>13</v>
      </c>
      <c r="X88" s="1287"/>
      <c r="Y88" s="1287"/>
      <c r="Z88" s="1288">
        <v>14057</v>
      </c>
      <c r="AA88" s="1288"/>
      <c r="AB88" s="1288"/>
      <c r="AC88" s="1288"/>
      <c r="AD88" s="1289">
        <v>22</v>
      </c>
      <c r="AE88" s="1289"/>
      <c r="AF88" s="1289"/>
      <c r="AG88" s="1289"/>
      <c r="AH88" s="1289"/>
      <c r="AI88" s="1289"/>
      <c r="AJ88" s="1289"/>
      <c r="AK88" s="1289"/>
      <c r="AL88" s="1288">
        <v>2534.87</v>
      </c>
      <c r="AM88" s="1288"/>
      <c r="AN88" s="1288"/>
      <c r="AO88" s="1288"/>
      <c r="AP88" s="1288"/>
      <c r="AQ88" s="1288"/>
      <c r="AR88" s="1288"/>
      <c r="AS88" s="1288"/>
      <c r="AT88" s="1290">
        <v>14057</v>
      </c>
      <c r="AU88" s="1290"/>
      <c r="AV88" s="1290"/>
      <c r="AW88" s="1290"/>
      <c r="AX88" s="1290"/>
      <c r="AY88" s="1290"/>
      <c r="AZ88" s="1290"/>
      <c r="BA88" s="1290"/>
      <c r="BC88" s="920">
        <f t="shared" si="1"/>
        <v>14759.85</v>
      </c>
    </row>
    <row r="89" spans="3:55">
      <c r="C89" s="1260">
        <v>56</v>
      </c>
      <c r="D89" s="1260"/>
      <c r="E89" s="1261" t="s">
        <v>5454</v>
      </c>
      <c r="F89" s="1261"/>
      <c r="G89" s="1261"/>
      <c r="H89" s="1285" t="s">
        <v>5455</v>
      </c>
      <c r="I89" s="1285"/>
      <c r="J89" s="1285"/>
      <c r="K89" s="1285"/>
      <c r="L89" s="1285"/>
      <c r="M89" s="1285"/>
      <c r="N89" s="1285"/>
      <c r="O89" s="1285"/>
      <c r="P89" s="1285"/>
      <c r="Q89" s="1285"/>
      <c r="R89" s="1285"/>
      <c r="S89" s="1285"/>
      <c r="T89" s="1285"/>
      <c r="U89" s="1286">
        <v>1</v>
      </c>
      <c r="V89" s="1286"/>
      <c r="W89" s="1287" t="s">
        <v>13</v>
      </c>
      <c r="X89" s="1287"/>
      <c r="Y89" s="1287"/>
      <c r="Z89" s="1288">
        <v>15003</v>
      </c>
      <c r="AA89" s="1288"/>
      <c r="AB89" s="1288"/>
      <c r="AC89" s="1288"/>
      <c r="AD89" s="1289">
        <v>22</v>
      </c>
      <c r="AE89" s="1289"/>
      <c r="AF89" s="1289"/>
      <c r="AG89" s="1289"/>
      <c r="AH89" s="1289"/>
      <c r="AI89" s="1289"/>
      <c r="AJ89" s="1289"/>
      <c r="AK89" s="1289"/>
      <c r="AL89" s="1288">
        <v>2705.46</v>
      </c>
      <c r="AM89" s="1288"/>
      <c r="AN89" s="1288"/>
      <c r="AO89" s="1288"/>
      <c r="AP89" s="1288"/>
      <c r="AQ89" s="1288"/>
      <c r="AR89" s="1288"/>
      <c r="AS89" s="1288"/>
      <c r="AT89" s="1290">
        <v>15003</v>
      </c>
      <c r="AU89" s="1290"/>
      <c r="AV89" s="1290"/>
      <c r="AW89" s="1290"/>
      <c r="AX89" s="1290"/>
      <c r="AY89" s="1290"/>
      <c r="AZ89" s="1290"/>
      <c r="BA89" s="1290"/>
      <c r="BC89" s="920">
        <f t="shared" si="1"/>
        <v>15753.15</v>
      </c>
    </row>
    <row r="90" spans="3:55">
      <c r="C90" s="1260">
        <v>57</v>
      </c>
      <c r="D90" s="1260"/>
      <c r="E90" s="1261" t="s">
        <v>5456</v>
      </c>
      <c r="F90" s="1261"/>
      <c r="G90" s="1261"/>
      <c r="H90" s="1285" t="s">
        <v>5457</v>
      </c>
      <c r="I90" s="1285"/>
      <c r="J90" s="1285"/>
      <c r="K90" s="1285"/>
      <c r="L90" s="1285"/>
      <c r="M90" s="1285"/>
      <c r="N90" s="1285"/>
      <c r="O90" s="1285"/>
      <c r="P90" s="1285"/>
      <c r="Q90" s="1285"/>
      <c r="R90" s="1285"/>
      <c r="S90" s="1285"/>
      <c r="T90" s="1285"/>
      <c r="U90" s="1286">
        <v>1</v>
      </c>
      <c r="V90" s="1286"/>
      <c r="W90" s="1287" t="s">
        <v>13</v>
      </c>
      <c r="X90" s="1287"/>
      <c r="Y90" s="1287"/>
      <c r="Z90" s="1288">
        <v>5623</v>
      </c>
      <c r="AA90" s="1288"/>
      <c r="AB90" s="1288"/>
      <c r="AC90" s="1288"/>
      <c r="AD90" s="1289">
        <v>22</v>
      </c>
      <c r="AE90" s="1289"/>
      <c r="AF90" s="1289"/>
      <c r="AG90" s="1289"/>
      <c r="AH90" s="1289"/>
      <c r="AI90" s="1289"/>
      <c r="AJ90" s="1289"/>
      <c r="AK90" s="1289"/>
      <c r="AL90" s="1288">
        <v>1013.98</v>
      </c>
      <c r="AM90" s="1288"/>
      <c r="AN90" s="1288"/>
      <c r="AO90" s="1288"/>
      <c r="AP90" s="1288"/>
      <c r="AQ90" s="1288"/>
      <c r="AR90" s="1288"/>
      <c r="AS90" s="1288"/>
      <c r="AT90" s="1290">
        <v>5623</v>
      </c>
      <c r="AU90" s="1290"/>
      <c r="AV90" s="1290"/>
      <c r="AW90" s="1290"/>
      <c r="AX90" s="1290"/>
      <c r="AY90" s="1290"/>
      <c r="AZ90" s="1290"/>
      <c r="BA90" s="1290"/>
      <c r="BC90" s="920">
        <f t="shared" si="1"/>
        <v>5904.15</v>
      </c>
    </row>
    <row r="91" spans="3:55">
      <c r="C91" s="1260">
        <v>58</v>
      </c>
      <c r="D91" s="1260"/>
      <c r="E91" s="1261" t="s">
        <v>5458</v>
      </c>
      <c r="F91" s="1261"/>
      <c r="G91" s="1261"/>
      <c r="H91" s="1285" t="s">
        <v>5459</v>
      </c>
      <c r="I91" s="1285"/>
      <c r="J91" s="1285"/>
      <c r="K91" s="1285"/>
      <c r="L91" s="1285"/>
      <c r="M91" s="1285"/>
      <c r="N91" s="1285"/>
      <c r="O91" s="1285"/>
      <c r="P91" s="1285"/>
      <c r="Q91" s="1285"/>
      <c r="R91" s="1285"/>
      <c r="S91" s="1285"/>
      <c r="T91" s="1285"/>
      <c r="U91" s="1286">
        <v>1</v>
      </c>
      <c r="V91" s="1286"/>
      <c r="W91" s="1287" t="s">
        <v>13</v>
      </c>
      <c r="X91" s="1287"/>
      <c r="Y91" s="1287"/>
      <c r="Z91" s="1288">
        <v>6589</v>
      </c>
      <c r="AA91" s="1288"/>
      <c r="AB91" s="1288"/>
      <c r="AC91" s="1288"/>
      <c r="AD91" s="1289">
        <v>22</v>
      </c>
      <c r="AE91" s="1289"/>
      <c r="AF91" s="1289"/>
      <c r="AG91" s="1289"/>
      <c r="AH91" s="1289"/>
      <c r="AI91" s="1289"/>
      <c r="AJ91" s="1289"/>
      <c r="AK91" s="1289"/>
      <c r="AL91" s="1288">
        <v>1188.18</v>
      </c>
      <c r="AM91" s="1288"/>
      <c r="AN91" s="1288"/>
      <c r="AO91" s="1288"/>
      <c r="AP91" s="1288"/>
      <c r="AQ91" s="1288"/>
      <c r="AR91" s="1288"/>
      <c r="AS91" s="1288"/>
      <c r="AT91" s="1290">
        <v>6589</v>
      </c>
      <c r="AU91" s="1290"/>
      <c r="AV91" s="1290"/>
      <c r="AW91" s="1290"/>
      <c r="AX91" s="1290"/>
      <c r="AY91" s="1290"/>
      <c r="AZ91" s="1290"/>
      <c r="BA91" s="1290"/>
      <c r="BC91" s="920">
        <f t="shared" si="1"/>
        <v>6918.45</v>
      </c>
    </row>
    <row r="92" spans="3:55" ht="15" thickBot="1">
      <c r="C92" s="1260">
        <v>59</v>
      </c>
      <c r="D92" s="1260"/>
      <c r="E92" s="1261" t="s">
        <v>5460</v>
      </c>
      <c r="F92" s="1261"/>
      <c r="G92" s="1261"/>
      <c r="H92" s="1285" t="s">
        <v>5461</v>
      </c>
      <c r="I92" s="1285"/>
      <c r="J92" s="1285"/>
      <c r="K92" s="1285"/>
      <c r="L92" s="1285"/>
      <c r="M92" s="1285"/>
      <c r="N92" s="1285"/>
      <c r="O92" s="1285"/>
      <c r="P92" s="1285"/>
      <c r="Q92" s="1285"/>
      <c r="R92" s="1285"/>
      <c r="S92" s="1285"/>
      <c r="T92" s="1285"/>
      <c r="U92" s="1286">
        <v>1</v>
      </c>
      <c r="V92" s="1286"/>
      <c r="W92" s="1287" t="s">
        <v>13</v>
      </c>
      <c r="X92" s="1287"/>
      <c r="Y92" s="1287"/>
      <c r="Z92" s="1288">
        <v>7555</v>
      </c>
      <c r="AA92" s="1288"/>
      <c r="AB92" s="1288"/>
      <c r="AC92" s="1288"/>
      <c r="AD92" s="1289">
        <v>22</v>
      </c>
      <c r="AE92" s="1289"/>
      <c r="AF92" s="1289"/>
      <c r="AG92" s="1289"/>
      <c r="AH92" s="1289"/>
      <c r="AI92" s="1289"/>
      <c r="AJ92" s="1289"/>
      <c r="AK92" s="1289"/>
      <c r="AL92" s="1288">
        <v>1362.38</v>
      </c>
      <c r="AM92" s="1288"/>
      <c r="AN92" s="1288"/>
      <c r="AO92" s="1288"/>
      <c r="AP92" s="1288"/>
      <c r="AQ92" s="1288"/>
      <c r="AR92" s="1288"/>
      <c r="AS92" s="1288"/>
      <c r="AT92" s="1290">
        <v>7555</v>
      </c>
      <c r="AU92" s="1290"/>
      <c r="AV92" s="1290"/>
      <c r="AW92" s="1290"/>
      <c r="AX92" s="1290"/>
      <c r="AY92" s="1290"/>
      <c r="AZ92" s="1290"/>
      <c r="BA92" s="1290"/>
      <c r="BC92" s="920">
        <f t="shared" si="1"/>
        <v>7932.75</v>
      </c>
    </row>
    <row r="93" spans="3:55">
      <c r="C93" s="1277" t="s">
        <v>639</v>
      </c>
      <c r="D93" s="1277"/>
      <c r="E93" s="1280" t="s">
        <v>1244</v>
      </c>
      <c r="F93" s="1280"/>
      <c r="G93" s="1280"/>
      <c r="H93" s="1280" t="s">
        <v>1655</v>
      </c>
      <c r="I93" s="1280"/>
      <c r="J93" s="1280"/>
      <c r="K93" s="1280"/>
      <c r="L93" s="1280"/>
      <c r="M93" s="1280"/>
      <c r="N93" s="1280"/>
      <c r="O93" s="1280"/>
      <c r="P93" s="1280"/>
      <c r="Q93" s="1280"/>
      <c r="R93" s="1280"/>
      <c r="S93" s="1280"/>
      <c r="T93" s="1280"/>
      <c r="U93" s="1280" t="s">
        <v>1656</v>
      </c>
      <c r="V93" s="1280"/>
      <c r="W93" s="1280"/>
      <c r="X93" s="1280"/>
      <c r="Y93" s="1280"/>
      <c r="Z93" s="1280" t="s">
        <v>1521</v>
      </c>
      <c r="AA93" s="1280"/>
      <c r="AB93" s="1280"/>
      <c r="AC93" s="1280"/>
      <c r="AD93" s="1280" t="s">
        <v>1657</v>
      </c>
      <c r="AE93" s="1280"/>
      <c r="AF93" s="1280"/>
      <c r="AG93" s="1280"/>
      <c r="AH93" s="1280"/>
      <c r="AI93" s="1280"/>
      <c r="AJ93" s="1280"/>
      <c r="AK93" s="1280"/>
      <c r="AL93" s="1280" t="s">
        <v>1658</v>
      </c>
      <c r="AM93" s="1280"/>
      <c r="AN93" s="1280"/>
      <c r="AO93" s="1280"/>
      <c r="AP93" s="1280"/>
      <c r="AQ93" s="1280"/>
      <c r="AR93" s="1280"/>
      <c r="AS93" s="1280"/>
      <c r="AT93" s="1283" t="s">
        <v>1659</v>
      </c>
      <c r="AU93" s="1283"/>
      <c r="AV93" s="1283"/>
      <c r="AW93" s="1283"/>
      <c r="AX93" s="1283"/>
      <c r="AY93" s="1283"/>
      <c r="AZ93" s="1283"/>
      <c r="BA93" s="1283"/>
      <c r="BC93" s="1305" t="s">
        <v>5641</v>
      </c>
    </row>
    <row r="94" spans="3:55">
      <c r="C94" s="1278"/>
      <c r="D94" s="1279"/>
      <c r="E94" s="1281"/>
      <c r="F94" s="1282"/>
      <c r="G94" s="1279"/>
      <c r="H94" s="1281"/>
      <c r="I94" s="1282"/>
      <c r="J94" s="1282"/>
      <c r="K94" s="1282"/>
      <c r="L94" s="1282"/>
      <c r="M94" s="1282"/>
      <c r="N94" s="1282"/>
      <c r="O94" s="1282"/>
      <c r="P94" s="1282"/>
      <c r="Q94" s="1282"/>
      <c r="R94" s="1282"/>
      <c r="S94" s="1282"/>
      <c r="T94" s="1279"/>
      <c r="U94" s="1281"/>
      <c r="V94" s="1282"/>
      <c r="W94" s="1282"/>
      <c r="X94" s="1282"/>
      <c r="Y94" s="1279"/>
      <c r="Z94" s="1281"/>
      <c r="AA94" s="1282"/>
      <c r="AB94" s="1282"/>
      <c r="AC94" s="1279"/>
      <c r="AD94" s="1281"/>
      <c r="AE94" s="1282"/>
      <c r="AF94" s="1282"/>
      <c r="AG94" s="1282"/>
      <c r="AH94" s="1282"/>
      <c r="AI94" s="1282"/>
      <c r="AJ94" s="1282"/>
      <c r="AK94" s="1279"/>
      <c r="AL94" s="1281"/>
      <c r="AM94" s="1282"/>
      <c r="AN94" s="1282"/>
      <c r="AO94" s="1282"/>
      <c r="AP94" s="1282"/>
      <c r="AQ94" s="1282"/>
      <c r="AR94" s="1282"/>
      <c r="AS94" s="1279"/>
      <c r="AT94" s="1281"/>
      <c r="AU94" s="1282"/>
      <c r="AV94" s="1282"/>
      <c r="AW94" s="1282"/>
      <c r="AX94" s="1282"/>
      <c r="AY94" s="1282"/>
      <c r="AZ94" s="1282"/>
      <c r="BA94" s="1284"/>
      <c r="BC94" s="1305"/>
    </row>
    <row r="95" spans="3:55">
      <c r="C95" s="1260">
        <v>60</v>
      </c>
      <c r="D95" s="1260"/>
      <c r="E95" s="1261" t="s">
        <v>5462</v>
      </c>
      <c r="F95" s="1261"/>
      <c r="G95" s="1261"/>
      <c r="H95" s="1285" t="s">
        <v>5463</v>
      </c>
      <c r="I95" s="1285"/>
      <c r="J95" s="1285"/>
      <c r="K95" s="1285"/>
      <c r="L95" s="1285"/>
      <c r="M95" s="1285"/>
      <c r="N95" s="1285"/>
      <c r="O95" s="1285"/>
      <c r="P95" s="1285"/>
      <c r="Q95" s="1285"/>
      <c r="R95" s="1285"/>
      <c r="S95" s="1285"/>
      <c r="T95" s="1285"/>
      <c r="U95" s="1286">
        <v>1</v>
      </c>
      <c r="V95" s="1286"/>
      <c r="W95" s="1287" t="s">
        <v>13</v>
      </c>
      <c r="X95" s="1287"/>
      <c r="Y95" s="1287"/>
      <c r="Z95" s="1288">
        <v>8521</v>
      </c>
      <c r="AA95" s="1288"/>
      <c r="AB95" s="1288"/>
      <c r="AC95" s="1288"/>
      <c r="AD95" s="1289">
        <v>22</v>
      </c>
      <c r="AE95" s="1289"/>
      <c r="AF95" s="1289"/>
      <c r="AG95" s="1289"/>
      <c r="AH95" s="1289"/>
      <c r="AI95" s="1289"/>
      <c r="AJ95" s="1289"/>
      <c r="AK95" s="1289"/>
      <c r="AL95" s="1288">
        <v>1536.57</v>
      </c>
      <c r="AM95" s="1288"/>
      <c r="AN95" s="1288"/>
      <c r="AO95" s="1288"/>
      <c r="AP95" s="1288"/>
      <c r="AQ95" s="1288"/>
      <c r="AR95" s="1288"/>
      <c r="AS95" s="1288"/>
      <c r="AT95" s="1290">
        <v>8521</v>
      </c>
      <c r="AU95" s="1290"/>
      <c r="AV95" s="1290"/>
      <c r="AW95" s="1290"/>
      <c r="AX95" s="1290"/>
      <c r="AY95" s="1290"/>
      <c r="AZ95" s="1290"/>
      <c r="BA95" s="1290"/>
      <c r="BC95" s="920">
        <f t="shared" ref="BC95:BC138" si="2">ROUNDUP(Z95*1.05,2)</f>
        <v>8947.0499999999993</v>
      </c>
    </row>
    <row r="96" spans="3:55">
      <c r="C96" s="1260">
        <v>61</v>
      </c>
      <c r="D96" s="1260"/>
      <c r="E96" s="1261" t="s">
        <v>5464</v>
      </c>
      <c r="F96" s="1261"/>
      <c r="G96" s="1261"/>
      <c r="H96" s="1285" t="s">
        <v>5465</v>
      </c>
      <c r="I96" s="1285"/>
      <c r="J96" s="1285"/>
      <c r="K96" s="1285"/>
      <c r="L96" s="1285"/>
      <c r="M96" s="1285"/>
      <c r="N96" s="1285"/>
      <c r="O96" s="1285"/>
      <c r="P96" s="1285"/>
      <c r="Q96" s="1285"/>
      <c r="R96" s="1285"/>
      <c r="S96" s="1285"/>
      <c r="T96" s="1285"/>
      <c r="U96" s="1286">
        <v>1</v>
      </c>
      <c r="V96" s="1286"/>
      <c r="W96" s="1287" t="s">
        <v>13</v>
      </c>
      <c r="X96" s="1287"/>
      <c r="Y96" s="1287"/>
      <c r="Z96" s="1288">
        <v>9487</v>
      </c>
      <c r="AA96" s="1288"/>
      <c r="AB96" s="1288"/>
      <c r="AC96" s="1288"/>
      <c r="AD96" s="1289">
        <v>22</v>
      </c>
      <c r="AE96" s="1289"/>
      <c r="AF96" s="1289"/>
      <c r="AG96" s="1289"/>
      <c r="AH96" s="1289"/>
      <c r="AI96" s="1289"/>
      <c r="AJ96" s="1289"/>
      <c r="AK96" s="1289"/>
      <c r="AL96" s="1288">
        <v>1710.77</v>
      </c>
      <c r="AM96" s="1288"/>
      <c r="AN96" s="1288"/>
      <c r="AO96" s="1288"/>
      <c r="AP96" s="1288"/>
      <c r="AQ96" s="1288"/>
      <c r="AR96" s="1288"/>
      <c r="AS96" s="1288"/>
      <c r="AT96" s="1290">
        <v>9487</v>
      </c>
      <c r="AU96" s="1290"/>
      <c r="AV96" s="1290"/>
      <c r="AW96" s="1290"/>
      <c r="AX96" s="1290"/>
      <c r="AY96" s="1290"/>
      <c r="AZ96" s="1290"/>
      <c r="BA96" s="1290"/>
      <c r="BC96" s="920">
        <f t="shared" si="2"/>
        <v>9961.35</v>
      </c>
    </row>
    <row r="97" spans="3:55">
      <c r="C97" s="1260">
        <v>62</v>
      </c>
      <c r="D97" s="1260"/>
      <c r="E97" s="1261" t="s">
        <v>5466</v>
      </c>
      <c r="F97" s="1261"/>
      <c r="G97" s="1261"/>
      <c r="H97" s="1285" t="s">
        <v>5467</v>
      </c>
      <c r="I97" s="1285"/>
      <c r="J97" s="1285"/>
      <c r="K97" s="1285"/>
      <c r="L97" s="1285"/>
      <c r="M97" s="1285"/>
      <c r="N97" s="1285"/>
      <c r="O97" s="1285"/>
      <c r="P97" s="1285"/>
      <c r="Q97" s="1285"/>
      <c r="R97" s="1285"/>
      <c r="S97" s="1285"/>
      <c r="T97" s="1285"/>
      <c r="U97" s="1286">
        <v>1</v>
      </c>
      <c r="V97" s="1286"/>
      <c r="W97" s="1287" t="s">
        <v>13</v>
      </c>
      <c r="X97" s="1287"/>
      <c r="Y97" s="1287"/>
      <c r="Z97" s="1288">
        <v>10453</v>
      </c>
      <c r="AA97" s="1288"/>
      <c r="AB97" s="1288"/>
      <c r="AC97" s="1288"/>
      <c r="AD97" s="1289">
        <v>22</v>
      </c>
      <c r="AE97" s="1289"/>
      <c r="AF97" s="1289"/>
      <c r="AG97" s="1289"/>
      <c r="AH97" s="1289"/>
      <c r="AI97" s="1289"/>
      <c r="AJ97" s="1289"/>
      <c r="AK97" s="1289"/>
      <c r="AL97" s="1288">
        <v>1884.97</v>
      </c>
      <c r="AM97" s="1288"/>
      <c r="AN97" s="1288"/>
      <c r="AO97" s="1288"/>
      <c r="AP97" s="1288"/>
      <c r="AQ97" s="1288"/>
      <c r="AR97" s="1288"/>
      <c r="AS97" s="1288"/>
      <c r="AT97" s="1290">
        <v>10453</v>
      </c>
      <c r="AU97" s="1290"/>
      <c r="AV97" s="1290"/>
      <c r="AW97" s="1290"/>
      <c r="AX97" s="1290"/>
      <c r="AY97" s="1290"/>
      <c r="AZ97" s="1290"/>
      <c r="BA97" s="1290"/>
      <c r="BC97" s="920">
        <f t="shared" si="2"/>
        <v>10975.65</v>
      </c>
    </row>
    <row r="98" spans="3:55">
      <c r="C98" s="1260">
        <v>63</v>
      </c>
      <c r="D98" s="1260"/>
      <c r="E98" s="1261" t="s">
        <v>5468</v>
      </c>
      <c r="F98" s="1261"/>
      <c r="G98" s="1261"/>
      <c r="H98" s="1285" t="s">
        <v>5469</v>
      </c>
      <c r="I98" s="1285"/>
      <c r="J98" s="1285"/>
      <c r="K98" s="1285"/>
      <c r="L98" s="1285"/>
      <c r="M98" s="1285"/>
      <c r="N98" s="1285"/>
      <c r="O98" s="1285"/>
      <c r="P98" s="1285"/>
      <c r="Q98" s="1285"/>
      <c r="R98" s="1285"/>
      <c r="S98" s="1285"/>
      <c r="T98" s="1285"/>
      <c r="U98" s="1286">
        <v>1</v>
      </c>
      <c r="V98" s="1286"/>
      <c r="W98" s="1287" t="s">
        <v>13</v>
      </c>
      <c r="X98" s="1287"/>
      <c r="Y98" s="1287"/>
      <c r="Z98" s="1288">
        <v>11419</v>
      </c>
      <c r="AA98" s="1288"/>
      <c r="AB98" s="1288"/>
      <c r="AC98" s="1288"/>
      <c r="AD98" s="1289">
        <v>22</v>
      </c>
      <c r="AE98" s="1289"/>
      <c r="AF98" s="1289"/>
      <c r="AG98" s="1289"/>
      <c r="AH98" s="1289"/>
      <c r="AI98" s="1289"/>
      <c r="AJ98" s="1289"/>
      <c r="AK98" s="1289"/>
      <c r="AL98" s="1288">
        <v>2059.16</v>
      </c>
      <c r="AM98" s="1288"/>
      <c r="AN98" s="1288"/>
      <c r="AO98" s="1288"/>
      <c r="AP98" s="1288"/>
      <c r="AQ98" s="1288"/>
      <c r="AR98" s="1288"/>
      <c r="AS98" s="1288"/>
      <c r="AT98" s="1290">
        <v>11419</v>
      </c>
      <c r="AU98" s="1290"/>
      <c r="AV98" s="1290"/>
      <c r="AW98" s="1290"/>
      <c r="AX98" s="1290"/>
      <c r="AY98" s="1290"/>
      <c r="AZ98" s="1290"/>
      <c r="BA98" s="1290"/>
      <c r="BC98" s="920">
        <f t="shared" si="2"/>
        <v>11989.95</v>
      </c>
    </row>
    <row r="99" spans="3:55">
      <c r="C99" s="1260">
        <v>64</v>
      </c>
      <c r="D99" s="1260"/>
      <c r="E99" s="1261" t="s">
        <v>5470</v>
      </c>
      <c r="F99" s="1261"/>
      <c r="G99" s="1261"/>
      <c r="H99" s="1285" t="s">
        <v>5471</v>
      </c>
      <c r="I99" s="1285"/>
      <c r="J99" s="1285"/>
      <c r="K99" s="1285"/>
      <c r="L99" s="1285"/>
      <c r="M99" s="1285"/>
      <c r="N99" s="1285"/>
      <c r="O99" s="1285"/>
      <c r="P99" s="1285"/>
      <c r="Q99" s="1285"/>
      <c r="R99" s="1285"/>
      <c r="S99" s="1285"/>
      <c r="T99" s="1285"/>
      <c r="U99" s="1286">
        <v>1</v>
      </c>
      <c r="V99" s="1286"/>
      <c r="W99" s="1287" t="s">
        <v>13</v>
      </c>
      <c r="X99" s="1287"/>
      <c r="Y99" s="1287"/>
      <c r="Z99" s="1288">
        <v>12385</v>
      </c>
      <c r="AA99" s="1288"/>
      <c r="AB99" s="1288"/>
      <c r="AC99" s="1288"/>
      <c r="AD99" s="1289">
        <v>22</v>
      </c>
      <c r="AE99" s="1289"/>
      <c r="AF99" s="1289"/>
      <c r="AG99" s="1289"/>
      <c r="AH99" s="1289"/>
      <c r="AI99" s="1289"/>
      <c r="AJ99" s="1289"/>
      <c r="AK99" s="1289"/>
      <c r="AL99" s="1288">
        <v>2233.36</v>
      </c>
      <c r="AM99" s="1288"/>
      <c r="AN99" s="1288"/>
      <c r="AO99" s="1288"/>
      <c r="AP99" s="1288"/>
      <c r="AQ99" s="1288"/>
      <c r="AR99" s="1288"/>
      <c r="AS99" s="1288"/>
      <c r="AT99" s="1290">
        <v>12385</v>
      </c>
      <c r="AU99" s="1290"/>
      <c r="AV99" s="1290"/>
      <c r="AW99" s="1290"/>
      <c r="AX99" s="1290"/>
      <c r="AY99" s="1290"/>
      <c r="AZ99" s="1290"/>
      <c r="BA99" s="1290"/>
      <c r="BC99" s="920">
        <f t="shared" si="2"/>
        <v>13004.25</v>
      </c>
    </row>
    <row r="100" spans="3:55">
      <c r="C100" s="1260">
        <v>65</v>
      </c>
      <c r="D100" s="1260"/>
      <c r="E100" s="1261" t="s">
        <v>5472</v>
      </c>
      <c r="F100" s="1261"/>
      <c r="G100" s="1261"/>
      <c r="H100" s="1285" t="s">
        <v>5473</v>
      </c>
      <c r="I100" s="1285"/>
      <c r="J100" s="1285"/>
      <c r="K100" s="1285"/>
      <c r="L100" s="1285"/>
      <c r="M100" s="1285"/>
      <c r="N100" s="1285"/>
      <c r="O100" s="1285"/>
      <c r="P100" s="1285"/>
      <c r="Q100" s="1285"/>
      <c r="R100" s="1285"/>
      <c r="S100" s="1285"/>
      <c r="T100" s="1285"/>
      <c r="U100" s="1286">
        <v>1</v>
      </c>
      <c r="V100" s="1286"/>
      <c r="W100" s="1287" t="s">
        <v>13</v>
      </c>
      <c r="X100" s="1287"/>
      <c r="Y100" s="1287"/>
      <c r="Z100" s="1288">
        <v>13351</v>
      </c>
      <c r="AA100" s="1288"/>
      <c r="AB100" s="1288"/>
      <c r="AC100" s="1288"/>
      <c r="AD100" s="1289">
        <v>22</v>
      </c>
      <c r="AE100" s="1289"/>
      <c r="AF100" s="1289"/>
      <c r="AG100" s="1289"/>
      <c r="AH100" s="1289"/>
      <c r="AI100" s="1289"/>
      <c r="AJ100" s="1289"/>
      <c r="AK100" s="1289"/>
      <c r="AL100" s="1288">
        <v>2407.56</v>
      </c>
      <c r="AM100" s="1288"/>
      <c r="AN100" s="1288"/>
      <c r="AO100" s="1288"/>
      <c r="AP100" s="1288"/>
      <c r="AQ100" s="1288"/>
      <c r="AR100" s="1288"/>
      <c r="AS100" s="1288"/>
      <c r="AT100" s="1290">
        <v>13351</v>
      </c>
      <c r="AU100" s="1290"/>
      <c r="AV100" s="1290"/>
      <c r="AW100" s="1290"/>
      <c r="AX100" s="1290"/>
      <c r="AY100" s="1290"/>
      <c r="AZ100" s="1290"/>
      <c r="BA100" s="1290"/>
      <c r="BC100" s="920">
        <f t="shared" si="2"/>
        <v>14018.55</v>
      </c>
    </row>
    <row r="101" spans="3:55">
      <c r="C101" s="1260">
        <v>66</v>
      </c>
      <c r="D101" s="1260"/>
      <c r="E101" s="1261" t="s">
        <v>5474</v>
      </c>
      <c r="F101" s="1261"/>
      <c r="G101" s="1261"/>
      <c r="H101" s="1285" t="s">
        <v>5475</v>
      </c>
      <c r="I101" s="1285"/>
      <c r="J101" s="1285"/>
      <c r="K101" s="1285"/>
      <c r="L101" s="1285"/>
      <c r="M101" s="1285"/>
      <c r="N101" s="1285"/>
      <c r="O101" s="1285"/>
      <c r="P101" s="1285"/>
      <c r="Q101" s="1285"/>
      <c r="R101" s="1285"/>
      <c r="S101" s="1285"/>
      <c r="T101" s="1285"/>
      <c r="U101" s="1286">
        <v>1</v>
      </c>
      <c r="V101" s="1286"/>
      <c r="W101" s="1287" t="s">
        <v>13</v>
      </c>
      <c r="X101" s="1287"/>
      <c r="Y101" s="1287"/>
      <c r="Z101" s="1288">
        <v>14317</v>
      </c>
      <c r="AA101" s="1288"/>
      <c r="AB101" s="1288"/>
      <c r="AC101" s="1288"/>
      <c r="AD101" s="1289">
        <v>22</v>
      </c>
      <c r="AE101" s="1289"/>
      <c r="AF101" s="1289"/>
      <c r="AG101" s="1289"/>
      <c r="AH101" s="1289"/>
      <c r="AI101" s="1289"/>
      <c r="AJ101" s="1289"/>
      <c r="AK101" s="1289"/>
      <c r="AL101" s="1288">
        <v>2581.75</v>
      </c>
      <c r="AM101" s="1288"/>
      <c r="AN101" s="1288"/>
      <c r="AO101" s="1288"/>
      <c r="AP101" s="1288"/>
      <c r="AQ101" s="1288"/>
      <c r="AR101" s="1288"/>
      <c r="AS101" s="1288"/>
      <c r="AT101" s="1290">
        <v>14317</v>
      </c>
      <c r="AU101" s="1290"/>
      <c r="AV101" s="1290"/>
      <c r="AW101" s="1290"/>
      <c r="AX101" s="1290"/>
      <c r="AY101" s="1290"/>
      <c r="AZ101" s="1290"/>
      <c r="BA101" s="1290"/>
      <c r="BC101" s="920">
        <f t="shared" si="2"/>
        <v>15032.85</v>
      </c>
    </row>
    <row r="102" spans="3:55">
      <c r="C102" s="1260">
        <v>67</v>
      </c>
      <c r="D102" s="1260"/>
      <c r="E102" s="1261" t="s">
        <v>5476</v>
      </c>
      <c r="F102" s="1261"/>
      <c r="G102" s="1261"/>
      <c r="H102" s="1285" t="s">
        <v>5477</v>
      </c>
      <c r="I102" s="1285"/>
      <c r="J102" s="1285"/>
      <c r="K102" s="1285"/>
      <c r="L102" s="1285"/>
      <c r="M102" s="1285"/>
      <c r="N102" s="1285"/>
      <c r="O102" s="1285"/>
      <c r="P102" s="1285"/>
      <c r="Q102" s="1285"/>
      <c r="R102" s="1285"/>
      <c r="S102" s="1285"/>
      <c r="T102" s="1285"/>
      <c r="U102" s="1286">
        <v>1</v>
      </c>
      <c r="V102" s="1286"/>
      <c r="W102" s="1287" t="s">
        <v>13</v>
      </c>
      <c r="X102" s="1287"/>
      <c r="Y102" s="1287"/>
      <c r="Z102" s="1288">
        <v>15283</v>
      </c>
      <c r="AA102" s="1288"/>
      <c r="AB102" s="1288"/>
      <c r="AC102" s="1288"/>
      <c r="AD102" s="1289">
        <v>22</v>
      </c>
      <c r="AE102" s="1289"/>
      <c r="AF102" s="1289"/>
      <c r="AG102" s="1289"/>
      <c r="AH102" s="1289"/>
      <c r="AI102" s="1289"/>
      <c r="AJ102" s="1289"/>
      <c r="AK102" s="1289"/>
      <c r="AL102" s="1288">
        <v>2755.95</v>
      </c>
      <c r="AM102" s="1288"/>
      <c r="AN102" s="1288"/>
      <c r="AO102" s="1288"/>
      <c r="AP102" s="1288"/>
      <c r="AQ102" s="1288"/>
      <c r="AR102" s="1288"/>
      <c r="AS102" s="1288"/>
      <c r="AT102" s="1290">
        <v>15283</v>
      </c>
      <c r="AU102" s="1290"/>
      <c r="AV102" s="1290"/>
      <c r="AW102" s="1290"/>
      <c r="AX102" s="1290"/>
      <c r="AY102" s="1290"/>
      <c r="AZ102" s="1290"/>
      <c r="BA102" s="1290"/>
      <c r="BC102" s="920">
        <f t="shared" si="2"/>
        <v>16047.15</v>
      </c>
    </row>
    <row r="103" spans="3:55">
      <c r="C103" s="1260">
        <v>68</v>
      </c>
      <c r="D103" s="1260"/>
      <c r="E103" s="1261" t="s">
        <v>5478</v>
      </c>
      <c r="F103" s="1261"/>
      <c r="G103" s="1261"/>
      <c r="H103" s="1285" t="s">
        <v>5479</v>
      </c>
      <c r="I103" s="1285"/>
      <c r="J103" s="1285"/>
      <c r="K103" s="1285"/>
      <c r="L103" s="1285"/>
      <c r="M103" s="1285"/>
      <c r="N103" s="1285"/>
      <c r="O103" s="1285"/>
      <c r="P103" s="1285"/>
      <c r="Q103" s="1285"/>
      <c r="R103" s="1285"/>
      <c r="S103" s="1285"/>
      <c r="T103" s="1285"/>
      <c r="U103" s="1286">
        <v>1</v>
      </c>
      <c r="V103" s="1286"/>
      <c r="W103" s="1287" t="s">
        <v>13</v>
      </c>
      <c r="X103" s="1287"/>
      <c r="Y103" s="1287"/>
      <c r="Z103" s="1288">
        <v>6272</v>
      </c>
      <c r="AA103" s="1288"/>
      <c r="AB103" s="1288"/>
      <c r="AC103" s="1288"/>
      <c r="AD103" s="1289">
        <v>22</v>
      </c>
      <c r="AE103" s="1289"/>
      <c r="AF103" s="1289"/>
      <c r="AG103" s="1289"/>
      <c r="AH103" s="1289"/>
      <c r="AI103" s="1289"/>
      <c r="AJ103" s="1289"/>
      <c r="AK103" s="1289"/>
      <c r="AL103" s="1288">
        <v>1131.02</v>
      </c>
      <c r="AM103" s="1288"/>
      <c r="AN103" s="1288"/>
      <c r="AO103" s="1288"/>
      <c r="AP103" s="1288"/>
      <c r="AQ103" s="1288"/>
      <c r="AR103" s="1288"/>
      <c r="AS103" s="1288"/>
      <c r="AT103" s="1290">
        <v>6272</v>
      </c>
      <c r="AU103" s="1290"/>
      <c r="AV103" s="1290"/>
      <c r="AW103" s="1290"/>
      <c r="AX103" s="1290"/>
      <c r="AY103" s="1290"/>
      <c r="AZ103" s="1290"/>
      <c r="BA103" s="1290"/>
      <c r="BC103" s="920">
        <f t="shared" si="2"/>
        <v>6585.6</v>
      </c>
    </row>
    <row r="104" spans="3:55">
      <c r="C104" s="1260">
        <v>69</v>
      </c>
      <c r="D104" s="1260"/>
      <c r="E104" s="1261" t="s">
        <v>5480</v>
      </c>
      <c r="F104" s="1261"/>
      <c r="G104" s="1261"/>
      <c r="H104" s="1285" t="s">
        <v>5481</v>
      </c>
      <c r="I104" s="1285"/>
      <c r="J104" s="1285"/>
      <c r="K104" s="1285"/>
      <c r="L104" s="1285"/>
      <c r="M104" s="1285"/>
      <c r="N104" s="1285"/>
      <c r="O104" s="1285"/>
      <c r="P104" s="1285"/>
      <c r="Q104" s="1285"/>
      <c r="R104" s="1285"/>
      <c r="S104" s="1285"/>
      <c r="T104" s="1285"/>
      <c r="U104" s="1286">
        <v>1</v>
      </c>
      <c r="V104" s="1286"/>
      <c r="W104" s="1287" t="s">
        <v>13</v>
      </c>
      <c r="X104" s="1287"/>
      <c r="Y104" s="1287"/>
      <c r="Z104" s="1288">
        <v>7329</v>
      </c>
      <c r="AA104" s="1288"/>
      <c r="AB104" s="1288"/>
      <c r="AC104" s="1288"/>
      <c r="AD104" s="1289">
        <v>22</v>
      </c>
      <c r="AE104" s="1289"/>
      <c r="AF104" s="1289"/>
      <c r="AG104" s="1289"/>
      <c r="AH104" s="1289"/>
      <c r="AI104" s="1289"/>
      <c r="AJ104" s="1289"/>
      <c r="AK104" s="1289"/>
      <c r="AL104" s="1288">
        <v>1321.62</v>
      </c>
      <c r="AM104" s="1288"/>
      <c r="AN104" s="1288"/>
      <c r="AO104" s="1288"/>
      <c r="AP104" s="1288"/>
      <c r="AQ104" s="1288"/>
      <c r="AR104" s="1288"/>
      <c r="AS104" s="1288"/>
      <c r="AT104" s="1290">
        <v>7329</v>
      </c>
      <c r="AU104" s="1290"/>
      <c r="AV104" s="1290"/>
      <c r="AW104" s="1290"/>
      <c r="AX104" s="1290"/>
      <c r="AY104" s="1290"/>
      <c r="AZ104" s="1290"/>
      <c r="BA104" s="1290"/>
      <c r="BC104" s="920">
        <f t="shared" si="2"/>
        <v>7695.45</v>
      </c>
    </row>
    <row r="105" spans="3:55">
      <c r="C105" s="1260">
        <v>70</v>
      </c>
      <c r="D105" s="1260"/>
      <c r="E105" s="1261" t="s">
        <v>5482</v>
      </c>
      <c r="F105" s="1261"/>
      <c r="G105" s="1261"/>
      <c r="H105" s="1285" t="s">
        <v>5483</v>
      </c>
      <c r="I105" s="1285"/>
      <c r="J105" s="1285"/>
      <c r="K105" s="1285"/>
      <c r="L105" s="1285"/>
      <c r="M105" s="1285"/>
      <c r="N105" s="1285"/>
      <c r="O105" s="1285"/>
      <c r="P105" s="1285"/>
      <c r="Q105" s="1285"/>
      <c r="R105" s="1285"/>
      <c r="S105" s="1285"/>
      <c r="T105" s="1285"/>
      <c r="U105" s="1286">
        <v>1</v>
      </c>
      <c r="V105" s="1286"/>
      <c r="W105" s="1287" t="s">
        <v>13</v>
      </c>
      <c r="X105" s="1287"/>
      <c r="Y105" s="1287"/>
      <c r="Z105" s="1288">
        <v>8386</v>
      </c>
      <c r="AA105" s="1288"/>
      <c r="AB105" s="1288"/>
      <c r="AC105" s="1288"/>
      <c r="AD105" s="1289">
        <v>22</v>
      </c>
      <c r="AE105" s="1289"/>
      <c r="AF105" s="1289"/>
      <c r="AG105" s="1289"/>
      <c r="AH105" s="1289"/>
      <c r="AI105" s="1289"/>
      <c r="AJ105" s="1289"/>
      <c r="AK105" s="1289"/>
      <c r="AL105" s="1288">
        <v>1512.23</v>
      </c>
      <c r="AM105" s="1288"/>
      <c r="AN105" s="1288"/>
      <c r="AO105" s="1288"/>
      <c r="AP105" s="1288"/>
      <c r="AQ105" s="1288"/>
      <c r="AR105" s="1288"/>
      <c r="AS105" s="1288"/>
      <c r="AT105" s="1290">
        <v>8386</v>
      </c>
      <c r="AU105" s="1290"/>
      <c r="AV105" s="1290"/>
      <c r="AW105" s="1290"/>
      <c r="AX105" s="1290"/>
      <c r="AY105" s="1290"/>
      <c r="AZ105" s="1290"/>
      <c r="BA105" s="1290"/>
      <c r="BC105" s="920">
        <f t="shared" si="2"/>
        <v>8805.2999999999993</v>
      </c>
    </row>
    <row r="106" spans="3:55">
      <c r="C106" s="1260">
        <v>71</v>
      </c>
      <c r="D106" s="1260"/>
      <c r="E106" s="1261" t="s">
        <v>5484</v>
      </c>
      <c r="F106" s="1261"/>
      <c r="G106" s="1261"/>
      <c r="H106" s="1285" t="s">
        <v>5485</v>
      </c>
      <c r="I106" s="1285"/>
      <c r="J106" s="1285"/>
      <c r="K106" s="1285"/>
      <c r="L106" s="1285"/>
      <c r="M106" s="1285"/>
      <c r="N106" s="1285"/>
      <c r="O106" s="1285"/>
      <c r="P106" s="1285"/>
      <c r="Q106" s="1285"/>
      <c r="R106" s="1285"/>
      <c r="S106" s="1285"/>
      <c r="T106" s="1285"/>
      <c r="U106" s="1286">
        <v>1</v>
      </c>
      <c r="V106" s="1286"/>
      <c r="W106" s="1287" t="s">
        <v>13</v>
      </c>
      <c r="X106" s="1287"/>
      <c r="Y106" s="1287"/>
      <c r="Z106" s="1288">
        <v>9443</v>
      </c>
      <c r="AA106" s="1288"/>
      <c r="AB106" s="1288"/>
      <c r="AC106" s="1288"/>
      <c r="AD106" s="1289">
        <v>22</v>
      </c>
      <c r="AE106" s="1289"/>
      <c r="AF106" s="1289"/>
      <c r="AG106" s="1289"/>
      <c r="AH106" s="1289"/>
      <c r="AI106" s="1289"/>
      <c r="AJ106" s="1289"/>
      <c r="AK106" s="1289"/>
      <c r="AL106" s="1288">
        <v>1702.84</v>
      </c>
      <c r="AM106" s="1288"/>
      <c r="AN106" s="1288"/>
      <c r="AO106" s="1288"/>
      <c r="AP106" s="1288"/>
      <c r="AQ106" s="1288"/>
      <c r="AR106" s="1288"/>
      <c r="AS106" s="1288"/>
      <c r="AT106" s="1290">
        <v>9443</v>
      </c>
      <c r="AU106" s="1290"/>
      <c r="AV106" s="1290"/>
      <c r="AW106" s="1290"/>
      <c r="AX106" s="1290"/>
      <c r="AY106" s="1290"/>
      <c r="AZ106" s="1290"/>
      <c r="BA106" s="1290"/>
      <c r="BC106" s="920">
        <f t="shared" si="2"/>
        <v>9915.15</v>
      </c>
    </row>
    <row r="107" spans="3:55">
      <c r="C107" s="1260">
        <v>72</v>
      </c>
      <c r="D107" s="1260"/>
      <c r="E107" s="1261" t="s">
        <v>5486</v>
      </c>
      <c r="F107" s="1261"/>
      <c r="G107" s="1261"/>
      <c r="H107" s="1285" t="s">
        <v>5487</v>
      </c>
      <c r="I107" s="1285"/>
      <c r="J107" s="1285"/>
      <c r="K107" s="1285"/>
      <c r="L107" s="1285"/>
      <c r="M107" s="1285"/>
      <c r="N107" s="1285"/>
      <c r="O107" s="1285"/>
      <c r="P107" s="1285"/>
      <c r="Q107" s="1285"/>
      <c r="R107" s="1285"/>
      <c r="S107" s="1285"/>
      <c r="T107" s="1285"/>
      <c r="U107" s="1286">
        <v>1</v>
      </c>
      <c r="V107" s="1286"/>
      <c r="W107" s="1287" t="s">
        <v>13</v>
      </c>
      <c r="X107" s="1287"/>
      <c r="Y107" s="1287"/>
      <c r="Z107" s="1288">
        <v>10500</v>
      </c>
      <c r="AA107" s="1288"/>
      <c r="AB107" s="1288"/>
      <c r="AC107" s="1288"/>
      <c r="AD107" s="1289">
        <v>22</v>
      </c>
      <c r="AE107" s="1289"/>
      <c r="AF107" s="1289"/>
      <c r="AG107" s="1289"/>
      <c r="AH107" s="1289"/>
      <c r="AI107" s="1289"/>
      <c r="AJ107" s="1289"/>
      <c r="AK107" s="1289"/>
      <c r="AL107" s="1288">
        <v>1893.44</v>
      </c>
      <c r="AM107" s="1288"/>
      <c r="AN107" s="1288"/>
      <c r="AO107" s="1288"/>
      <c r="AP107" s="1288"/>
      <c r="AQ107" s="1288"/>
      <c r="AR107" s="1288"/>
      <c r="AS107" s="1288"/>
      <c r="AT107" s="1290">
        <v>10500</v>
      </c>
      <c r="AU107" s="1290"/>
      <c r="AV107" s="1290"/>
      <c r="AW107" s="1290"/>
      <c r="AX107" s="1290"/>
      <c r="AY107" s="1290"/>
      <c r="AZ107" s="1290"/>
      <c r="BA107" s="1290"/>
      <c r="BC107" s="920">
        <f t="shared" si="2"/>
        <v>11025</v>
      </c>
    </row>
    <row r="108" spans="3:55">
      <c r="C108" s="1260">
        <v>73</v>
      </c>
      <c r="D108" s="1260"/>
      <c r="E108" s="1261" t="s">
        <v>5488</v>
      </c>
      <c r="F108" s="1261"/>
      <c r="G108" s="1261"/>
      <c r="H108" s="1285" t="s">
        <v>5489</v>
      </c>
      <c r="I108" s="1285"/>
      <c r="J108" s="1285"/>
      <c r="K108" s="1285"/>
      <c r="L108" s="1285"/>
      <c r="M108" s="1285"/>
      <c r="N108" s="1285"/>
      <c r="O108" s="1285"/>
      <c r="P108" s="1285"/>
      <c r="Q108" s="1285"/>
      <c r="R108" s="1285"/>
      <c r="S108" s="1285"/>
      <c r="T108" s="1285"/>
      <c r="U108" s="1286">
        <v>1</v>
      </c>
      <c r="V108" s="1286"/>
      <c r="W108" s="1287" t="s">
        <v>13</v>
      </c>
      <c r="X108" s="1287"/>
      <c r="Y108" s="1287"/>
      <c r="Z108" s="1288">
        <v>11557</v>
      </c>
      <c r="AA108" s="1288"/>
      <c r="AB108" s="1288"/>
      <c r="AC108" s="1288"/>
      <c r="AD108" s="1289">
        <v>22</v>
      </c>
      <c r="AE108" s="1289"/>
      <c r="AF108" s="1289"/>
      <c r="AG108" s="1289"/>
      <c r="AH108" s="1289"/>
      <c r="AI108" s="1289"/>
      <c r="AJ108" s="1289"/>
      <c r="AK108" s="1289"/>
      <c r="AL108" s="1288">
        <v>2084.0500000000002</v>
      </c>
      <c r="AM108" s="1288"/>
      <c r="AN108" s="1288"/>
      <c r="AO108" s="1288"/>
      <c r="AP108" s="1288"/>
      <c r="AQ108" s="1288"/>
      <c r="AR108" s="1288"/>
      <c r="AS108" s="1288"/>
      <c r="AT108" s="1290">
        <v>11557</v>
      </c>
      <c r="AU108" s="1290"/>
      <c r="AV108" s="1290"/>
      <c r="AW108" s="1290"/>
      <c r="AX108" s="1290"/>
      <c r="AY108" s="1290"/>
      <c r="AZ108" s="1290"/>
      <c r="BA108" s="1290"/>
      <c r="BC108" s="920">
        <f t="shared" si="2"/>
        <v>12134.85</v>
      </c>
    </row>
    <row r="109" spans="3:55">
      <c r="C109" s="1260">
        <v>74</v>
      </c>
      <c r="D109" s="1260"/>
      <c r="E109" s="1261" t="s">
        <v>5490</v>
      </c>
      <c r="F109" s="1261"/>
      <c r="G109" s="1261"/>
      <c r="H109" s="1285" t="s">
        <v>5491</v>
      </c>
      <c r="I109" s="1285"/>
      <c r="J109" s="1285"/>
      <c r="K109" s="1285"/>
      <c r="L109" s="1285"/>
      <c r="M109" s="1285"/>
      <c r="N109" s="1285"/>
      <c r="O109" s="1285"/>
      <c r="P109" s="1285"/>
      <c r="Q109" s="1285"/>
      <c r="R109" s="1285"/>
      <c r="S109" s="1285"/>
      <c r="T109" s="1285"/>
      <c r="U109" s="1286">
        <v>1</v>
      </c>
      <c r="V109" s="1286"/>
      <c r="W109" s="1287" t="s">
        <v>13</v>
      </c>
      <c r="X109" s="1287"/>
      <c r="Y109" s="1287"/>
      <c r="Z109" s="1288">
        <v>12614</v>
      </c>
      <c r="AA109" s="1288"/>
      <c r="AB109" s="1288"/>
      <c r="AC109" s="1288"/>
      <c r="AD109" s="1289">
        <v>22</v>
      </c>
      <c r="AE109" s="1289"/>
      <c r="AF109" s="1289"/>
      <c r="AG109" s="1289"/>
      <c r="AH109" s="1289"/>
      <c r="AI109" s="1289"/>
      <c r="AJ109" s="1289"/>
      <c r="AK109" s="1289"/>
      <c r="AL109" s="1288">
        <v>2274.66</v>
      </c>
      <c r="AM109" s="1288"/>
      <c r="AN109" s="1288"/>
      <c r="AO109" s="1288"/>
      <c r="AP109" s="1288"/>
      <c r="AQ109" s="1288"/>
      <c r="AR109" s="1288"/>
      <c r="AS109" s="1288"/>
      <c r="AT109" s="1290">
        <v>12614</v>
      </c>
      <c r="AU109" s="1290"/>
      <c r="AV109" s="1290"/>
      <c r="AW109" s="1290"/>
      <c r="AX109" s="1290"/>
      <c r="AY109" s="1290"/>
      <c r="AZ109" s="1290"/>
      <c r="BA109" s="1290"/>
      <c r="BC109" s="920">
        <f t="shared" si="2"/>
        <v>13244.7</v>
      </c>
    </row>
    <row r="110" spans="3:55">
      <c r="C110" s="1260">
        <v>75</v>
      </c>
      <c r="D110" s="1260"/>
      <c r="E110" s="1261" t="s">
        <v>5492</v>
      </c>
      <c r="F110" s="1261"/>
      <c r="G110" s="1261"/>
      <c r="H110" s="1285" t="s">
        <v>5493</v>
      </c>
      <c r="I110" s="1285"/>
      <c r="J110" s="1285"/>
      <c r="K110" s="1285"/>
      <c r="L110" s="1285"/>
      <c r="M110" s="1285"/>
      <c r="N110" s="1285"/>
      <c r="O110" s="1285"/>
      <c r="P110" s="1285"/>
      <c r="Q110" s="1285"/>
      <c r="R110" s="1285"/>
      <c r="S110" s="1285"/>
      <c r="T110" s="1285"/>
      <c r="U110" s="1286">
        <v>1</v>
      </c>
      <c r="V110" s="1286"/>
      <c r="W110" s="1287" t="s">
        <v>13</v>
      </c>
      <c r="X110" s="1287"/>
      <c r="Y110" s="1287"/>
      <c r="Z110" s="1288">
        <v>13671</v>
      </c>
      <c r="AA110" s="1288"/>
      <c r="AB110" s="1288"/>
      <c r="AC110" s="1288"/>
      <c r="AD110" s="1289">
        <v>22</v>
      </c>
      <c r="AE110" s="1289"/>
      <c r="AF110" s="1289"/>
      <c r="AG110" s="1289"/>
      <c r="AH110" s="1289"/>
      <c r="AI110" s="1289"/>
      <c r="AJ110" s="1289"/>
      <c r="AK110" s="1289"/>
      <c r="AL110" s="1288">
        <v>2465.2600000000002</v>
      </c>
      <c r="AM110" s="1288"/>
      <c r="AN110" s="1288"/>
      <c r="AO110" s="1288"/>
      <c r="AP110" s="1288"/>
      <c r="AQ110" s="1288"/>
      <c r="AR110" s="1288"/>
      <c r="AS110" s="1288"/>
      <c r="AT110" s="1290">
        <v>13671</v>
      </c>
      <c r="AU110" s="1290"/>
      <c r="AV110" s="1290"/>
      <c r="AW110" s="1290"/>
      <c r="AX110" s="1290"/>
      <c r="AY110" s="1290"/>
      <c r="AZ110" s="1290"/>
      <c r="BA110" s="1290"/>
      <c r="BC110" s="920">
        <f t="shared" si="2"/>
        <v>14354.55</v>
      </c>
    </row>
    <row r="111" spans="3:55">
      <c r="C111" s="1260">
        <v>76</v>
      </c>
      <c r="D111" s="1260"/>
      <c r="E111" s="1261" t="s">
        <v>5494</v>
      </c>
      <c r="F111" s="1261"/>
      <c r="G111" s="1261"/>
      <c r="H111" s="1285" t="s">
        <v>5495</v>
      </c>
      <c r="I111" s="1285"/>
      <c r="J111" s="1285"/>
      <c r="K111" s="1285"/>
      <c r="L111" s="1285"/>
      <c r="M111" s="1285"/>
      <c r="N111" s="1285"/>
      <c r="O111" s="1285"/>
      <c r="P111" s="1285"/>
      <c r="Q111" s="1285"/>
      <c r="R111" s="1285"/>
      <c r="S111" s="1285"/>
      <c r="T111" s="1285"/>
      <c r="U111" s="1286">
        <v>1</v>
      </c>
      <c r="V111" s="1286"/>
      <c r="W111" s="1287" t="s">
        <v>13</v>
      </c>
      <c r="X111" s="1287"/>
      <c r="Y111" s="1287"/>
      <c r="Z111" s="1288">
        <v>14728</v>
      </c>
      <c r="AA111" s="1288"/>
      <c r="AB111" s="1288"/>
      <c r="AC111" s="1288"/>
      <c r="AD111" s="1289">
        <v>22</v>
      </c>
      <c r="AE111" s="1289"/>
      <c r="AF111" s="1289"/>
      <c r="AG111" s="1289"/>
      <c r="AH111" s="1289"/>
      <c r="AI111" s="1289"/>
      <c r="AJ111" s="1289"/>
      <c r="AK111" s="1289"/>
      <c r="AL111" s="1288">
        <v>2655.87</v>
      </c>
      <c r="AM111" s="1288"/>
      <c r="AN111" s="1288"/>
      <c r="AO111" s="1288"/>
      <c r="AP111" s="1288"/>
      <c r="AQ111" s="1288"/>
      <c r="AR111" s="1288"/>
      <c r="AS111" s="1288"/>
      <c r="AT111" s="1290">
        <v>14728</v>
      </c>
      <c r="AU111" s="1290"/>
      <c r="AV111" s="1290"/>
      <c r="AW111" s="1290"/>
      <c r="AX111" s="1290"/>
      <c r="AY111" s="1290"/>
      <c r="AZ111" s="1290"/>
      <c r="BA111" s="1290"/>
      <c r="BC111" s="920">
        <f t="shared" si="2"/>
        <v>15464.4</v>
      </c>
    </row>
    <row r="112" spans="3:55">
      <c r="C112" s="1260">
        <v>77</v>
      </c>
      <c r="D112" s="1260"/>
      <c r="E112" s="1261" t="s">
        <v>5496</v>
      </c>
      <c r="F112" s="1261"/>
      <c r="G112" s="1261"/>
      <c r="H112" s="1285" t="s">
        <v>5497</v>
      </c>
      <c r="I112" s="1285"/>
      <c r="J112" s="1285"/>
      <c r="K112" s="1285"/>
      <c r="L112" s="1285"/>
      <c r="M112" s="1285"/>
      <c r="N112" s="1285"/>
      <c r="O112" s="1285"/>
      <c r="P112" s="1285"/>
      <c r="Q112" s="1285"/>
      <c r="R112" s="1285"/>
      <c r="S112" s="1285"/>
      <c r="T112" s="1285"/>
      <c r="U112" s="1286">
        <v>1</v>
      </c>
      <c r="V112" s="1286"/>
      <c r="W112" s="1287" t="s">
        <v>13</v>
      </c>
      <c r="X112" s="1287"/>
      <c r="Y112" s="1287"/>
      <c r="Z112" s="1288">
        <v>15785</v>
      </c>
      <c r="AA112" s="1288"/>
      <c r="AB112" s="1288"/>
      <c r="AC112" s="1288"/>
      <c r="AD112" s="1289">
        <v>22</v>
      </c>
      <c r="AE112" s="1289"/>
      <c r="AF112" s="1289"/>
      <c r="AG112" s="1289"/>
      <c r="AH112" s="1289"/>
      <c r="AI112" s="1289"/>
      <c r="AJ112" s="1289"/>
      <c r="AK112" s="1289"/>
      <c r="AL112" s="1288">
        <v>2846.48</v>
      </c>
      <c r="AM112" s="1288"/>
      <c r="AN112" s="1288"/>
      <c r="AO112" s="1288"/>
      <c r="AP112" s="1288"/>
      <c r="AQ112" s="1288"/>
      <c r="AR112" s="1288"/>
      <c r="AS112" s="1288"/>
      <c r="AT112" s="1290">
        <v>15785</v>
      </c>
      <c r="AU112" s="1290"/>
      <c r="AV112" s="1290"/>
      <c r="AW112" s="1290"/>
      <c r="AX112" s="1290"/>
      <c r="AY112" s="1290"/>
      <c r="AZ112" s="1290"/>
      <c r="BA112" s="1290"/>
      <c r="BC112" s="920">
        <f t="shared" si="2"/>
        <v>16574.25</v>
      </c>
    </row>
    <row r="113" spans="3:55">
      <c r="C113" s="1260">
        <v>78</v>
      </c>
      <c r="D113" s="1260"/>
      <c r="E113" s="1261" t="s">
        <v>5498</v>
      </c>
      <c r="F113" s="1261"/>
      <c r="G113" s="1261"/>
      <c r="H113" s="1285" t="s">
        <v>5499</v>
      </c>
      <c r="I113" s="1285"/>
      <c r="J113" s="1285"/>
      <c r="K113" s="1285"/>
      <c r="L113" s="1285"/>
      <c r="M113" s="1285"/>
      <c r="N113" s="1285"/>
      <c r="O113" s="1285"/>
      <c r="P113" s="1285"/>
      <c r="Q113" s="1285"/>
      <c r="R113" s="1285"/>
      <c r="S113" s="1285"/>
      <c r="T113" s="1285"/>
      <c r="U113" s="1286">
        <v>1</v>
      </c>
      <c r="V113" s="1286"/>
      <c r="W113" s="1287" t="s">
        <v>13</v>
      </c>
      <c r="X113" s="1287"/>
      <c r="Y113" s="1287"/>
      <c r="Z113" s="1288">
        <v>16842</v>
      </c>
      <c r="AA113" s="1288"/>
      <c r="AB113" s="1288"/>
      <c r="AC113" s="1288"/>
      <c r="AD113" s="1289">
        <v>22</v>
      </c>
      <c r="AE113" s="1289"/>
      <c r="AF113" s="1289"/>
      <c r="AG113" s="1289"/>
      <c r="AH113" s="1289"/>
      <c r="AI113" s="1289"/>
      <c r="AJ113" s="1289"/>
      <c r="AK113" s="1289"/>
      <c r="AL113" s="1288">
        <v>3037.08</v>
      </c>
      <c r="AM113" s="1288"/>
      <c r="AN113" s="1288"/>
      <c r="AO113" s="1288"/>
      <c r="AP113" s="1288"/>
      <c r="AQ113" s="1288"/>
      <c r="AR113" s="1288"/>
      <c r="AS113" s="1288"/>
      <c r="AT113" s="1290">
        <v>16842</v>
      </c>
      <c r="AU113" s="1290"/>
      <c r="AV113" s="1290"/>
      <c r="AW113" s="1290"/>
      <c r="AX113" s="1290"/>
      <c r="AY113" s="1290"/>
      <c r="AZ113" s="1290"/>
      <c r="BA113" s="1290"/>
      <c r="BC113" s="920">
        <f t="shared" si="2"/>
        <v>17684.099999999999</v>
      </c>
    </row>
    <row r="114" spans="3:55">
      <c r="C114" s="1260">
        <v>79</v>
      </c>
      <c r="D114" s="1260"/>
      <c r="E114" s="1261" t="s">
        <v>5500</v>
      </c>
      <c r="F114" s="1261"/>
      <c r="G114" s="1261"/>
      <c r="H114" s="1285" t="s">
        <v>5501</v>
      </c>
      <c r="I114" s="1285"/>
      <c r="J114" s="1285"/>
      <c r="K114" s="1285"/>
      <c r="L114" s="1285"/>
      <c r="M114" s="1285"/>
      <c r="N114" s="1285"/>
      <c r="O114" s="1285"/>
      <c r="P114" s="1285"/>
      <c r="Q114" s="1285"/>
      <c r="R114" s="1285"/>
      <c r="S114" s="1285"/>
      <c r="T114" s="1285"/>
      <c r="U114" s="1286">
        <v>1</v>
      </c>
      <c r="V114" s="1286"/>
      <c r="W114" s="1287" t="s">
        <v>13</v>
      </c>
      <c r="X114" s="1287"/>
      <c r="Y114" s="1287"/>
      <c r="Z114" s="1288">
        <v>6356</v>
      </c>
      <c r="AA114" s="1288"/>
      <c r="AB114" s="1288"/>
      <c r="AC114" s="1288"/>
      <c r="AD114" s="1289">
        <v>22</v>
      </c>
      <c r="AE114" s="1289"/>
      <c r="AF114" s="1289"/>
      <c r="AG114" s="1289"/>
      <c r="AH114" s="1289"/>
      <c r="AI114" s="1289"/>
      <c r="AJ114" s="1289"/>
      <c r="AK114" s="1289"/>
      <c r="AL114" s="1288">
        <v>1146.1600000000001</v>
      </c>
      <c r="AM114" s="1288"/>
      <c r="AN114" s="1288"/>
      <c r="AO114" s="1288"/>
      <c r="AP114" s="1288"/>
      <c r="AQ114" s="1288"/>
      <c r="AR114" s="1288"/>
      <c r="AS114" s="1288"/>
      <c r="AT114" s="1290">
        <v>6356</v>
      </c>
      <c r="AU114" s="1290"/>
      <c r="AV114" s="1290"/>
      <c r="AW114" s="1290"/>
      <c r="AX114" s="1290"/>
      <c r="AY114" s="1290"/>
      <c r="AZ114" s="1290"/>
      <c r="BA114" s="1290"/>
      <c r="BC114" s="920">
        <f t="shared" si="2"/>
        <v>6673.8</v>
      </c>
    </row>
    <row r="115" spans="3:55">
      <c r="C115" s="1260">
        <v>80</v>
      </c>
      <c r="D115" s="1260"/>
      <c r="E115" s="1261" t="s">
        <v>5502</v>
      </c>
      <c r="F115" s="1261"/>
      <c r="G115" s="1261"/>
      <c r="H115" s="1285" t="s">
        <v>5503</v>
      </c>
      <c r="I115" s="1285"/>
      <c r="J115" s="1285"/>
      <c r="K115" s="1285"/>
      <c r="L115" s="1285"/>
      <c r="M115" s="1285"/>
      <c r="N115" s="1285"/>
      <c r="O115" s="1285"/>
      <c r="P115" s="1285"/>
      <c r="Q115" s="1285"/>
      <c r="R115" s="1285"/>
      <c r="S115" s="1285"/>
      <c r="T115" s="1285"/>
      <c r="U115" s="1286">
        <v>1</v>
      </c>
      <c r="V115" s="1286"/>
      <c r="W115" s="1287" t="s">
        <v>13</v>
      </c>
      <c r="X115" s="1287"/>
      <c r="Y115" s="1287"/>
      <c r="Z115" s="1288">
        <v>7434</v>
      </c>
      <c r="AA115" s="1288"/>
      <c r="AB115" s="1288"/>
      <c r="AC115" s="1288"/>
      <c r="AD115" s="1289">
        <v>22</v>
      </c>
      <c r="AE115" s="1289"/>
      <c r="AF115" s="1289"/>
      <c r="AG115" s="1289"/>
      <c r="AH115" s="1289"/>
      <c r="AI115" s="1289"/>
      <c r="AJ115" s="1289"/>
      <c r="AK115" s="1289"/>
      <c r="AL115" s="1288">
        <v>1340.56</v>
      </c>
      <c r="AM115" s="1288"/>
      <c r="AN115" s="1288"/>
      <c r="AO115" s="1288"/>
      <c r="AP115" s="1288"/>
      <c r="AQ115" s="1288"/>
      <c r="AR115" s="1288"/>
      <c r="AS115" s="1288"/>
      <c r="AT115" s="1290">
        <v>7434</v>
      </c>
      <c r="AU115" s="1290"/>
      <c r="AV115" s="1290"/>
      <c r="AW115" s="1290"/>
      <c r="AX115" s="1290"/>
      <c r="AY115" s="1290"/>
      <c r="AZ115" s="1290"/>
      <c r="BA115" s="1290"/>
      <c r="BC115" s="920">
        <f t="shared" si="2"/>
        <v>7805.7</v>
      </c>
    </row>
    <row r="116" spans="3:55">
      <c r="C116" s="1260">
        <v>81</v>
      </c>
      <c r="D116" s="1260"/>
      <c r="E116" s="1261" t="s">
        <v>5504</v>
      </c>
      <c r="F116" s="1261"/>
      <c r="G116" s="1261"/>
      <c r="H116" s="1285" t="s">
        <v>5505</v>
      </c>
      <c r="I116" s="1285"/>
      <c r="J116" s="1285"/>
      <c r="K116" s="1285"/>
      <c r="L116" s="1285"/>
      <c r="M116" s="1285"/>
      <c r="N116" s="1285"/>
      <c r="O116" s="1285"/>
      <c r="P116" s="1285"/>
      <c r="Q116" s="1285"/>
      <c r="R116" s="1285"/>
      <c r="S116" s="1285"/>
      <c r="T116" s="1285"/>
      <c r="U116" s="1286">
        <v>1</v>
      </c>
      <c r="V116" s="1286"/>
      <c r="W116" s="1287" t="s">
        <v>13</v>
      </c>
      <c r="X116" s="1287"/>
      <c r="Y116" s="1287"/>
      <c r="Z116" s="1288">
        <v>8512</v>
      </c>
      <c r="AA116" s="1288"/>
      <c r="AB116" s="1288"/>
      <c r="AC116" s="1288"/>
      <c r="AD116" s="1289">
        <v>22</v>
      </c>
      <c r="AE116" s="1289"/>
      <c r="AF116" s="1289"/>
      <c r="AG116" s="1289"/>
      <c r="AH116" s="1289"/>
      <c r="AI116" s="1289"/>
      <c r="AJ116" s="1289"/>
      <c r="AK116" s="1289"/>
      <c r="AL116" s="1288">
        <v>1534.95</v>
      </c>
      <c r="AM116" s="1288"/>
      <c r="AN116" s="1288"/>
      <c r="AO116" s="1288"/>
      <c r="AP116" s="1288"/>
      <c r="AQ116" s="1288"/>
      <c r="AR116" s="1288"/>
      <c r="AS116" s="1288"/>
      <c r="AT116" s="1290">
        <v>8512</v>
      </c>
      <c r="AU116" s="1290"/>
      <c r="AV116" s="1290"/>
      <c r="AW116" s="1290"/>
      <c r="AX116" s="1290"/>
      <c r="AY116" s="1290"/>
      <c r="AZ116" s="1290"/>
      <c r="BA116" s="1290"/>
      <c r="BC116" s="920">
        <f t="shared" si="2"/>
        <v>8937.6</v>
      </c>
    </row>
    <row r="117" spans="3:55">
      <c r="C117" s="1260">
        <v>82</v>
      </c>
      <c r="D117" s="1260"/>
      <c r="E117" s="1261" t="s">
        <v>5506</v>
      </c>
      <c r="F117" s="1261"/>
      <c r="G117" s="1261"/>
      <c r="H117" s="1285" t="s">
        <v>5507</v>
      </c>
      <c r="I117" s="1285"/>
      <c r="J117" s="1285"/>
      <c r="K117" s="1285"/>
      <c r="L117" s="1285"/>
      <c r="M117" s="1285"/>
      <c r="N117" s="1285"/>
      <c r="O117" s="1285"/>
      <c r="P117" s="1285"/>
      <c r="Q117" s="1285"/>
      <c r="R117" s="1285"/>
      <c r="S117" s="1285"/>
      <c r="T117" s="1285"/>
      <c r="U117" s="1286">
        <v>1</v>
      </c>
      <c r="V117" s="1286"/>
      <c r="W117" s="1287" t="s">
        <v>13</v>
      </c>
      <c r="X117" s="1287"/>
      <c r="Y117" s="1287"/>
      <c r="Z117" s="1288">
        <v>9590</v>
      </c>
      <c r="AA117" s="1288"/>
      <c r="AB117" s="1288"/>
      <c r="AC117" s="1288"/>
      <c r="AD117" s="1289">
        <v>22</v>
      </c>
      <c r="AE117" s="1289"/>
      <c r="AF117" s="1289"/>
      <c r="AG117" s="1289"/>
      <c r="AH117" s="1289"/>
      <c r="AI117" s="1289"/>
      <c r="AJ117" s="1289"/>
      <c r="AK117" s="1289"/>
      <c r="AL117" s="1288">
        <v>1729.34</v>
      </c>
      <c r="AM117" s="1288"/>
      <c r="AN117" s="1288"/>
      <c r="AO117" s="1288"/>
      <c r="AP117" s="1288"/>
      <c r="AQ117" s="1288"/>
      <c r="AR117" s="1288"/>
      <c r="AS117" s="1288"/>
      <c r="AT117" s="1290">
        <v>9590</v>
      </c>
      <c r="AU117" s="1290"/>
      <c r="AV117" s="1290"/>
      <c r="AW117" s="1290"/>
      <c r="AX117" s="1290"/>
      <c r="AY117" s="1290"/>
      <c r="AZ117" s="1290"/>
      <c r="BA117" s="1290"/>
      <c r="BC117" s="920">
        <f t="shared" si="2"/>
        <v>10069.5</v>
      </c>
    </row>
    <row r="118" spans="3:55">
      <c r="C118" s="1260">
        <v>83</v>
      </c>
      <c r="D118" s="1260"/>
      <c r="E118" s="1261" t="s">
        <v>5508</v>
      </c>
      <c r="F118" s="1261"/>
      <c r="G118" s="1261"/>
      <c r="H118" s="1285" t="s">
        <v>5509</v>
      </c>
      <c r="I118" s="1285"/>
      <c r="J118" s="1285"/>
      <c r="K118" s="1285"/>
      <c r="L118" s="1285"/>
      <c r="M118" s="1285"/>
      <c r="N118" s="1285"/>
      <c r="O118" s="1285"/>
      <c r="P118" s="1285"/>
      <c r="Q118" s="1285"/>
      <c r="R118" s="1285"/>
      <c r="S118" s="1285"/>
      <c r="T118" s="1285"/>
      <c r="U118" s="1286">
        <v>1</v>
      </c>
      <c r="V118" s="1286"/>
      <c r="W118" s="1287" t="s">
        <v>13</v>
      </c>
      <c r="X118" s="1287"/>
      <c r="Y118" s="1287"/>
      <c r="Z118" s="1288">
        <v>10668</v>
      </c>
      <c r="AA118" s="1288"/>
      <c r="AB118" s="1288"/>
      <c r="AC118" s="1288"/>
      <c r="AD118" s="1289">
        <v>22</v>
      </c>
      <c r="AE118" s="1289"/>
      <c r="AF118" s="1289"/>
      <c r="AG118" s="1289"/>
      <c r="AH118" s="1289"/>
      <c r="AI118" s="1289"/>
      <c r="AJ118" s="1289"/>
      <c r="AK118" s="1289"/>
      <c r="AL118" s="1288">
        <v>1923.74</v>
      </c>
      <c r="AM118" s="1288"/>
      <c r="AN118" s="1288"/>
      <c r="AO118" s="1288"/>
      <c r="AP118" s="1288"/>
      <c r="AQ118" s="1288"/>
      <c r="AR118" s="1288"/>
      <c r="AS118" s="1288"/>
      <c r="AT118" s="1290">
        <v>10668</v>
      </c>
      <c r="AU118" s="1290"/>
      <c r="AV118" s="1290"/>
      <c r="AW118" s="1290"/>
      <c r="AX118" s="1290"/>
      <c r="AY118" s="1290"/>
      <c r="AZ118" s="1290"/>
      <c r="BA118" s="1290"/>
      <c r="BC118" s="920">
        <f t="shared" si="2"/>
        <v>11201.4</v>
      </c>
    </row>
    <row r="119" spans="3:55">
      <c r="C119" s="1260">
        <v>84</v>
      </c>
      <c r="D119" s="1260"/>
      <c r="E119" s="1261" t="s">
        <v>5510</v>
      </c>
      <c r="F119" s="1261"/>
      <c r="G119" s="1261"/>
      <c r="H119" s="1285" t="s">
        <v>5511</v>
      </c>
      <c r="I119" s="1285"/>
      <c r="J119" s="1285"/>
      <c r="K119" s="1285"/>
      <c r="L119" s="1285"/>
      <c r="M119" s="1285"/>
      <c r="N119" s="1285"/>
      <c r="O119" s="1285"/>
      <c r="P119" s="1285"/>
      <c r="Q119" s="1285"/>
      <c r="R119" s="1285"/>
      <c r="S119" s="1285"/>
      <c r="T119" s="1285"/>
      <c r="U119" s="1286">
        <v>1</v>
      </c>
      <c r="V119" s="1286"/>
      <c r="W119" s="1287" t="s">
        <v>13</v>
      </c>
      <c r="X119" s="1287"/>
      <c r="Y119" s="1287"/>
      <c r="Z119" s="1288">
        <v>11746</v>
      </c>
      <c r="AA119" s="1288"/>
      <c r="AB119" s="1288"/>
      <c r="AC119" s="1288"/>
      <c r="AD119" s="1289">
        <v>22</v>
      </c>
      <c r="AE119" s="1289"/>
      <c r="AF119" s="1289"/>
      <c r="AG119" s="1289"/>
      <c r="AH119" s="1289"/>
      <c r="AI119" s="1289"/>
      <c r="AJ119" s="1289"/>
      <c r="AK119" s="1289"/>
      <c r="AL119" s="1288">
        <v>2118.13</v>
      </c>
      <c r="AM119" s="1288"/>
      <c r="AN119" s="1288"/>
      <c r="AO119" s="1288"/>
      <c r="AP119" s="1288"/>
      <c r="AQ119" s="1288"/>
      <c r="AR119" s="1288"/>
      <c r="AS119" s="1288"/>
      <c r="AT119" s="1290">
        <v>11746</v>
      </c>
      <c r="AU119" s="1290"/>
      <c r="AV119" s="1290"/>
      <c r="AW119" s="1290"/>
      <c r="AX119" s="1290"/>
      <c r="AY119" s="1290"/>
      <c r="AZ119" s="1290"/>
      <c r="BA119" s="1290"/>
      <c r="BC119" s="920">
        <f t="shared" si="2"/>
        <v>12333.3</v>
      </c>
    </row>
    <row r="120" spans="3:55">
      <c r="C120" s="1260">
        <v>85</v>
      </c>
      <c r="D120" s="1260"/>
      <c r="E120" s="1261" t="s">
        <v>5512</v>
      </c>
      <c r="F120" s="1261"/>
      <c r="G120" s="1261"/>
      <c r="H120" s="1285" t="s">
        <v>5513</v>
      </c>
      <c r="I120" s="1285"/>
      <c r="J120" s="1285"/>
      <c r="K120" s="1285"/>
      <c r="L120" s="1285"/>
      <c r="M120" s="1285"/>
      <c r="N120" s="1285"/>
      <c r="O120" s="1285"/>
      <c r="P120" s="1285"/>
      <c r="Q120" s="1285"/>
      <c r="R120" s="1285"/>
      <c r="S120" s="1285"/>
      <c r="T120" s="1285"/>
      <c r="U120" s="1286">
        <v>1</v>
      </c>
      <c r="V120" s="1286"/>
      <c r="W120" s="1287" t="s">
        <v>13</v>
      </c>
      <c r="X120" s="1287"/>
      <c r="Y120" s="1287"/>
      <c r="Z120" s="1288">
        <v>12824</v>
      </c>
      <c r="AA120" s="1288"/>
      <c r="AB120" s="1288"/>
      <c r="AC120" s="1288"/>
      <c r="AD120" s="1289">
        <v>22</v>
      </c>
      <c r="AE120" s="1289"/>
      <c r="AF120" s="1289"/>
      <c r="AG120" s="1289"/>
      <c r="AH120" s="1289"/>
      <c r="AI120" s="1289"/>
      <c r="AJ120" s="1289"/>
      <c r="AK120" s="1289"/>
      <c r="AL120" s="1288">
        <v>2312.52</v>
      </c>
      <c r="AM120" s="1288"/>
      <c r="AN120" s="1288"/>
      <c r="AO120" s="1288"/>
      <c r="AP120" s="1288"/>
      <c r="AQ120" s="1288"/>
      <c r="AR120" s="1288"/>
      <c r="AS120" s="1288"/>
      <c r="AT120" s="1290">
        <v>12824</v>
      </c>
      <c r="AU120" s="1290"/>
      <c r="AV120" s="1290"/>
      <c r="AW120" s="1290"/>
      <c r="AX120" s="1290"/>
      <c r="AY120" s="1290"/>
      <c r="AZ120" s="1290"/>
      <c r="BA120" s="1290"/>
      <c r="BC120" s="920">
        <f t="shared" si="2"/>
        <v>13465.2</v>
      </c>
    </row>
    <row r="121" spans="3:55">
      <c r="C121" s="1260">
        <v>86</v>
      </c>
      <c r="D121" s="1260"/>
      <c r="E121" s="1261" t="s">
        <v>5514</v>
      </c>
      <c r="F121" s="1261"/>
      <c r="G121" s="1261"/>
      <c r="H121" s="1285" t="s">
        <v>5515</v>
      </c>
      <c r="I121" s="1285"/>
      <c r="J121" s="1285"/>
      <c r="K121" s="1285"/>
      <c r="L121" s="1285"/>
      <c r="M121" s="1285"/>
      <c r="N121" s="1285"/>
      <c r="O121" s="1285"/>
      <c r="P121" s="1285"/>
      <c r="Q121" s="1285"/>
      <c r="R121" s="1285"/>
      <c r="S121" s="1285"/>
      <c r="T121" s="1285"/>
      <c r="U121" s="1286">
        <v>1</v>
      </c>
      <c r="V121" s="1286"/>
      <c r="W121" s="1287" t="s">
        <v>13</v>
      </c>
      <c r="X121" s="1287"/>
      <c r="Y121" s="1287"/>
      <c r="Z121" s="1288">
        <v>13902</v>
      </c>
      <c r="AA121" s="1288"/>
      <c r="AB121" s="1288"/>
      <c r="AC121" s="1288"/>
      <c r="AD121" s="1289">
        <v>22</v>
      </c>
      <c r="AE121" s="1289"/>
      <c r="AF121" s="1289"/>
      <c r="AG121" s="1289"/>
      <c r="AH121" s="1289"/>
      <c r="AI121" s="1289"/>
      <c r="AJ121" s="1289"/>
      <c r="AK121" s="1289"/>
      <c r="AL121" s="1288">
        <v>2506.92</v>
      </c>
      <c r="AM121" s="1288"/>
      <c r="AN121" s="1288"/>
      <c r="AO121" s="1288"/>
      <c r="AP121" s="1288"/>
      <c r="AQ121" s="1288"/>
      <c r="AR121" s="1288"/>
      <c r="AS121" s="1288"/>
      <c r="AT121" s="1290">
        <v>13902</v>
      </c>
      <c r="AU121" s="1290"/>
      <c r="AV121" s="1290"/>
      <c r="AW121" s="1290"/>
      <c r="AX121" s="1290"/>
      <c r="AY121" s="1290"/>
      <c r="AZ121" s="1290"/>
      <c r="BA121" s="1290"/>
      <c r="BC121" s="920">
        <f t="shared" si="2"/>
        <v>14597.1</v>
      </c>
    </row>
    <row r="122" spans="3:55">
      <c r="C122" s="1260">
        <v>87</v>
      </c>
      <c r="D122" s="1260"/>
      <c r="E122" s="1261" t="s">
        <v>5516</v>
      </c>
      <c r="F122" s="1261"/>
      <c r="G122" s="1261"/>
      <c r="H122" s="1285" t="s">
        <v>5517</v>
      </c>
      <c r="I122" s="1285"/>
      <c r="J122" s="1285"/>
      <c r="K122" s="1285"/>
      <c r="L122" s="1285"/>
      <c r="M122" s="1285"/>
      <c r="N122" s="1285"/>
      <c r="O122" s="1285"/>
      <c r="P122" s="1285"/>
      <c r="Q122" s="1285"/>
      <c r="R122" s="1285"/>
      <c r="S122" s="1285"/>
      <c r="T122" s="1285"/>
      <c r="U122" s="1286">
        <v>1</v>
      </c>
      <c r="V122" s="1286"/>
      <c r="W122" s="1287" t="s">
        <v>13</v>
      </c>
      <c r="X122" s="1287"/>
      <c r="Y122" s="1287"/>
      <c r="Z122" s="1288">
        <v>14980</v>
      </c>
      <c r="AA122" s="1288"/>
      <c r="AB122" s="1288"/>
      <c r="AC122" s="1288"/>
      <c r="AD122" s="1289">
        <v>22</v>
      </c>
      <c r="AE122" s="1289"/>
      <c r="AF122" s="1289"/>
      <c r="AG122" s="1289"/>
      <c r="AH122" s="1289"/>
      <c r="AI122" s="1289"/>
      <c r="AJ122" s="1289"/>
      <c r="AK122" s="1289"/>
      <c r="AL122" s="1288">
        <v>2701.31</v>
      </c>
      <c r="AM122" s="1288"/>
      <c r="AN122" s="1288"/>
      <c r="AO122" s="1288"/>
      <c r="AP122" s="1288"/>
      <c r="AQ122" s="1288"/>
      <c r="AR122" s="1288"/>
      <c r="AS122" s="1288"/>
      <c r="AT122" s="1290">
        <v>14980</v>
      </c>
      <c r="AU122" s="1290"/>
      <c r="AV122" s="1290"/>
      <c r="AW122" s="1290"/>
      <c r="AX122" s="1290"/>
      <c r="AY122" s="1290"/>
      <c r="AZ122" s="1290"/>
      <c r="BA122" s="1290"/>
      <c r="BC122" s="920">
        <f t="shared" si="2"/>
        <v>15729</v>
      </c>
    </row>
    <row r="123" spans="3:55">
      <c r="C123" s="1260">
        <v>88</v>
      </c>
      <c r="D123" s="1260"/>
      <c r="E123" s="1261" t="s">
        <v>5518</v>
      </c>
      <c r="F123" s="1261"/>
      <c r="G123" s="1261"/>
      <c r="H123" s="1285" t="s">
        <v>5519</v>
      </c>
      <c r="I123" s="1285"/>
      <c r="J123" s="1285"/>
      <c r="K123" s="1285"/>
      <c r="L123" s="1285"/>
      <c r="M123" s="1285"/>
      <c r="N123" s="1285"/>
      <c r="O123" s="1285"/>
      <c r="P123" s="1285"/>
      <c r="Q123" s="1285"/>
      <c r="R123" s="1285"/>
      <c r="S123" s="1285"/>
      <c r="T123" s="1285"/>
      <c r="U123" s="1286">
        <v>1</v>
      </c>
      <c r="V123" s="1286"/>
      <c r="W123" s="1287" t="s">
        <v>13</v>
      </c>
      <c r="X123" s="1287"/>
      <c r="Y123" s="1287"/>
      <c r="Z123" s="1288">
        <v>16058</v>
      </c>
      <c r="AA123" s="1288"/>
      <c r="AB123" s="1288"/>
      <c r="AC123" s="1288"/>
      <c r="AD123" s="1289">
        <v>22</v>
      </c>
      <c r="AE123" s="1289"/>
      <c r="AF123" s="1289"/>
      <c r="AG123" s="1289"/>
      <c r="AH123" s="1289"/>
      <c r="AI123" s="1289"/>
      <c r="AJ123" s="1289"/>
      <c r="AK123" s="1289"/>
      <c r="AL123" s="1288">
        <v>2895.7</v>
      </c>
      <c r="AM123" s="1288"/>
      <c r="AN123" s="1288"/>
      <c r="AO123" s="1288"/>
      <c r="AP123" s="1288"/>
      <c r="AQ123" s="1288"/>
      <c r="AR123" s="1288"/>
      <c r="AS123" s="1288"/>
      <c r="AT123" s="1290">
        <v>16058</v>
      </c>
      <c r="AU123" s="1290"/>
      <c r="AV123" s="1290"/>
      <c r="AW123" s="1290"/>
      <c r="AX123" s="1290"/>
      <c r="AY123" s="1290"/>
      <c r="AZ123" s="1290"/>
      <c r="BA123" s="1290"/>
      <c r="BC123" s="920">
        <f t="shared" si="2"/>
        <v>16860.900000000001</v>
      </c>
    </row>
    <row r="124" spans="3:55">
      <c r="C124" s="1260">
        <v>89</v>
      </c>
      <c r="D124" s="1260"/>
      <c r="E124" s="1261" t="s">
        <v>5520</v>
      </c>
      <c r="F124" s="1261"/>
      <c r="G124" s="1261"/>
      <c r="H124" s="1285" t="s">
        <v>5521</v>
      </c>
      <c r="I124" s="1285"/>
      <c r="J124" s="1285"/>
      <c r="K124" s="1285"/>
      <c r="L124" s="1285"/>
      <c r="M124" s="1285"/>
      <c r="N124" s="1285"/>
      <c r="O124" s="1285"/>
      <c r="P124" s="1285"/>
      <c r="Q124" s="1285"/>
      <c r="R124" s="1285"/>
      <c r="S124" s="1285"/>
      <c r="T124" s="1285"/>
      <c r="U124" s="1286">
        <v>1</v>
      </c>
      <c r="V124" s="1286"/>
      <c r="W124" s="1287" t="s">
        <v>13</v>
      </c>
      <c r="X124" s="1287"/>
      <c r="Y124" s="1287"/>
      <c r="Z124" s="1288">
        <v>17136</v>
      </c>
      <c r="AA124" s="1288"/>
      <c r="AB124" s="1288"/>
      <c r="AC124" s="1288"/>
      <c r="AD124" s="1289">
        <v>22</v>
      </c>
      <c r="AE124" s="1289"/>
      <c r="AF124" s="1289"/>
      <c r="AG124" s="1289"/>
      <c r="AH124" s="1289"/>
      <c r="AI124" s="1289"/>
      <c r="AJ124" s="1289"/>
      <c r="AK124" s="1289"/>
      <c r="AL124" s="1288">
        <v>3090.1</v>
      </c>
      <c r="AM124" s="1288"/>
      <c r="AN124" s="1288"/>
      <c r="AO124" s="1288"/>
      <c r="AP124" s="1288"/>
      <c r="AQ124" s="1288"/>
      <c r="AR124" s="1288"/>
      <c r="AS124" s="1288"/>
      <c r="AT124" s="1290">
        <v>17136</v>
      </c>
      <c r="AU124" s="1290"/>
      <c r="AV124" s="1290"/>
      <c r="AW124" s="1290"/>
      <c r="AX124" s="1290"/>
      <c r="AY124" s="1290"/>
      <c r="AZ124" s="1290"/>
      <c r="BA124" s="1290"/>
      <c r="BC124" s="920">
        <f t="shared" si="2"/>
        <v>17992.8</v>
      </c>
    </row>
    <row r="125" spans="3:55">
      <c r="C125" s="1260">
        <v>90</v>
      </c>
      <c r="D125" s="1260"/>
      <c r="E125" s="1261" t="s">
        <v>5522</v>
      </c>
      <c r="F125" s="1261"/>
      <c r="G125" s="1261"/>
      <c r="H125" s="1285" t="s">
        <v>5523</v>
      </c>
      <c r="I125" s="1285"/>
      <c r="J125" s="1285"/>
      <c r="K125" s="1285"/>
      <c r="L125" s="1285"/>
      <c r="M125" s="1285"/>
      <c r="N125" s="1285"/>
      <c r="O125" s="1285"/>
      <c r="P125" s="1285"/>
      <c r="Q125" s="1285"/>
      <c r="R125" s="1285"/>
      <c r="S125" s="1285"/>
      <c r="T125" s="1285"/>
      <c r="U125" s="1286">
        <v>1</v>
      </c>
      <c r="V125" s="1286"/>
      <c r="W125" s="1287" t="s">
        <v>13</v>
      </c>
      <c r="X125" s="1287"/>
      <c r="Y125" s="1287"/>
      <c r="Z125" s="1288">
        <v>6436</v>
      </c>
      <c r="AA125" s="1288"/>
      <c r="AB125" s="1288"/>
      <c r="AC125" s="1288"/>
      <c r="AD125" s="1289">
        <v>22</v>
      </c>
      <c r="AE125" s="1289"/>
      <c r="AF125" s="1289"/>
      <c r="AG125" s="1289"/>
      <c r="AH125" s="1289"/>
      <c r="AI125" s="1289"/>
      <c r="AJ125" s="1289"/>
      <c r="AK125" s="1289"/>
      <c r="AL125" s="1288">
        <v>1160.5899999999999</v>
      </c>
      <c r="AM125" s="1288"/>
      <c r="AN125" s="1288"/>
      <c r="AO125" s="1288"/>
      <c r="AP125" s="1288"/>
      <c r="AQ125" s="1288"/>
      <c r="AR125" s="1288"/>
      <c r="AS125" s="1288"/>
      <c r="AT125" s="1290">
        <v>6436</v>
      </c>
      <c r="AU125" s="1290"/>
      <c r="AV125" s="1290"/>
      <c r="AW125" s="1290"/>
      <c r="AX125" s="1290"/>
      <c r="AY125" s="1290"/>
      <c r="AZ125" s="1290"/>
      <c r="BA125" s="1290"/>
      <c r="BC125" s="920">
        <f t="shared" si="2"/>
        <v>6757.8</v>
      </c>
    </row>
    <row r="126" spans="3:55">
      <c r="C126" s="1260">
        <v>91</v>
      </c>
      <c r="D126" s="1260"/>
      <c r="E126" s="1261" t="s">
        <v>5524</v>
      </c>
      <c r="F126" s="1261"/>
      <c r="G126" s="1261"/>
      <c r="H126" s="1285" t="s">
        <v>5525</v>
      </c>
      <c r="I126" s="1285"/>
      <c r="J126" s="1285"/>
      <c r="K126" s="1285"/>
      <c r="L126" s="1285"/>
      <c r="M126" s="1285"/>
      <c r="N126" s="1285"/>
      <c r="O126" s="1285"/>
      <c r="P126" s="1285"/>
      <c r="Q126" s="1285"/>
      <c r="R126" s="1285"/>
      <c r="S126" s="1285"/>
      <c r="T126" s="1285"/>
      <c r="U126" s="1286">
        <v>1</v>
      </c>
      <c r="V126" s="1286"/>
      <c r="W126" s="1287" t="s">
        <v>13</v>
      </c>
      <c r="X126" s="1287"/>
      <c r="Y126" s="1287"/>
      <c r="Z126" s="1288">
        <v>7534</v>
      </c>
      <c r="AA126" s="1288"/>
      <c r="AB126" s="1288"/>
      <c r="AC126" s="1288"/>
      <c r="AD126" s="1289">
        <v>22</v>
      </c>
      <c r="AE126" s="1289"/>
      <c r="AF126" s="1289"/>
      <c r="AG126" s="1289"/>
      <c r="AH126" s="1289"/>
      <c r="AI126" s="1289"/>
      <c r="AJ126" s="1289"/>
      <c r="AK126" s="1289"/>
      <c r="AL126" s="1288">
        <v>1358.59</v>
      </c>
      <c r="AM126" s="1288"/>
      <c r="AN126" s="1288"/>
      <c r="AO126" s="1288"/>
      <c r="AP126" s="1288"/>
      <c r="AQ126" s="1288"/>
      <c r="AR126" s="1288"/>
      <c r="AS126" s="1288"/>
      <c r="AT126" s="1290">
        <v>7534</v>
      </c>
      <c r="AU126" s="1290"/>
      <c r="AV126" s="1290"/>
      <c r="AW126" s="1290"/>
      <c r="AX126" s="1290"/>
      <c r="AY126" s="1290"/>
      <c r="AZ126" s="1290"/>
      <c r="BA126" s="1290"/>
      <c r="BC126" s="920">
        <f t="shared" si="2"/>
        <v>7910.7</v>
      </c>
    </row>
    <row r="127" spans="3:55">
      <c r="C127" s="1260">
        <v>92</v>
      </c>
      <c r="D127" s="1260"/>
      <c r="E127" s="1261" t="s">
        <v>5526</v>
      </c>
      <c r="F127" s="1261"/>
      <c r="G127" s="1261"/>
      <c r="H127" s="1285" t="s">
        <v>5527</v>
      </c>
      <c r="I127" s="1285"/>
      <c r="J127" s="1285"/>
      <c r="K127" s="1285"/>
      <c r="L127" s="1285"/>
      <c r="M127" s="1285"/>
      <c r="N127" s="1285"/>
      <c r="O127" s="1285"/>
      <c r="P127" s="1285"/>
      <c r="Q127" s="1285"/>
      <c r="R127" s="1285"/>
      <c r="S127" s="1285"/>
      <c r="T127" s="1285"/>
      <c r="U127" s="1286">
        <v>1</v>
      </c>
      <c r="V127" s="1286"/>
      <c r="W127" s="1287" t="s">
        <v>13</v>
      </c>
      <c r="X127" s="1287"/>
      <c r="Y127" s="1287"/>
      <c r="Z127" s="1288">
        <v>8632</v>
      </c>
      <c r="AA127" s="1288"/>
      <c r="AB127" s="1288"/>
      <c r="AC127" s="1288"/>
      <c r="AD127" s="1289">
        <v>22</v>
      </c>
      <c r="AE127" s="1289"/>
      <c r="AF127" s="1289"/>
      <c r="AG127" s="1289"/>
      <c r="AH127" s="1289"/>
      <c r="AI127" s="1289"/>
      <c r="AJ127" s="1289"/>
      <c r="AK127" s="1289"/>
      <c r="AL127" s="1288">
        <v>1556.59</v>
      </c>
      <c r="AM127" s="1288"/>
      <c r="AN127" s="1288"/>
      <c r="AO127" s="1288"/>
      <c r="AP127" s="1288"/>
      <c r="AQ127" s="1288"/>
      <c r="AR127" s="1288"/>
      <c r="AS127" s="1288"/>
      <c r="AT127" s="1290">
        <v>8632</v>
      </c>
      <c r="AU127" s="1290"/>
      <c r="AV127" s="1290"/>
      <c r="AW127" s="1290"/>
      <c r="AX127" s="1290"/>
      <c r="AY127" s="1290"/>
      <c r="AZ127" s="1290"/>
      <c r="BA127" s="1290"/>
      <c r="BC127" s="920">
        <f t="shared" si="2"/>
        <v>9063.6</v>
      </c>
    </row>
    <row r="128" spans="3:55">
      <c r="C128" s="1260">
        <v>93</v>
      </c>
      <c r="D128" s="1260"/>
      <c r="E128" s="1261" t="s">
        <v>5528</v>
      </c>
      <c r="F128" s="1261"/>
      <c r="G128" s="1261"/>
      <c r="H128" s="1285" t="s">
        <v>5529</v>
      </c>
      <c r="I128" s="1285"/>
      <c r="J128" s="1285"/>
      <c r="K128" s="1285"/>
      <c r="L128" s="1285"/>
      <c r="M128" s="1285"/>
      <c r="N128" s="1285"/>
      <c r="O128" s="1285"/>
      <c r="P128" s="1285"/>
      <c r="Q128" s="1285"/>
      <c r="R128" s="1285"/>
      <c r="S128" s="1285"/>
      <c r="T128" s="1285"/>
      <c r="U128" s="1286">
        <v>1</v>
      </c>
      <c r="V128" s="1286"/>
      <c r="W128" s="1287" t="s">
        <v>13</v>
      </c>
      <c r="X128" s="1287"/>
      <c r="Y128" s="1287"/>
      <c r="Z128" s="1288">
        <v>9730</v>
      </c>
      <c r="AA128" s="1288"/>
      <c r="AB128" s="1288"/>
      <c r="AC128" s="1288"/>
      <c r="AD128" s="1289">
        <v>22</v>
      </c>
      <c r="AE128" s="1289"/>
      <c r="AF128" s="1289"/>
      <c r="AG128" s="1289"/>
      <c r="AH128" s="1289"/>
      <c r="AI128" s="1289"/>
      <c r="AJ128" s="1289"/>
      <c r="AK128" s="1289"/>
      <c r="AL128" s="1288">
        <v>1754.59</v>
      </c>
      <c r="AM128" s="1288"/>
      <c r="AN128" s="1288"/>
      <c r="AO128" s="1288"/>
      <c r="AP128" s="1288"/>
      <c r="AQ128" s="1288"/>
      <c r="AR128" s="1288"/>
      <c r="AS128" s="1288"/>
      <c r="AT128" s="1290">
        <v>9730</v>
      </c>
      <c r="AU128" s="1290"/>
      <c r="AV128" s="1290"/>
      <c r="AW128" s="1290"/>
      <c r="AX128" s="1290"/>
      <c r="AY128" s="1290"/>
      <c r="AZ128" s="1290"/>
      <c r="BA128" s="1290"/>
      <c r="BC128" s="920">
        <f t="shared" si="2"/>
        <v>10216.5</v>
      </c>
    </row>
    <row r="129" spans="3:55">
      <c r="C129" s="1260">
        <v>94</v>
      </c>
      <c r="D129" s="1260"/>
      <c r="E129" s="1261" t="s">
        <v>5530</v>
      </c>
      <c r="F129" s="1261"/>
      <c r="G129" s="1261"/>
      <c r="H129" s="1285" t="s">
        <v>5531</v>
      </c>
      <c r="I129" s="1285"/>
      <c r="J129" s="1285"/>
      <c r="K129" s="1285"/>
      <c r="L129" s="1285"/>
      <c r="M129" s="1285"/>
      <c r="N129" s="1285"/>
      <c r="O129" s="1285"/>
      <c r="P129" s="1285"/>
      <c r="Q129" s="1285"/>
      <c r="R129" s="1285"/>
      <c r="S129" s="1285"/>
      <c r="T129" s="1285"/>
      <c r="U129" s="1286">
        <v>1</v>
      </c>
      <c r="V129" s="1286"/>
      <c r="W129" s="1287" t="s">
        <v>13</v>
      </c>
      <c r="X129" s="1287"/>
      <c r="Y129" s="1287"/>
      <c r="Z129" s="1288">
        <v>10828</v>
      </c>
      <c r="AA129" s="1288"/>
      <c r="AB129" s="1288"/>
      <c r="AC129" s="1288"/>
      <c r="AD129" s="1289">
        <v>22</v>
      </c>
      <c r="AE129" s="1289"/>
      <c r="AF129" s="1289"/>
      <c r="AG129" s="1289"/>
      <c r="AH129" s="1289"/>
      <c r="AI129" s="1289"/>
      <c r="AJ129" s="1289"/>
      <c r="AK129" s="1289"/>
      <c r="AL129" s="1288">
        <v>1952.59</v>
      </c>
      <c r="AM129" s="1288"/>
      <c r="AN129" s="1288"/>
      <c r="AO129" s="1288"/>
      <c r="AP129" s="1288"/>
      <c r="AQ129" s="1288"/>
      <c r="AR129" s="1288"/>
      <c r="AS129" s="1288"/>
      <c r="AT129" s="1290">
        <v>10828</v>
      </c>
      <c r="AU129" s="1290"/>
      <c r="AV129" s="1290"/>
      <c r="AW129" s="1290"/>
      <c r="AX129" s="1290"/>
      <c r="AY129" s="1290"/>
      <c r="AZ129" s="1290"/>
      <c r="BA129" s="1290"/>
      <c r="BC129" s="920">
        <f t="shared" si="2"/>
        <v>11369.4</v>
      </c>
    </row>
    <row r="130" spans="3:55">
      <c r="C130" s="1260">
        <v>95</v>
      </c>
      <c r="D130" s="1260"/>
      <c r="E130" s="1261" t="s">
        <v>5532</v>
      </c>
      <c r="F130" s="1261"/>
      <c r="G130" s="1261"/>
      <c r="H130" s="1285" t="s">
        <v>5533</v>
      </c>
      <c r="I130" s="1285"/>
      <c r="J130" s="1285"/>
      <c r="K130" s="1285"/>
      <c r="L130" s="1285"/>
      <c r="M130" s="1285"/>
      <c r="N130" s="1285"/>
      <c r="O130" s="1285"/>
      <c r="P130" s="1285"/>
      <c r="Q130" s="1285"/>
      <c r="R130" s="1285"/>
      <c r="S130" s="1285"/>
      <c r="T130" s="1285"/>
      <c r="U130" s="1286">
        <v>1</v>
      </c>
      <c r="V130" s="1286"/>
      <c r="W130" s="1287" t="s">
        <v>13</v>
      </c>
      <c r="X130" s="1287"/>
      <c r="Y130" s="1287"/>
      <c r="Z130" s="1288">
        <v>11926</v>
      </c>
      <c r="AA130" s="1288"/>
      <c r="AB130" s="1288"/>
      <c r="AC130" s="1288"/>
      <c r="AD130" s="1289">
        <v>22</v>
      </c>
      <c r="AE130" s="1289"/>
      <c r="AF130" s="1289"/>
      <c r="AG130" s="1289"/>
      <c r="AH130" s="1289"/>
      <c r="AI130" s="1289"/>
      <c r="AJ130" s="1289"/>
      <c r="AK130" s="1289"/>
      <c r="AL130" s="1288">
        <v>2150.59</v>
      </c>
      <c r="AM130" s="1288"/>
      <c r="AN130" s="1288"/>
      <c r="AO130" s="1288"/>
      <c r="AP130" s="1288"/>
      <c r="AQ130" s="1288"/>
      <c r="AR130" s="1288"/>
      <c r="AS130" s="1288"/>
      <c r="AT130" s="1290">
        <v>11926</v>
      </c>
      <c r="AU130" s="1290"/>
      <c r="AV130" s="1290"/>
      <c r="AW130" s="1290"/>
      <c r="AX130" s="1290"/>
      <c r="AY130" s="1290"/>
      <c r="AZ130" s="1290"/>
      <c r="BA130" s="1290"/>
      <c r="BC130" s="920">
        <f t="shared" si="2"/>
        <v>12522.3</v>
      </c>
    </row>
    <row r="131" spans="3:55">
      <c r="C131" s="1260">
        <v>96</v>
      </c>
      <c r="D131" s="1260"/>
      <c r="E131" s="1261" t="s">
        <v>5534</v>
      </c>
      <c r="F131" s="1261"/>
      <c r="G131" s="1261"/>
      <c r="H131" s="1285" t="s">
        <v>5535</v>
      </c>
      <c r="I131" s="1285"/>
      <c r="J131" s="1285"/>
      <c r="K131" s="1285"/>
      <c r="L131" s="1285"/>
      <c r="M131" s="1285"/>
      <c r="N131" s="1285"/>
      <c r="O131" s="1285"/>
      <c r="P131" s="1285"/>
      <c r="Q131" s="1285"/>
      <c r="R131" s="1285"/>
      <c r="S131" s="1285"/>
      <c r="T131" s="1285"/>
      <c r="U131" s="1286">
        <v>1</v>
      </c>
      <c r="V131" s="1286"/>
      <c r="W131" s="1287" t="s">
        <v>13</v>
      </c>
      <c r="X131" s="1287"/>
      <c r="Y131" s="1287"/>
      <c r="Z131" s="1288">
        <v>13024</v>
      </c>
      <c r="AA131" s="1288"/>
      <c r="AB131" s="1288"/>
      <c r="AC131" s="1288"/>
      <c r="AD131" s="1289">
        <v>22</v>
      </c>
      <c r="AE131" s="1289"/>
      <c r="AF131" s="1289"/>
      <c r="AG131" s="1289"/>
      <c r="AH131" s="1289"/>
      <c r="AI131" s="1289"/>
      <c r="AJ131" s="1289"/>
      <c r="AK131" s="1289"/>
      <c r="AL131" s="1288">
        <v>2348.59</v>
      </c>
      <c r="AM131" s="1288"/>
      <c r="AN131" s="1288"/>
      <c r="AO131" s="1288"/>
      <c r="AP131" s="1288"/>
      <c r="AQ131" s="1288"/>
      <c r="AR131" s="1288"/>
      <c r="AS131" s="1288"/>
      <c r="AT131" s="1290">
        <v>13024</v>
      </c>
      <c r="AU131" s="1290"/>
      <c r="AV131" s="1290"/>
      <c r="AW131" s="1290"/>
      <c r="AX131" s="1290"/>
      <c r="AY131" s="1290"/>
      <c r="AZ131" s="1290"/>
      <c r="BA131" s="1290"/>
      <c r="BC131" s="920">
        <f t="shared" si="2"/>
        <v>13675.2</v>
      </c>
    </row>
    <row r="132" spans="3:55">
      <c r="C132" s="1260">
        <v>97</v>
      </c>
      <c r="D132" s="1260"/>
      <c r="E132" s="1261" t="s">
        <v>5536</v>
      </c>
      <c r="F132" s="1261"/>
      <c r="G132" s="1261"/>
      <c r="H132" s="1285" t="s">
        <v>5537</v>
      </c>
      <c r="I132" s="1285"/>
      <c r="J132" s="1285"/>
      <c r="K132" s="1285"/>
      <c r="L132" s="1285"/>
      <c r="M132" s="1285"/>
      <c r="N132" s="1285"/>
      <c r="O132" s="1285"/>
      <c r="P132" s="1285"/>
      <c r="Q132" s="1285"/>
      <c r="R132" s="1285"/>
      <c r="S132" s="1285"/>
      <c r="T132" s="1285"/>
      <c r="U132" s="1286">
        <v>1</v>
      </c>
      <c r="V132" s="1286"/>
      <c r="W132" s="1287" t="s">
        <v>13</v>
      </c>
      <c r="X132" s="1287"/>
      <c r="Y132" s="1287"/>
      <c r="Z132" s="1288">
        <v>14122</v>
      </c>
      <c r="AA132" s="1288"/>
      <c r="AB132" s="1288"/>
      <c r="AC132" s="1288"/>
      <c r="AD132" s="1289">
        <v>22</v>
      </c>
      <c r="AE132" s="1289"/>
      <c r="AF132" s="1289"/>
      <c r="AG132" s="1289"/>
      <c r="AH132" s="1289"/>
      <c r="AI132" s="1289"/>
      <c r="AJ132" s="1289"/>
      <c r="AK132" s="1289"/>
      <c r="AL132" s="1288">
        <v>2546.59</v>
      </c>
      <c r="AM132" s="1288"/>
      <c r="AN132" s="1288"/>
      <c r="AO132" s="1288"/>
      <c r="AP132" s="1288"/>
      <c r="AQ132" s="1288"/>
      <c r="AR132" s="1288"/>
      <c r="AS132" s="1288"/>
      <c r="AT132" s="1290">
        <v>14122</v>
      </c>
      <c r="AU132" s="1290"/>
      <c r="AV132" s="1290"/>
      <c r="AW132" s="1290"/>
      <c r="AX132" s="1290"/>
      <c r="AY132" s="1290"/>
      <c r="AZ132" s="1290"/>
      <c r="BA132" s="1290"/>
      <c r="BC132" s="920">
        <f t="shared" si="2"/>
        <v>14828.1</v>
      </c>
    </row>
    <row r="133" spans="3:55">
      <c r="C133" s="1260">
        <v>98</v>
      </c>
      <c r="D133" s="1260"/>
      <c r="E133" s="1261" t="s">
        <v>5538</v>
      </c>
      <c r="F133" s="1261"/>
      <c r="G133" s="1261"/>
      <c r="H133" s="1285" t="s">
        <v>5539</v>
      </c>
      <c r="I133" s="1285"/>
      <c r="J133" s="1285"/>
      <c r="K133" s="1285"/>
      <c r="L133" s="1285"/>
      <c r="M133" s="1285"/>
      <c r="N133" s="1285"/>
      <c r="O133" s="1285"/>
      <c r="P133" s="1285"/>
      <c r="Q133" s="1285"/>
      <c r="R133" s="1285"/>
      <c r="S133" s="1285"/>
      <c r="T133" s="1285"/>
      <c r="U133" s="1286">
        <v>1</v>
      </c>
      <c r="V133" s="1286"/>
      <c r="W133" s="1287" t="s">
        <v>13</v>
      </c>
      <c r="X133" s="1287"/>
      <c r="Y133" s="1287"/>
      <c r="Z133" s="1288">
        <v>15220</v>
      </c>
      <c r="AA133" s="1288"/>
      <c r="AB133" s="1288"/>
      <c r="AC133" s="1288"/>
      <c r="AD133" s="1289">
        <v>22</v>
      </c>
      <c r="AE133" s="1289"/>
      <c r="AF133" s="1289"/>
      <c r="AG133" s="1289"/>
      <c r="AH133" s="1289"/>
      <c r="AI133" s="1289"/>
      <c r="AJ133" s="1289"/>
      <c r="AK133" s="1289"/>
      <c r="AL133" s="1288">
        <v>2744.59</v>
      </c>
      <c r="AM133" s="1288"/>
      <c r="AN133" s="1288"/>
      <c r="AO133" s="1288"/>
      <c r="AP133" s="1288"/>
      <c r="AQ133" s="1288"/>
      <c r="AR133" s="1288"/>
      <c r="AS133" s="1288"/>
      <c r="AT133" s="1290">
        <v>15220</v>
      </c>
      <c r="AU133" s="1290"/>
      <c r="AV133" s="1290"/>
      <c r="AW133" s="1290"/>
      <c r="AX133" s="1290"/>
      <c r="AY133" s="1290"/>
      <c r="AZ133" s="1290"/>
      <c r="BA133" s="1290"/>
      <c r="BC133" s="920">
        <f t="shared" si="2"/>
        <v>15981</v>
      </c>
    </row>
    <row r="134" spans="3:55">
      <c r="C134" s="1260">
        <v>99</v>
      </c>
      <c r="D134" s="1260"/>
      <c r="E134" s="1261" t="s">
        <v>5540</v>
      </c>
      <c r="F134" s="1261"/>
      <c r="G134" s="1261"/>
      <c r="H134" s="1285" t="s">
        <v>5541</v>
      </c>
      <c r="I134" s="1285"/>
      <c r="J134" s="1285"/>
      <c r="K134" s="1285"/>
      <c r="L134" s="1285"/>
      <c r="M134" s="1285"/>
      <c r="N134" s="1285"/>
      <c r="O134" s="1285"/>
      <c r="P134" s="1285"/>
      <c r="Q134" s="1285"/>
      <c r="R134" s="1285"/>
      <c r="S134" s="1285"/>
      <c r="T134" s="1285"/>
      <c r="U134" s="1286">
        <v>1</v>
      </c>
      <c r="V134" s="1286"/>
      <c r="W134" s="1287" t="s">
        <v>13</v>
      </c>
      <c r="X134" s="1287"/>
      <c r="Y134" s="1287"/>
      <c r="Z134" s="1288">
        <v>16318</v>
      </c>
      <c r="AA134" s="1288"/>
      <c r="AB134" s="1288"/>
      <c r="AC134" s="1288"/>
      <c r="AD134" s="1289">
        <v>22</v>
      </c>
      <c r="AE134" s="1289"/>
      <c r="AF134" s="1289"/>
      <c r="AG134" s="1289"/>
      <c r="AH134" s="1289"/>
      <c r="AI134" s="1289"/>
      <c r="AJ134" s="1289"/>
      <c r="AK134" s="1289"/>
      <c r="AL134" s="1288">
        <v>2942.59</v>
      </c>
      <c r="AM134" s="1288"/>
      <c r="AN134" s="1288"/>
      <c r="AO134" s="1288"/>
      <c r="AP134" s="1288"/>
      <c r="AQ134" s="1288"/>
      <c r="AR134" s="1288"/>
      <c r="AS134" s="1288"/>
      <c r="AT134" s="1290">
        <v>16318</v>
      </c>
      <c r="AU134" s="1290"/>
      <c r="AV134" s="1290"/>
      <c r="AW134" s="1290"/>
      <c r="AX134" s="1290"/>
      <c r="AY134" s="1290"/>
      <c r="AZ134" s="1290"/>
      <c r="BA134" s="1290"/>
      <c r="BC134" s="920">
        <f t="shared" si="2"/>
        <v>17133.900000000001</v>
      </c>
    </row>
    <row r="135" spans="3:55">
      <c r="C135" s="1260">
        <v>100</v>
      </c>
      <c r="D135" s="1260"/>
      <c r="E135" s="1261" t="s">
        <v>5542</v>
      </c>
      <c r="F135" s="1261"/>
      <c r="G135" s="1261"/>
      <c r="H135" s="1285" t="s">
        <v>5543</v>
      </c>
      <c r="I135" s="1285"/>
      <c r="J135" s="1285"/>
      <c r="K135" s="1285"/>
      <c r="L135" s="1285"/>
      <c r="M135" s="1285"/>
      <c r="N135" s="1285"/>
      <c r="O135" s="1285"/>
      <c r="P135" s="1285"/>
      <c r="Q135" s="1285"/>
      <c r="R135" s="1285"/>
      <c r="S135" s="1285"/>
      <c r="T135" s="1285"/>
      <c r="U135" s="1286">
        <v>1</v>
      </c>
      <c r="V135" s="1286"/>
      <c r="W135" s="1287" t="s">
        <v>13</v>
      </c>
      <c r="X135" s="1287"/>
      <c r="Y135" s="1287"/>
      <c r="Z135" s="1288">
        <v>17416</v>
      </c>
      <c r="AA135" s="1288"/>
      <c r="AB135" s="1288"/>
      <c r="AC135" s="1288"/>
      <c r="AD135" s="1289">
        <v>22</v>
      </c>
      <c r="AE135" s="1289"/>
      <c r="AF135" s="1289"/>
      <c r="AG135" s="1289"/>
      <c r="AH135" s="1289"/>
      <c r="AI135" s="1289"/>
      <c r="AJ135" s="1289"/>
      <c r="AK135" s="1289"/>
      <c r="AL135" s="1288">
        <v>3140.59</v>
      </c>
      <c r="AM135" s="1288"/>
      <c r="AN135" s="1288"/>
      <c r="AO135" s="1288"/>
      <c r="AP135" s="1288"/>
      <c r="AQ135" s="1288"/>
      <c r="AR135" s="1288"/>
      <c r="AS135" s="1288"/>
      <c r="AT135" s="1290">
        <v>17416</v>
      </c>
      <c r="AU135" s="1290"/>
      <c r="AV135" s="1290"/>
      <c r="AW135" s="1290"/>
      <c r="AX135" s="1290"/>
      <c r="AY135" s="1290"/>
      <c r="AZ135" s="1290"/>
      <c r="BA135" s="1290"/>
      <c r="BC135" s="920">
        <f t="shared" si="2"/>
        <v>18286.8</v>
      </c>
    </row>
    <row r="136" spans="3:55">
      <c r="C136" s="1260">
        <v>101</v>
      </c>
      <c r="D136" s="1260"/>
      <c r="E136" s="1261" t="s">
        <v>5544</v>
      </c>
      <c r="F136" s="1261"/>
      <c r="G136" s="1261"/>
      <c r="H136" s="1285" t="s">
        <v>5545</v>
      </c>
      <c r="I136" s="1285"/>
      <c r="J136" s="1285"/>
      <c r="K136" s="1285"/>
      <c r="L136" s="1285"/>
      <c r="M136" s="1285"/>
      <c r="N136" s="1285"/>
      <c r="O136" s="1285"/>
      <c r="P136" s="1285"/>
      <c r="Q136" s="1285"/>
      <c r="R136" s="1285"/>
      <c r="S136" s="1285"/>
      <c r="T136" s="1285"/>
      <c r="U136" s="1286">
        <v>1</v>
      </c>
      <c r="V136" s="1286"/>
      <c r="W136" s="1287" t="s">
        <v>13</v>
      </c>
      <c r="X136" s="1287"/>
      <c r="Y136" s="1287"/>
      <c r="Z136" s="1288">
        <v>7412</v>
      </c>
      <c r="AA136" s="1288"/>
      <c r="AB136" s="1288"/>
      <c r="AC136" s="1288"/>
      <c r="AD136" s="1289">
        <v>22</v>
      </c>
      <c r="AE136" s="1289"/>
      <c r="AF136" s="1289"/>
      <c r="AG136" s="1289"/>
      <c r="AH136" s="1289"/>
      <c r="AI136" s="1289"/>
      <c r="AJ136" s="1289"/>
      <c r="AK136" s="1289"/>
      <c r="AL136" s="1288">
        <v>1336.59</v>
      </c>
      <c r="AM136" s="1288"/>
      <c r="AN136" s="1288"/>
      <c r="AO136" s="1288"/>
      <c r="AP136" s="1288"/>
      <c r="AQ136" s="1288"/>
      <c r="AR136" s="1288"/>
      <c r="AS136" s="1288"/>
      <c r="AT136" s="1290">
        <v>7412</v>
      </c>
      <c r="AU136" s="1290"/>
      <c r="AV136" s="1290"/>
      <c r="AW136" s="1290"/>
      <c r="AX136" s="1290"/>
      <c r="AY136" s="1290"/>
      <c r="AZ136" s="1290"/>
      <c r="BA136" s="1290"/>
      <c r="BC136" s="920">
        <f t="shared" si="2"/>
        <v>7782.6</v>
      </c>
    </row>
    <row r="137" spans="3:55">
      <c r="C137" s="1260">
        <v>102</v>
      </c>
      <c r="D137" s="1260"/>
      <c r="E137" s="1261" t="s">
        <v>5546</v>
      </c>
      <c r="F137" s="1261"/>
      <c r="G137" s="1261"/>
      <c r="H137" s="1285" t="s">
        <v>5547</v>
      </c>
      <c r="I137" s="1285"/>
      <c r="J137" s="1285"/>
      <c r="K137" s="1285"/>
      <c r="L137" s="1285"/>
      <c r="M137" s="1285"/>
      <c r="N137" s="1285"/>
      <c r="O137" s="1285"/>
      <c r="P137" s="1285"/>
      <c r="Q137" s="1285"/>
      <c r="R137" s="1285"/>
      <c r="S137" s="1285"/>
      <c r="T137" s="1285"/>
      <c r="U137" s="1286">
        <v>1</v>
      </c>
      <c r="V137" s="1286"/>
      <c r="W137" s="1287" t="s">
        <v>13</v>
      </c>
      <c r="X137" s="1287"/>
      <c r="Y137" s="1287"/>
      <c r="Z137" s="1288">
        <v>8754</v>
      </c>
      <c r="AA137" s="1288"/>
      <c r="AB137" s="1288"/>
      <c r="AC137" s="1288"/>
      <c r="AD137" s="1289">
        <v>22</v>
      </c>
      <c r="AE137" s="1289"/>
      <c r="AF137" s="1289"/>
      <c r="AG137" s="1289"/>
      <c r="AH137" s="1289"/>
      <c r="AI137" s="1289"/>
      <c r="AJ137" s="1289"/>
      <c r="AK137" s="1289"/>
      <c r="AL137" s="1288">
        <v>1578.59</v>
      </c>
      <c r="AM137" s="1288"/>
      <c r="AN137" s="1288"/>
      <c r="AO137" s="1288"/>
      <c r="AP137" s="1288"/>
      <c r="AQ137" s="1288"/>
      <c r="AR137" s="1288"/>
      <c r="AS137" s="1288"/>
      <c r="AT137" s="1290">
        <v>8754</v>
      </c>
      <c r="AU137" s="1290"/>
      <c r="AV137" s="1290"/>
      <c r="AW137" s="1290"/>
      <c r="AX137" s="1290"/>
      <c r="AY137" s="1290"/>
      <c r="AZ137" s="1290"/>
      <c r="BA137" s="1290"/>
      <c r="BC137" s="920">
        <f t="shared" si="2"/>
        <v>9191.7000000000007</v>
      </c>
    </row>
    <row r="138" spans="3:55" ht="15" thickBot="1">
      <c r="C138" s="1260">
        <v>103</v>
      </c>
      <c r="D138" s="1260"/>
      <c r="E138" s="1261" t="s">
        <v>5548</v>
      </c>
      <c r="F138" s="1261"/>
      <c r="G138" s="1261"/>
      <c r="H138" s="1285" t="s">
        <v>5549</v>
      </c>
      <c r="I138" s="1285"/>
      <c r="J138" s="1285"/>
      <c r="K138" s="1285"/>
      <c r="L138" s="1285"/>
      <c r="M138" s="1285"/>
      <c r="N138" s="1285"/>
      <c r="O138" s="1285"/>
      <c r="P138" s="1285"/>
      <c r="Q138" s="1285"/>
      <c r="R138" s="1285"/>
      <c r="S138" s="1285"/>
      <c r="T138" s="1285"/>
      <c r="U138" s="1286">
        <v>1</v>
      </c>
      <c r="V138" s="1286"/>
      <c r="W138" s="1287" t="s">
        <v>13</v>
      </c>
      <c r="X138" s="1287"/>
      <c r="Y138" s="1287"/>
      <c r="Z138" s="1288">
        <v>10096</v>
      </c>
      <c r="AA138" s="1288"/>
      <c r="AB138" s="1288"/>
      <c r="AC138" s="1288"/>
      <c r="AD138" s="1289">
        <v>22</v>
      </c>
      <c r="AE138" s="1289"/>
      <c r="AF138" s="1289"/>
      <c r="AG138" s="1289"/>
      <c r="AH138" s="1289"/>
      <c r="AI138" s="1289"/>
      <c r="AJ138" s="1289"/>
      <c r="AK138" s="1289"/>
      <c r="AL138" s="1288">
        <v>1820.59</v>
      </c>
      <c r="AM138" s="1288"/>
      <c r="AN138" s="1288"/>
      <c r="AO138" s="1288"/>
      <c r="AP138" s="1288"/>
      <c r="AQ138" s="1288"/>
      <c r="AR138" s="1288"/>
      <c r="AS138" s="1288"/>
      <c r="AT138" s="1290">
        <v>10096</v>
      </c>
      <c r="AU138" s="1290"/>
      <c r="AV138" s="1290"/>
      <c r="AW138" s="1290"/>
      <c r="AX138" s="1290"/>
      <c r="AY138" s="1290"/>
      <c r="AZ138" s="1290"/>
      <c r="BA138" s="1290"/>
      <c r="BC138" s="920">
        <f t="shared" si="2"/>
        <v>10600.8</v>
      </c>
    </row>
    <row r="139" spans="3:55">
      <c r="C139" s="1277" t="s">
        <v>639</v>
      </c>
      <c r="D139" s="1277"/>
      <c r="E139" s="1280" t="s">
        <v>1244</v>
      </c>
      <c r="F139" s="1280"/>
      <c r="G139" s="1280"/>
      <c r="H139" s="1280" t="s">
        <v>1655</v>
      </c>
      <c r="I139" s="1280"/>
      <c r="J139" s="1280"/>
      <c r="K139" s="1280"/>
      <c r="L139" s="1280"/>
      <c r="M139" s="1280"/>
      <c r="N139" s="1280"/>
      <c r="O139" s="1280"/>
      <c r="P139" s="1280"/>
      <c r="Q139" s="1280"/>
      <c r="R139" s="1280"/>
      <c r="S139" s="1280"/>
      <c r="T139" s="1280"/>
      <c r="U139" s="1280" t="s">
        <v>1656</v>
      </c>
      <c r="V139" s="1280"/>
      <c r="W139" s="1280"/>
      <c r="X139" s="1280"/>
      <c r="Y139" s="1280"/>
      <c r="Z139" s="1280" t="s">
        <v>1521</v>
      </c>
      <c r="AA139" s="1280"/>
      <c r="AB139" s="1280"/>
      <c r="AC139" s="1280"/>
      <c r="AD139" s="1280" t="s">
        <v>1657</v>
      </c>
      <c r="AE139" s="1280"/>
      <c r="AF139" s="1280"/>
      <c r="AG139" s="1280"/>
      <c r="AH139" s="1280"/>
      <c r="AI139" s="1280"/>
      <c r="AJ139" s="1280"/>
      <c r="AK139" s="1280"/>
      <c r="AL139" s="1280" t="s">
        <v>1658</v>
      </c>
      <c r="AM139" s="1280"/>
      <c r="AN139" s="1280"/>
      <c r="AO139" s="1280"/>
      <c r="AP139" s="1280"/>
      <c r="AQ139" s="1280"/>
      <c r="AR139" s="1280"/>
      <c r="AS139" s="1280"/>
      <c r="AT139" s="1283" t="s">
        <v>1659</v>
      </c>
      <c r="AU139" s="1283"/>
      <c r="AV139" s="1283"/>
      <c r="AW139" s="1283"/>
      <c r="AX139" s="1283"/>
      <c r="AY139" s="1283"/>
      <c r="AZ139" s="1283"/>
      <c r="BA139" s="1283"/>
      <c r="BC139" s="1305" t="s">
        <v>5641</v>
      </c>
    </row>
    <row r="140" spans="3:55">
      <c r="C140" s="1278"/>
      <c r="D140" s="1279"/>
      <c r="E140" s="1281"/>
      <c r="F140" s="1282"/>
      <c r="G140" s="1279"/>
      <c r="H140" s="1281"/>
      <c r="I140" s="1282"/>
      <c r="J140" s="1282"/>
      <c r="K140" s="1282"/>
      <c r="L140" s="1282"/>
      <c r="M140" s="1282"/>
      <c r="N140" s="1282"/>
      <c r="O140" s="1282"/>
      <c r="P140" s="1282"/>
      <c r="Q140" s="1282"/>
      <c r="R140" s="1282"/>
      <c r="S140" s="1282"/>
      <c r="T140" s="1279"/>
      <c r="U140" s="1281"/>
      <c r="V140" s="1282"/>
      <c r="W140" s="1282"/>
      <c r="X140" s="1282"/>
      <c r="Y140" s="1279"/>
      <c r="Z140" s="1281"/>
      <c r="AA140" s="1282"/>
      <c r="AB140" s="1282"/>
      <c r="AC140" s="1279"/>
      <c r="AD140" s="1281"/>
      <c r="AE140" s="1282"/>
      <c r="AF140" s="1282"/>
      <c r="AG140" s="1282"/>
      <c r="AH140" s="1282"/>
      <c r="AI140" s="1282"/>
      <c r="AJ140" s="1282"/>
      <c r="AK140" s="1279"/>
      <c r="AL140" s="1281"/>
      <c r="AM140" s="1282"/>
      <c r="AN140" s="1282"/>
      <c r="AO140" s="1282"/>
      <c r="AP140" s="1282"/>
      <c r="AQ140" s="1282"/>
      <c r="AR140" s="1282"/>
      <c r="AS140" s="1279"/>
      <c r="AT140" s="1281"/>
      <c r="AU140" s="1282"/>
      <c r="AV140" s="1282"/>
      <c r="AW140" s="1282"/>
      <c r="AX140" s="1282"/>
      <c r="AY140" s="1282"/>
      <c r="AZ140" s="1282"/>
      <c r="BA140" s="1284"/>
      <c r="BC140" s="1305"/>
    </row>
    <row r="141" spans="3:55">
      <c r="C141" s="1260">
        <v>104</v>
      </c>
      <c r="D141" s="1260"/>
      <c r="E141" s="1261" t="s">
        <v>5550</v>
      </c>
      <c r="F141" s="1261"/>
      <c r="G141" s="1261"/>
      <c r="H141" s="1285" t="s">
        <v>5551</v>
      </c>
      <c r="I141" s="1285"/>
      <c r="J141" s="1285"/>
      <c r="K141" s="1285"/>
      <c r="L141" s="1285"/>
      <c r="M141" s="1285"/>
      <c r="N141" s="1285"/>
      <c r="O141" s="1285"/>
      <c r="P141" s="1285"/>
      <c r="Q141" s="1285"/>
      <c r="R141" s="1285"/>
      <c r="S141" s="1285"/>
      <c r="T141" s="1285"/>
      <c r="U141" s="1286">
        <v>1</v>
      </c>
      <c r="V141" s="1286"/>
      <c r="W141" s="1287" t="s">
        <v>13</v>
      </c>
      <c r="X141" s="1287"/>
      <c r="Y141" s="1287"/>
      <c r="Z141" s="1288">
        <v>11438</v>
      </c>
      <c r="AA141" s="1288"/>
      <c r="AB141" s="1288"/>
      <c r="AC141" s="1288"/>
      <c r="AD141" s="1289">
        <v>22</v>
      </c>
      <c r="AE141" s="1289"/>
      <c r="AF141" s="1289"/>
      <c r="AG141" s="1289"/>
      <c r="AH141" s="1289"/>
      <c r="AI141" s="1289"/>
      <c r="AJ141" s="1289"/>
      <c r="AK141" s="1289"/>
      <c r="AL141" s="1288">
        <v>2062.59</v>
      </c>
      <c r="AM141" s="1288"/>
      <c r="AN141" s="1288"/>
      <c r="AO141" s="1288"/>
      <c r="AP141" s="1288"/>
      <c r="AQ141" s="1288"/>
      <c r="AR141" s="1288"/>
      <c r="AS141" s="1288"/>
      <c r="AT141" s="1290">
        <v>11438</v>
      </c>
      <c r="AU141" s="1290"/>
      <c r="AV141" s="1290"/>
      <c r="AW141" s="1290"/>
      <c r="AX141" s="1290"/>
      <c r="AY141" s="1290"/>
      <c r="AZ141" s="1290"/>
      <c r="BA141" s="1290"/>
      <c r="BC141" s="920">
        <f t="shared" ref="BC141:BC187" si="3">ROUNDUP(Z141*1.05,2)</f>
        <v>12009.9</v>
      </c>
    </row>
    <row r="142" spans="3:55">
      <c r="C142" s="1260">
        <v>105</v>
      </c>
      <c r="D142" s="1260"/>
      <c r="E142" s="1261" t="s">
        <v>5552</v>
      </c>
      <c r="F142" s="1261"/>
      <c r="G142" s="1261"/>
      <c r="H142" s="1285" t="s">
        <v>5553</v>
      </c>
      <c r="I142" s="1285"/>
      <c r="J142" s="1285"/>
      <c r="K142" s="1285"/>
      <c r="L142" s="1285"/>
      <c r="M142" s="1285"/>
      <c r="N142" s="1285"/>
      <c r="O142" s="1285"/>
      <c r="P142" s="1285"/>
      <c r="Q142" s="1285"/>
      <c r="R142" s="1285"/>
      <c r="S142" s="1285"/>
      <c r="T142" s="1285"/>
      <c r="U142" s="1286">
        <v>1</v>
      </c>
      <c r="V142" s="1286"/>
      <c r="W142" s="1287" t="s">
        <v>13</v>
      </c>
      <c r="X142" s="1287"/>
      <c r="Y142" s="1287"/>
      <c r="Z142" s="1288">
        <v>12780</v>
      </c>
      <c r="AA142" s="1288"/>
      <c r="AB142" s="1288"/>
      <c r="AC142" s="1288"/>
      <c r="AD142" s="1289">
        <v>22</v>
      </c>
      <c r="AE142" s="1289"/>
      <c r="AF142" s="1289"/>
      <c r="AG142" s="1289"/>
      <c r="AH142" s="1289"/>
      <c r="AI142" s="1289"/>
      <c r="AJ142" s="1289"/>
      <c r="AK142" s="1289"/>
      <c r="AL142" s="1288">
        <v>2304.59</v>
      </c>
      <c r="AM142" s="1288"/>
      <c r="AN142" s="1288"/>
      <c r="AO142" s="1288"/>
      <c r="AP142" s="1288"/>
      <c r="AQ142" s="1288"/>
      <c r="AR142" s="1288"/>
      <c r="AS142" s="1288"/>
      <c r="AT142" s="1290">
        <v>12780</v>
      </c>
      <c r="AU142" s="1290"/>
      <c r="AV142" s="1290"/>
      <c r="AW142" s="1290"/>
      <c r="AX142" s="1290"/>
      <c r="AY142" s="1290"/>
      <c r="AZ142" s="1290"/>
      <c r="BA142" s="1290"/>
      <c r="BC142" s="920">
        <f t="shared" si="3"/>
        <v>13419</v>
      </c>
    </row>
    <row r="143" spans="3:55">
      <c r="C143" s="1260">
        <v>106</v>
      </c>
      <c r="D143" s="1260"/>
      <c r="E143" s="1261" t="s">
        <v>5554</v>
      </c>
      <c r="F143" s="1261"/>
      <c r="G143" s="1261"/>
      <c r="H143" s="1285" t="s">
        <v>5555</v>
      </c>
      <c r="I143" s="1285"/>
      <c r="J143" s="1285"/>
      <c r="K143" s="1285"/>
      <c r="L143" s="1285"/>
      <c r="M143" s="1285"/>
      <c r="N143" s="1285"/>
      <c r="O143" s="1285"/>
      <c r="P143" s="1285"/>
      <c r="Q143" s="1285"/>
      <c r="R143" s="1285"/>
      <c r="S143" s="1285"/>
      <c r="T143" s="1285"/>
      <c r="U143" s="1286">
        <v>1</v>
      </c>
      <c r="V143" s="1286"/>
      <c r="W143" s="1287" t="s">
        <v>13</v>
      </c>
      <c r="X143" s="1287"/>
      <c r="Y143" s="1287"/>
      <c r="Z143" s="1288">
        <v>14122</v>
      </c>
      <c r="AA143" s="1288"/>
      <c r="AB143" s="1288"/>
      <c r="AC143" s="1288"/>
      <c r="AD143" s="1289">
        <v>22</v>
      </c>
      <c r="AE143" s="1289"/>
      <c r="AF143" s="1289"/>
      <c r="AG143" s="1289"/>
      <c r="AH143" s="1289"/>
      <c r="AI143" s="1289"/>
      <c r="AJ143" s="1289"/>
      <c r="AK143" s="1289"/>
      <c r="AL143" s="1288">
        <v>2546.59</v>
      </c>
      <c r="AM143" s="1288"/>
      <c r="AN143" s="1288"/>
      <c r="AO143" s="1288"/>
      <c r="AP143" s="1288"/>
      <c r="AQ143" s="1288"/>
      <c r="AR143" s="1288"/>
      <c r="AS143" s="1288"/>
      <c r="AT143" s="1290">
        <v>14122</v>
      </c>
      <c r="AU143" s="1290"/>
      <c r="AV143" s="1290"/>
      <c r="AW143" s="1290"/>
      <c r="AX143" s="1290"/>
      <c r="AY143" s="1290"/>
      <c r="AZ143" s="1290"/>
      <c r="BA143" s="1290"/>
      <c r="BC143" s="920">
        <f t="shared" si="3"/>
        <v>14828.1</v>
      </c>
    </row>
    <row r="144" spans="3:55">
      <c r="C144" s="1260">
        <v>107</v>
      </c>
      <c r="D144" s="1260"/>
      <c r="E144" s="1261" t="s">
        <v>5556</v>
      </c>
      <c r="F144" s="1261"/>
      <c r="G144" s="1261"/>
      <c r="H144" s="1285" t="s">
        <v>5557</v>
      </c>
      <c r="I144" s="1285"/>
      <c r="J144" s="1285"/>
      <c r="K144" s="1285"/>
      <c r="L144" s="1285"/>
      <c r="M144" s="1285"/>
      <c r="N144" s="1285"/>
      <c r="O144" s="1285"/>
      <c r="P144" s="1285"/>
      <c r="Q144" s="1285"/>
      <c r="R144" s="1285"/>
      <c r="S144" s="1285"/>
      <c r="T144" s="1285"/>
      <c r="U144" s="1286">
        <v>1</v>
      </c>
      <c r="V144" s="1286"/>
      <c r="W144" s="1287" t="s">
        <v>13</v>
      </c>
      <c r="X144" s="1287"/>
      <c r="Y144" s="1287"/>
      <c r="Z144" s="1288">
        <v>15464</v>
      </c>
      <c r="AA144" s="1288"/>
      <c r="AB144" s="1288"/>
      <c r="AC144" s="1288"/>
      <c r="AD144" s="1289">
        <v>22</v>
      </c>
      <c r="AE144" s="1289"/>
      <c r="AF144" s="1289"/>
      <c r="AG144" s="1289"/>
      <c r="AH144" s="1289"/>
      <c r="AI144" s="1289"/>
      <c r="AJ144" s="1289"/>
      <c r="AK144" s="1289"/>
      <c r="AL144" s="1288">
        <v>2788.59</v>
      </c>
      <c r="AM144" s="1288"/>
      <c r="AN144" s="1288"/>
      <c r="AO144" s="1288"/>
      <c r="AP144" s="1288"/>
      <c r="AQ144" s="1288"/>
      <c r="AR144" s="1288"/>
      <c r="AS144" s="1288"/>
      <c r="AT144" s="1290">
        <v>15464</v>
      </c>
      <c r="AU144" s="1290"/>
      <c r="AV144" s="1290"/>
      <c r="AW144" s="1290"/>
      <c r="AX144" s="1290"/>
      <c r="AY144" s="1290"/>
      <c r="AZ144" s="1290"/>
      <c r="BA144" s="1290"/>
      <c r="BC144" s="920">
        <f t="shared" si="3"/>
        <v>16237.2</v>
      </c>
    </row>
    <row r="145" spans="3:55">
      <c r="C145" s="1260">
        <v>108</v>
      </c>
      <c r="D145" s="1260"/>
      <c r="E145" s="1261" t="s">
        <v>5558</v>
      </c>
      <c r="F145" s="1261"/>
      <c r="G145" s="1261"/>
      <c r="H145" s="1285" t="s">
        <v>5559</v>
      </c>
      <c r="I145" s="1285"/>
      <c r="J145" s="1285"/>
      <c r="K145" s="1285"/>
      <c r="L145" s="1285"/>
      <c r="M145" s="1285"/>
      <c r="N145" s="1285"/>
      <c r="O145" s="1285"/>
      <c r="P145" s="1285"/>
      <c r="Q145" s="1285"/>
      <c r="R145" s="1285"/>
      <c r="S145" s="1285"/>
      <c r="T145" s="1285"/>
      <c r="U145" s="1286">
        <v>1</v>
      </c>
      <c r="V145" s="1286"/>
      <c r="W145" s="1287" t="s">
        <v>13</v>
      </c>
      <c r="X145" s="1287"/>
      <c r="Y145" s="1287"/>
      <c r="Z145" s="1288">
        <v>16806</v>
      </c>
      <c r="AA145" s="1288"/>
      <c r="AB145" s="1288"/>
      <c r="AC145" s="1288"/>
      <c r="AD145" s="1289">
        <v>22</v>
      </c>
      <c r="AE145" s="1289"/>
      <c r="AF145" s="1289"/>
      <c r="AG145" s="1289"/>
      <c r="AH145" s="1289"/>
      <c r="AI145" s="1289"/>
      <c r="AJ145" s="1289"/>
      <c r="AK145" s="1289"/>
      <c r="AL145" s="1288">
        <v>3030.59</v>
      </c>
      <c r="AM145" s="1288"/>
      <c r="AN145" s="1288"/>
      <c r="AO145" s="1288"/>
      <c r="AP145" s="1288"/>
      <c r="AQ145" s="1288"/>
      <c r="AR145" s="1288"/>
      <c r="AS145" s="1288"/>
      <c r="AT145" s="1290">
        <v>16806</v>
      </c>
      <c r="AU145" s="1290"/>
      <c r="AV145" s="1290"/>
      <c r="AW145" s="1290"/>
      <c r="AX145" s="1290"/>
      <c r="AY145" s="1290"/>
      <c r="AZ145" s="1290"/>
      <c r="BA145" s="1290"/>
      <c r="BC145" s="920">
        <f t="shared" si="3"/>
        <v>17646.3</v>
      </c>
    </row>
    <row r="146" spans="3:55">
      <c r="C146" s="1260">
        <v>109</v>
      </c>
      <c r="D146" s="1260"/>
      <c r="E146" s="1261" t="s">
        <v>5560</v>
      </c>
      <c r="F146" s="1261"/>
      <c r="G146" s="1261"/>
      <c r="H146" s="1285" t="s">
        <v>5561</v>
      </c>
      <c r="I146" s="1285"/>
      <c r="J146" s="1285"/>
      <c r="K146" s="1285"/>
      <c r="L146" s="1285"/>
      <c r="M146" s="1285"/>
      <c r="N146" s="1285"/>
      <c r="O146" s="1285"/>
      <c r="P146" s="1285"/>
      <c r="Q146" s="1285"/>
      <c r="R146" s="1285"/>
      <c r="S146" s="1285"/>
      <c r="T146" s="1285"/>
      <c r="U146" s="1286">
        <v>1</v>
      </c>
      <c r="V146" s="1286"/>
      <c r="W146" s="1287" t="s">
        <v>13</v>
      </c>
      <c r="X146" s="1287"/>
      <c r="Y146" s="1287"/>
      <c r="Z146" s="1288">
        <v>18148</v>
      </c>
      <c r="AA146" s="1288"/>
      <c r="AB146" s="1288"/>
      <c r="AC146" s="1288"/>
      <c r="AD146" s="1289">
        <v>22</v>
      </c>
      <c r="AE146" s="1289"/>
      <c r="AF146" s="1289"/>
      <c r="AG146" s="1289"/>
      <c r="AH146" s="1289"/>
      <c r="AI146" s="1289"/>
      <c r="AJ146" s="1289"/>
      <c r="AK146" s="1289"/>
      <c r="AL146" s="1288">
        <v>3272.59</v>
      </c>
      <c r="AM146" s="1288"/>
      <c r="AN146" s="1288"/>
      <c r="AO146" s="1288"/>
      <c r="AP146" s="1288"/>
      <c r="AQ146" s="1288"/>
      <c r="AR146" s="1288"/>
      <c r="AS146" s="1288"/>
      <c r="AT146" s="1290">
        <v>18148</v>
      </c>
      <c r="AU146" s="1290"/>
      <c r="AV146" s="1290"/>
      <c r="AW146" s="1290"/>
      <c r="AX146" s="1290"/>
      <c r="AY146" s="1290"/>
      <c r="AZ146" s="1290"/>
      <c r="BA146" s="1290"/>
      <c r="BC146" s="920">
        <f t="shared" si="3"/>
        <v>19055.400000000001</v>
      </c>
    </row>
    <row r="147" spans="3:55">
      <c r="C147" s="1260">
        <v>110</v>
      </c>
      <c r="D147" s="1260"/>
      <c r="E147" s="1261" t="s">
        <v>5562</v>
      </c>
      <c r="F147" s="1261"/>
      <c r="G147" s="1261"/>
      <c r="H147" s="1285" t="s">
        <v>5563</v>
      </c>
      <c r="I147" s="1285"/>
      <c r="J147" s="1285"/>
      <c r="K147" s="1285"/>
      <c r="L147" s="1285"/>
      <c r="M147" s="1285"/>
      <c r="N147" s="1285"/>
      <c r="O147" s="1285"/>
      <c r="P147" s="1285"/>
      <c r="Q147" s="1285"/>
      <c r="R147" s="1285"/>
      <c r="S147" s="1285"/>
      <c r="T147" s="1285"/>
      <c r="U147" s="1286">
        <v>1</v>
      </c>
      <c r="V147" s="1286"/>
      <c r="W147" s="1287" t="s">
        <v>13</v>
      </c>
      <c r="X147" s="1287"/>
      <c r="Y147" s="1287"/>
      <c r="Z147" s="1288">
        <v>19490</v>
      </c>
      <c r="AA147" s="1288"/>
      <c r="AB147" s="1288"/>
      <c r="AC147" s="1288"/>
      <c r="AD147" s="1289">
        <v>22</v>
      </c>
      <c r="AE147" s="1289"/>
      <c r="AF147" s="1289"/>
      <c r="AG147" s="1289"/>
      <c r="AH147" s="1289"/>
      <c r="AI147" s="1289"/>
      <c r="AJ147" s="1289"/>
      <c r="AK147" s="1289"/>
      <c r="AL147" s="1288">
        <v>3514.59</v>
      </c>
      <c r="AM147" s="1288"/>
      <c r="AN147" s="1288"/>
      <c r="AO147" s="1288"/>
      <c r="AP147" s="1288"/>
      <c r="AQ147" s="1288"/>
      <c r="AR147" s="1288"/>
      <c r="AS147" s="1288"/>
      <c r="AT147" s="1290">
        <v>19490</v>
      </c>
      <c r="AU147" s="1290"/>
      <c r="AV147" s="1290"/>
      <c r="AW147" s="1290"/>
      <c r="AX147" s="1290"/>
      <c r="AY147" s="1290"/>
      <c r="AZ147" s="1290"/>
      <c r="BA147" s="1290"/>
      <c r="BC147" s="920">
        <f t="shared" si="3"/>
        <v>20464.5</v>
      </c>
    </row>
    <row r="148" spans="3:55">
      <c r="C148" s="1260">
        <v>111</v>
      </c>
      <c r="D148" s="1260"/>
      <c r="E148" s="1261" t="s">
        <v>5564</v>
      </c>
      <c r="F148" s="1261"/>
      <c r="G148" s="1261"/>
      <c r="H148" s="1285" t="s">
        <v>5565</v>
      </c>
      <c r="I148" s="1285"/>
      <c r="J148" s="1285"/>
      <c r="K148" s="1285"/>
      <c r="L148" s="1285"/>
      <c r="M148" s="1285"/>
      <c r="N148" s="1285"/>
      <c r="O148" s="1285"/>
      <c r="P148" s="1285"/>
      <c r="Q148" s="1285"/>
      <c r="R148" s="1285"/>
      <c r="S148" s="1285"/>
      <c r="T148" s="1285"/>
      <c r="U148" s="1286">
        <v>1</v>
      </c>
      <c r="V148" s="1286"/>
      <c r="W148" s="1287" t="s">
        <v>13</v>
      </c>
      <c r="X148" s="1287"/>
      <c r="Y148" s="1287"/>
      <c r="Z148" s="1288">
        <v>20832</v>
      </c>
      <c r="AA148" s="1288"/>
      <c r="AB148" s="1288"/>
      <c r="AC148" s="1288"/>
      <c r="AD148" s="1289">
        <v>22</v>
      </c>
      <c r="AE148" s="1289"/>
      <c r="AF148" s="1289"/>
      <c r="AG148" s="1289"/>
      <c r="AH148" s="1289"/>
      <c r="AI148" s="1289"/>
      <c r="AJ148" s="1289"/>
      <c r="AK148" s="1289"/>
      <c r="AL148" s="1288">
        <v>3756.59</v>
      </c>
      <c r="AM148" s="1288"/>
      <c r="AN148" s="1288"/>
      <c r="AO148" s="1288"/>
      <c r="AP148" s="1288"/>
      <c r="AQ148" s="1288"/>
      <c r="AR148" s="1288"/>
      <c r="AS148" s="1288"/>
      <c r="AT148" s="1290">
        <v>20832</v>
      </c>
      <c r="AU148" s="1290"/>
      <c r="AV148" s="1290"/>
      <c r="AW148" s="1290"/>
      <c r="AX148" s="1290"/>
      <c r="AY148" s="1290"/>
      <c r="AZ148" s="1290"/>
      <c r="BA148" s="1290"/>
      <c r="BC148" s="920">
        <f t="shared" si="3"/>
        <v>21873.599999999999</v>
      </c>
    </row>
    <row r="149" spans="3:55">
      <c r="C149" s="1260">
        <v>112</v>
      </c>
      <c r="D149" s="1260"/>
      <c r="E149" s="1261" t="s">
        <v>5566</v>
      </c>
      <c r="F149" s="1261"/>
      <c r="G149" s="1261"/>
      <c r="H149" s="1285" t="s">
        <v>5567</v>
      </c>
      <c r="I149" s="1285"/>
      <c r="J149" s="1285"/>
      <c r="K149" s="1285"/>
      <c r="L149" s="1285"/>
      <c r="M149" s="1285"/>
      <c r="N149" s="1285"/>
      <c r="O149" s="1285"/>
      <c r="P149" s="1285"/>
      <c r="Q149" s="1285"/>
      <c r="R149" s="1285"/>
      <c r="S149" s="1285"/>
      <c r="T149" s="1285"/>
      <c r="U149" s="1286">
        <v>1</v>
      </c>
      <c r="V149" s="1286"/>
      <c r="W149" s="1287" t="s">
        <v>13</v>
      </c>
      <c r="X149" s="1287"/>
      <c r="Y149" s="1287"/>
      <c r="Z149" s="1288">
        <v>7492</v>
      </c>
      <c r="AA149" s="1288"/>
      <c r="AB149" s="1288"/>
      <c r="AC149" s="1288"/>
      <c r="AD149" s="1289">
        <v>22</v>
      </c>
      <c r="AE149" s="1289"/>
      <c r="AF149" s="1289"/>
      <c r="AG149" s="1289"/>
      <c r="AH149" s="1289"/>
      <c r="AI149" s="1289"/>
      <c r="AJ149" s="1289"/>
      <c r="AK149" s="1289"/>
      <c r="AL149" s="1288">
        <v>1351.02</v>
      </c>
      <c r="AM149" s="1288"/>
      <c r="AN149" s="1288"/>
      <c r="AO149" s="1288"/>
      <c r="AP149" s="1288"/>
      <c r="AQ149" s="1288"/>
      <c r="AR149" s="1288"/>
      <c r="AS149" s="1288"/>
      <c r="AT149" s="1290">
        <v>7492</v>
      </c>
      <c r="AU149" s="1290"/>
      <c r="AV149" s="1290"/>
      <c r="AW149" s="1290"/>
      <c r="AX149" s="1290"/>
      <c r="AY149" s="1290"/>
      <c r="AZ149" s="1290"/>
      <c r="BA149" s="1290"/>
      <c r="BC149" s="920">
        <f t="shared" si="3"/>
        <v>7866.6</v>
      </c>
    </row>
    <row r="150" spans="3:55">
      <c r="C150" s="1260">
        <v>113</v>
      </c>
      <c r="D150" s="1260"/>
      <c r="E150" s="1261" t="s">
        <v>5568</v>
      </c>
      <c r="F150" s="1261"/>
      <c r="G150" s="1261"/>
      <c r="H150" s="1285" t="s">
        <v>5569</v>
      </c>
      <c r="I150" s="1285"/>
      <c r="J150" s="1285"/>
      <c r="K150" s="1285"/>
      <c r="L150" s="1285"/>
      <c r="M150" s="1285"/>
      <c r="N150" s="1285"/>
      <c r="O150" s="1285"/>
      <c r="P150" s="1285"/>
      <c r="Q150" s="1285"/>
      <c r="R150" s="1285"/>
      <c r="S150" s="1285"/>
      <c r="T150" s="1285"/>
      <c r="U150" s="1286">
        <v>1</v>
      </c>
      <c r="V150" s="1286"/>
      <c r="W150" s="1287" t="s">
        <v>13</v>
      </c>
      <c r="X150" s="1287"/>
      <c r="Y150" s="1287"/>
      <c r="Z150" s="1288">
        <v>8854</v>
      </c>
      <c r="AA150" s="1288"/>
      <c r="AB150" s="1288"/>
      <c r="AC150" s="1288"/>
      <c r="AD150" s="1289">
        <v>22</v>
      </c>
      <c r="AE150" s="1289"/>
      <c r="AF150" s="1289"/>
      <c r="AG150" s="1289"/>
      <c r="AH150" s="1289"/>
      <c r="AI150" s="1289"/>
      <c r="AJ150" s="1289"/>
      <c r="AK150" s="1289"/>
      <c r="AL150" s="1288">
        <v>1596.62</v>
      </c>
      <c r="AM150" s="1288"/>
      <c r="AN150" s="1288"/>
      <c r="AO150" s="1288"/>
      <c r="AP150" s="1288"/>
      <c r="AQ150" s="1288"/>
      <c r="AR150" s="1288"/>
      <c r="AS150" s="1288"/>
      <c r="AT150" s="1290">
        <v>8854</v>
      </c>
      <c r="AU150" s="1290"/>
      <c r="AV150" s="1290"/>
      <c r="AW150" s="1290"/>
      <c r="AX150" s="1290"/>
      <c r="AY150" s="1290"/>
      <c r="AZ150" s="1290"/>
      <c r="BA150" s="1290"/>
      <c r="BC150" s="920">
        <f t="shared" si="3"/>
        <v>9296.7000000000007</v>
      </c>
    </row>
    <row r="151" spans="3:55">
      <c r="C151" s="1260">
        <v>114</v>
      </c>
      <c r="D151" s="1260"/>
      <c r="E151" s="1261" t="s">
        <v>5570</v>
      </c>
      <c r="F151" s="1261"/>
      <c r="G151" s="1261"/>
      <c r="H151" s="1285" t="s">
        <v>5571</v>
      </c>
      <c r="I151" s="1285"/>
      <c r="J151" s="1285"/>
      <c r="K151" s="1285"/>
      <c r="L151" s="1285"/>
      <c r="M151" s="1285"/>
      <c r="N151" s="1285"/>
      <c r="O151" s="1285"/>
      <c r="P151" s="1285"/>
      <c r="Q151" s="1285"/>
      <c r="R151" s="1285"/>
      <c r="S151" s="1285"/>
      <c r="T151" s="1285"/>
      <c r="U151" s="1286">
        <v>1</v>
      </c>
      <c r="V151" s="1286"/>
      <c r="W151" s="1287" t="s">
        <v>13</v>
      </c>
      <c r="X151" s="1287"/>
      <c r="Y151" s="1287"/>
      <c r="Z151" s="1288">
        <v>10216</v>
      </c>
      <c r="AA151" s="1288"/>
      <c r="AB151" s="1288"/>
      <c r="AC151" s="1288"/>
      <c r="AD151" s="1289">
        <v>22</v>
      </c>
      <c r="AE151" s="1289"/>
      <c r="AF151" s="1289"/>
      <c r="AG151" s="1289"/>
      <c r="AH151" s="1289"/>
      <c r="AI151" s="1289"/>
      <c r="AJ151" s="1289"/>
      <c r="AK151" s="1289"/>
      <c r="AL151" s="1288">
        <v>1842.23</v>
      </c>
      <c r="AM151" s="1288"/>
      <c r="AN151" s="1288"/>
      <c r="AO151" s="1288"/>
      <c r="AP151" s="1288"/>
      <c r="AQ151" s="1288"/>
      <c r="AR151" s="1288"/>
      <c r="AS151" s="1288"/>
      <c r="AT151" s="1290">
        <v>10216</v>
      </c>
      <c r="AU151" s="1290"/>
      <c r="AV151" s="1290"/>
      <c r="AW151" s="1290"/>
      <c r="AX151" s="1290"/>
      <c r="AY151" s="1290"/>
      <c r="AZ151" s="1290"/>
      <c r="BA151" s="1290"/>
      <c r="BC151" s="920">
        <f t="shared" si="3"/>
        <v>10726.8</v>
      </c>
    </row>
    <row r="152" spans="3:55">
      <c r="C152" s="1260">
        <v>115</v>
      </c>
      <c r="D152" s="1260"/>
      <c r="E152" s="1261" t="s">
        <v>5572</v>
      </c>
      <c r="F152" s="1261"/>
      <c r="G152" s="1261"/>
      <c r="H152" s="1285" t="s">
        <v>5573</v>
      </c>
      <c r="I152" s="1285"/>
      <c r="J152" s="1285"/>
      <c r="K152" s="1285"/>
      <c r="L152" s="1285"/>
      <c r="M152" s="1285"/>
      <c r="N152" s="1285"/>
      <c r="O152" s="1285"/>
      <c r="P152" s="1285"/>
      <c r="Q152" s="1285"/>
      <c r="R152" s="1285"/>
      <c r="S152" s="1285"/>
      <c r="T152" s="1285"/>
      <c r="U152" s="1286">
        <v>1</v>
      </c>
      <c r="V152" s="1286"/>
      <c r="W152" s="1287" t="s">
        <v>13</v>
      </c>
      <c r="X152" s="1287"/>
      <c r="Y152" s="1287"/>
      <c r="Z152" s="1288">
        <v>11578</v>
      </c>
      <c r="AA152" s="1288"/>
      <c r="AB152" s="1288"/>
      <c r="AC152" s="1288"/>
      <c r="AD152" s="1289">
        <v>22</v>
      </c>
      <c r="AE152" s="1289"/>
      <c r="AF152" s="1289"/>
      <c r="AG152" s="1289"/>
      <c r="AH152" s="1289"/>
      <c r="AI152" s="1289"/>
      <c r="AJ152" s="1289"/>
      <c r="AK152" s="1289"/>
      <c r="AL152" s="1288">
        <v>2087.84</v>
      </c>
      <c r="AM152" s="1288"/>
      <c r="AN152" s="1288"/>
      <c r="AO152" s="1288"/>
      <c r="AP152" s="1288"/>
      <c r="AQ152" s="1288"/>
      <c r="AR152" s="1288"/>
      <c r="AS152" s="1288"/>
      <c r="AT152" s="1290">
        <v>11578</v>
      </c>
      <c r="AU152" s="1290"/>
      <c r="AV152" s="1290"/>
      <c r="AW152" s="1290"/>
      <c r="AX152" s="1290"/>
      <c r="AY152" s="1290"/>
      <c r="AZ152" s="1290"/>
      <c r="BA152" s="1290"/>
      <c r="BC152" s="920">
        <f t="shared" si="3"/>
        <v>12156.9</v>
      </c>
    </row>
    <row r="153" spans="3:55">
      <c r="C153" s="1260">
        <v>116</v>
      </c>
      <c r="D153" s="1260"/>
      <c r="E153" s="1261" t="s">
        <v>5574</v>
      </c>
      <c r="F153" s="1261"/>
      <c r="G153" s="1261"/>
      <c r="H153" s="1285" t="s">
        <v>5575</v>
      </c>
      <c r="I153" s="1285"/>
      <c r="J153" s="1285"/>
      <c r="K153" s="1285"/>
      <c r="L153" s="1285"/>
      <c r="M153" s="1285"/>
      <c r="N153" s="1285"/>
      <c r="O153" s="1285"/>
      <c r="P153" s="1285"/>
      <c r="Q153" s="1285"/>
      <c r="R153" s="1285"/>
      <c r="S153" s="1285"/>
      <c r="T153" s="1285"/>
      <c r="U153" s="1286">
        <v>1</v>
      </c>
      <c r="V153" s="1286"/>
      <c r="W153" s="1287" t="s">
        <v>13</v>
      </c>
      <c r="X153" s="1287"/>
      <c r="Y153" s="1287"/>
      <c r="Z153" s="1288">
        <v>12940</v>
      </c>
      <c r="AA153" s="1288"/>
      <c r="AB153" s="1288"/>
      <c r="AC153" s="1288"/>
      <c r="AD153" s="1289">
        <v>22</v>
      </c>
      <c r="AE153" s="1289"/>
      <c r="AF153" s="1289"/>
      <c r="AG153" s="1289"/>
      <c r="AH153" s="1289"/>
      <c r="AI153" s="1289"/>
      <c r="AJ153" s="1289"/>
      <c r="AK153" s="1289"/>
      <c r="AL153" s="1288">
        <v>2333.44</v>
      </c>
      <c r="AM153" s="1288"/>
      <c r="AN153" s="1288"/>
      <c r="AO153" s="1288"/>
      <c r="AP153" s="1288"/>
      <c r="AQ153" s="1288"/>
      <c r="AR153" s="1288"/>
      <c r="AS153" s="1288"/>
      <c r="AT153" s="1290">
        <v>12940</v>
      </c>
      <c r="AU153" s="1290"/>
      <c r="AV153" s="1290"/>
      <c r="AW153" s="1290"/>
      <c r="AX153" s="1290"/>
      <c r="AY153" s="1290"/>
      <c r="AZ153" s="1290"/>
      <c r="BA153" s="1290"/>
      <c r="BC153" s="920">
        <f t="shared" si="3"/>
        <v>13587</v>
      </c>
    </row>
    <row r="154" spans="3:55">
      <c r="C154" s="1260">
        <v>117</v>
      </c>
      <c r="D154" s="1260"/>
      <c r="E154" s="1261" t="s">
        <v>5576</v>
      </c>
      <c r="F154" s="1261"/>
      <c r="G154" s="1261"/>
      <c r="H154" s="1285" t="s">
        <v>5577</v>
      </c>
      <c r="I154" s="1285"/>
      <c r="J154" s="1285"/>
      <c r="K154" s="1285"/>
      <c r="L154" s="1285"/>
      <c r="M154" s="1285"/>
      <c r="N154" s="1285"/>
      <c r="O154" s="1285"/>
      <c r="P154" s="1285"/>
      <c r="Q154" s="1285"/>
      <c r="R154" s="1285"/>
      <c r="S154" s="1285"/>
      <c r="T154" s="1285"/>
      <c r="U154" s="1286">
        <v>1</v>
      </c>
      <c r="V154" s="1286"/>
      <c r="W154" s="1287" t="s">
        <v>13</v>
      </c>
      <c r="X154" s="1287"/>
      <c r="Y154" s="1287"/>
      <c r="Z154" s="1288">
        <v>14302</v>
      </c>
      <c r="AA154" s="1288"/>
      <c r="AB154" s="1288"/>
      <c r="AC154" s="1288"/>
      <c r="AD154" s="1289">
        <v>22</v>
      </c>
      <c r="AE154" s="1289"/>
      <c r="AF154" s="1289"/>
      <c r="AG154" s="1289"/>
      <c r="AH154" s="1289"/>
      <c r="AI154" s="1289"/>
      <c r="AJ154" s="1289"/>
      <c r="AK154" s="1289"/>
      <c r="AL154" s="1288">
        <v>2579.0500000000002</v>
      </c>
      <c r="AM154" s="1288"/>
      <c r="AN154" s="1288"/>
      <c r="AO154" s="1288"/>
      <c r="AP154" s="1288"/>
      <c r="AQ154" s="1288"/>
      <c r="AR154" s="1288"/>
      <c r="AS154" s="1288"/>
      <c r="AT154" s="1290">
        <v>14302</v>
      </c>
      <c r="AU154" s="1290"/>
      <c r="AV154" s="1290"/>
      <c r="AW154" s="1290"/>
      <c r="AX154" s="1290"/>
      <c r="AY154" s="1290"/>
      <c r="AZ154" s="1290"/>
      <c r="BA154" s="1290"/>
      <c r="BC154" s="920">
        <f t="shared" si="3"/>
        <v>15017.1</v>
      </c>
    </row>
    <row r="155" spans="3:55">
      <c r="C155" s="1260">
        <v>118</v>
      </c>
      <c r="D155" s="1260"/>
      <c r="E155" s="1261" t="s">
        <v>5578</v>
      </c>
      <c r="F155" s="1261"/>
      <c r="G155" s="1261"/>
      <c r="H155" s="1285" t="s">
        <v>5579</v>
      </c>
      <c r="I155" s="1285"/>
      <c r="J155" s="1285"/>
      <c r="K155" s="1285"/>
      <c r="L155" s="1285"/>
      <c r="M155" s="1285"/>
      <c r="N155" s="1285"/>
      <c r="O155" s="1285"/>
      <c r="P155" s="1285"/>
      <c r="Q155" s="1285"/>
      <c r="R155" s="1285"/>
      <c r="S155" s="1285"/>
      <c r="T155" s="1285"/>
      <c r="U155" s="1286">
        <v>1</v>
      </c>
      <c r="V155" s="1286"/>
      <c r="W155" s="1287" t="s">
        <v>13</v>
      </c>
      <c r="X155" s="1287"/>
      <c r="Y155" s="1287"/>
      <c r="Z155" s="1288">
        <v>15664</v>
      </c>
      <c r="AA155" s="1288"/>
      <c r="AB155" s="1288"/>
      <c r="AC155" s="1288"/>
      <c r="AD155" s="1289">
        <v>22</v>
      </c>
      <c r="AE155" s="1289"/>
      <c r="AF155" s="1289"/>
      <c r="AG155" s="1289"/>
      <c r="AH155" s="1289"/>
      <c r="AI155" s="1289"/>
      <c r="AJ155" s="1289"/>
      <c r="AK155" s="1289"/>
      <c r="AL155" s="1288">
        <v>2824.66</v>
      </c>
      <c r="AM155" s="1288"/>
      <c r="AN155" s="1288"/>
      <c r="AO155" s="1288"/>
      <c r="AP155" s="1288"/>
      <c r="AQ155" s="1288"/>
      <c r="AR155" s="1288"/>
      <c r="AS155" s="1288"/>
      <c r="AT155" s="1290">
        <v>15664</v>
      </c>
      <c r="AU155" s="1290"/>
      <c r="AV155" s="1290"/>
      <c r="AW155" s="1290"/>
      <c r="AX155" s="1290"/>
      <c r="AY155" s="1290"/>
      <c r="AZ155" s="1290"/>
      <c r="BA155" s="1290"/>
      <c r="BC155" s="920">
        <f t="shared" si="3"/>
        <v>16447.2</v>
      </c>
    </row>
    <row r="156" spans="3:55">
      <c r="C156" s="1260">
        <v>119</v>
      </c>
      <c r="D156" s="1260"/>
      <c r="E156" s="1261" t="s">
        <v>5580</v>
      </c>
      <c r="F156" s="1261"/>
      <c r="G156" s="1261"/>
      <c r="H156" s="1285" t="s">
        <v>5581</v>
      </c>
      <c r="I156" s="1285"/>
      <c r="J156" s="1285"/>
      <c r="K156" s="1285"/>
      <c r="L156" s="1285"/>
      <c r="M156" s="1285"/>
      <c r="N156" s="1285"/>
      <c r="O156" s="1285"/>
      <c r="P156" s="1285"/>
      <c r="Q156" s="1285"/>
      <c r="R156" s="1285"/>
      <c r="S156" s="1285"/>
      <c r="T156" s="1285"/>
      <c r="U156" s="1286">
        <v>1</v>
      </c>
      <c r="V156" s="1286"/>
      <c r="W156" s="1287" t="s">
        <v>13</v>
      </c>
      <c r="X156" s="1287"/>
      <c r="Y156" s="1287"/>
      <c r="Z156" s="1288">
        <v>17026</v>
      </c>
      <c r="AA156" s="1288"/>
      <c r="AB156" s="1288"/>
      <c r="AC156" s="1288"/>
      <c r="AD156" s="1289">
        <v>22</v>
      </c>
      <c r="AE156" s="1289"/>
      <c r="AF156" s="1289"/>
      <c r="AG156" s="1289"/>
      <c r="AH156" s="1289"/>
      <c r="AI156" s="1289"/>
      <c r="AJ156" s="1289"/>
      <c r="AK156" s="1289"/>
      <c r="AL156" s="1288">
        <v>3070.26</v>
      </c>
      <c r="AM156" s="1288"/>
      <c r="AN156" s="1288"/>
      <c r="AO156" s="1288"/>
      <c r="AP156" s="1288"/>
      <c r="AQ156" s="1288"/>
      <c r="AR156" s="1288"/>
      <c r="AS156" s="1288"/>
      <c r="AT156" s="1290">
        <v>17026</v>
      </c>
      <c r="AU156" s="1290"/>
      <c r="AV156" s="1290"/>
      <c r="AW156" s="1290"/>
      <c r="AX156" s="1290"/>
      <c r="AY156" s="1290"/>
      <c r="AZ156" s="1290"/>
      <c r="BA156" s="1290"/>
      <c r="BC156" s="920">
        <f t="shared" si="3"/>
        <v>17877.3</v>
      </c>
    </row>
    <row r="157" spans="3:55">
      <c r="C157" s="1260">
        <v>120</v>
      </c>
      <c r="D157" s="1260"/>
      <c r="E157" s="1261" t="s">
        <v>5582</v>
      </c>
      <c r="F157" s="1261"/>
      <c r="G157" s="1261"/>
      <c r="H157" s="1285" t="s">
        <v>5583</v>
      </c>
      <c r="I157" s="1285"/>
      <c r="J157" s="1285"/>
      <c r="K157" s="1285"/>
      <c r="L157" s="1285"/>
      <c r="M157" s="1285"/>
      <c r="N157" s="1285"/>
      <c r="O157" s="1285"/>
      <c r="P157" s="1285"/>
      <c r="Q157" s="1285"/>
      <c r="R157" s="1285"/>
      <c r="S157" s="1285"/>
      <c r="T157" s="1285"/>
      <c r="U157" s="1286">
        <v>1</v>
      </c>
      <c r="V157" s="1286"/>
      <c r="W157" s="1287" t="s">
        <v>13</v>
      </c>
      <c r="X157" s="1287"/>
      <c r="Y157" s="1287"/>
      <c r="Z157" s="1288">
        <v>18388</v>
      </c>
      <c r="AA157" s="1288"/>
      <c r="AB157" s="1288"/>
      <c r="AC157" s="1288"/>
      <c r="AD157" s="1289">
        <v>22</v>
      </c>
      <c r="AE157" s="1289"/>
      <c r="AF157" s="1289"/>
      <c r="AG157" s="1289"/>
      <c r="AH157" s="1289"/>
      <c r="AI157" s="1289"/>
      <c r="AJ157" s="1289"/>
      <c r="AK157" s="1289"/>
      <c r="AL157" s="1288">
        <v>3315.87</v>
      </c>
      <c r="AM157" s="1288"/>
      <c r="AN157" s="1288"/>
      <c r="AO157" s="1288"/>
      <c r="AP157" s="1288"/>
      <c r="AQ157" s="1288"/>
      <c r="AR157" s="1288"/>
      <c r="AS157" s="1288"/>
      <c r="AT157" s="1290">
        <v>18388</v>
      </c>
      <c r="AU157" s="1290"/>
      <c r="AV157" s="1290"/>
      <c r="AW157" s="1290"/>
      <c r="AX157" s="1290"/>
      <c r="AY157" s="1290"/>
      <c r="AZ157" s="1290"/>
      <c r="BA157" s="1290"/>
      <c r="BC157" s="920">
        <f t="shared" si="3"/>
        <v>19307.400000000001</v>
      </c>
    </row>
    <row r="158" spans="3:55">
      <c r="C158" s="1260">
        <v>121</v>
      </c>
      <c r="D158" s="1260"/>
      <c r="E158" s="1261" t="s">
        <v>5584</v>
      </c>
      <c r="F158" s="1261"/>
      <c r="G158" s="1261"/>
      <c r="H158" s="1285" t="s">
        <v>5585</v>
      </c>
      <c r="I158" s="1285"/>
      <c r="J158" s="1285"/>
      <c r="K158" s="1285"/>
      <c r="L158" s="1285"/>
      <c r="M158" s="1285"/>
      <c r="N158" s="1285"/>
      <c r="O158" s="1285"/>
      <c r="P158" s="1285"/>
      <c r="Q158" s="1285"/>
      <c r="R158" s="1285"/>
      <c r="S158" s="1285"/>
      <c r="T158" s="1285"/>
      <c r="U158" s="1286">
        <v>1</v>
      </c>
      <c r="V158" s="1286"/>
      <c r="W158" s="1287" t="s">
        <v>13</v>
      </c>
      <c r="X158" s="1287"/>
      <c r="Y158" s="1287"/>
      <c r="Z158" s="1288">
        <v>19750</v>
      </c>
      <c r="AA158" s="1288"/>
      <c r="AB158" s="1288"/>
      <c r="AC158" s="1288"/>
      <c r="AD158" s="1289">
        <v>22</v>
      </c>
      <c r="AE158" s="1289"/>
      <c r="AF158" s="1289"/>
      <c r="AG158" s="1289"/>
      <c r="AH158" s="1289"/>
      <c r="AI158" s="1289"/>
      <c r="AJ158" s="1289"/>
      <c r="AK158" s="1289"/>
      <c r="AL158" s="1288">
        <v>3561.48</v>
      </c>
      <c r="AM158" s="1288"/>
      <c r="AN158" s="1288"/>
      <c r="AO158" s="1288"/>
      <c r="AP158" s="1288"/>
      <c r="AQ158" s="1288"/>
      <c r="AR158" s="1288"/>
      <c r="AS158" s="1288"/>
      <c r="AT158" s="1290">
        <v>19750</v>
      </c>
      <c r="AU158" s="1290"/>
      <c r="AV158" s="1290"/>
      <c r="AW158" s="1290"/>
      <c r="AX158" s="1290"/>
      <c r="AY158" s="1290"/>
      <c r="AZ158" s="1290"/>
      <c r="BA158" s="1290"/>
      <c r="BC158" s="920">
        <f t="shared" si="3"/>
        <v>20737.5</v>
      </c>
    </row>
    <row r="159" spans="3:55">
      <c r="C159" s="1260">
        <v>122</v>
      </c>
      <c r="D159" s="1260"/>
      <c r="E159" s="1261" t="s">
        <v>5586</v>
      </c>
      <c r="F159" s="1261"/>
      <c r="G159" s="1261"/>
      <c r="H159" s="1285" t="s">
        <v>5587</v>
      </c>
      <c r="I159" s="1285"/>
      <c r="J159" s="1285"/>
      <c r="K159" s="1285"/>
      <c r="L159" s="1285"/>
      <c r="M159" s="1285"/>
      <c r="N159" s="1285"/>
      <c r="O159" s="1285"/>
      <c r="P159" s="1285"/>
      <c r="Q159" s="1285"/>
      <c r="R159" s="1285"/>
      <c r="S159" s="1285"/>
      <c r="T159" s="1285"/>
      <c r="U159" s="1286">
        <v>1</v>
      </c>
      <c r="V159" s="1286"/>
      <c r="W159" s="1287" t="s">
        <v>13</v>
      </c>
      <c r="X159" s="1287"/>
      <c r="Y159" s="1287"/>
      <c r="Z159" s="1288">
        <v>21112</v>
      </c>
      <c r="AA159" s="1288"/>
      <c r="AB159" s="1288"/>
      <c r="AC159" s="1288"/>
      <c r="AD159" s="1289">
        <v>22</v>
      </c>
      <c r="AE159" s="1289"/>
      <c r="AF159" s="1289"/>
      <c r="AG159" s="1289"/>
      <c r="AH159" s="1289"/>
      <c r="AI159" s="1289"/>
      <c r="AJ159" s="1289"/>
      <c r="AK159" s="1289"/>
      <c r="AL159" s="1288">
        <v>3807.08</v>
      </c>
      <c r="AM159" s="1288"/>
      <c r="AN159" s="1288"/>
      <c r="AO159" s="1288"/>
      <c r="AP159" s="1288"/>
      <c r="AQ159" s="1288"/>
      <c r="AR159" s="1288"/>
      <c r="AS159" s="1288"/>
      <c r="AT159" s="1290">
        <v>21112</v>
      </c>
      <c r="AU159" s="1290"/>
      <c r="AV159" s="1290"/>
      <c r="AW159" s="1290"/>
      <c r="AX159" s="1290"/>
      <c r="AY159" s="1290"/>
      <c r="AZ159" s="1290"/>
      <c r="BA159" s="1290"/>
      <c r="BC159" s="920">
        <f t="shared" si="3"/>
        <v>22167.599999999999</v>
      </c>
    </row>
    <row r="160" spans="3:55">
      <c r="C160" s="1260">
        <v>123</v>
      </c>
      <c r="D160" s="1260"/>
      <c r="E160" s="1261" t="s">
        <v>5588</v>
      </c>
      <c r="F160" s="1261"/>
      <c r="G160" s="1261"/>
      <c r="H160" s="1285" t="s">
        <v>5589</v>
      </c>
      <c r="I160" s="1285"/>
      <c r="J160" s="1285"/>
      <c r="K160" s="1285"/>
      <c r="L160" s="1285"/>
      <c r="M160" s="1285"/>
      <c r="N160" s="1285"/>
      <c r="O160" s="1285"/>
      <c r="P160" s="1285"/>
      <c r="Q160" s="1285"/>
      <c r="R160" s="1285"/>
      <c r="S160" s="1285"/>
      <c r="T160" s="1285"/>
      <c r="U160" s="1286">
        <v>1</v>
      </c>
      <c r="V160" s="1286"/>
      <c r="W160" s="1287" t="s">
        <v>13</v>
      </c>
      <c r="X160" s="1287"/>
      <c r="Y160" s="1287"/>
      <c r="Z160" s="1288">
        <v>10992</v>
      </c>
      <c r="AA160" s="1288"/>
      <c r="AB160" s="1288"/>
      <c r="AC160" s="1288"/>
      <c r="AD160" s="1289">
        <v>22</v>
      </c>
      <c r="AE160" s="1289"/>
      <c r="AF160" s="1289"/>
      <c r="AG160" s="1289"/>
      <c r="AH160" s="1289"/>
      <c r="AI160" s="1289"/>
      <c r="AJ160" s="1289"/>
      <c r="AK160" s="1289"/>
      <c r="AL160" s="1288">
        <v>1982.16</v>
      </c>
      <c r="AM160" s="1288"/>
      <c r="AN160" s="1288"/>
      <c r="AO160" s="1288"/>
      <c r="AP160" s="1288"/>
      <c r="AQ160" s="1288"/>
      <c r="AR160" s="1288"/>
      <c r="AS160" s="1288"/>
      <c r="AT160" s="1290">
        <v>10992</v>
      </c>
      <c r="AU160" s="1290"/>
      <c r="AV160" s="1290"/>
      <c r="AW160" s="1290"/>
      <c r="AX160" s="1290"/>
      <c r="AY160" s="1290"/>
      <c r="AZ160" s="1290"/>
      <c r="BA160" s="1290"/>
      <c r="BC160" s="920">
        <f t="shared" si="3"/>
        <v>11541.6</v>
      </c>
    </row>
    <row r="161" spans="3:55">
      <c r="C161" s="1260">
        <v>124</v>
      </c>
      <c r="D161" s="1260"/>
      <c r="E161" s="1261" t="s">
        <v>5590</v>
      </c>
      <c r="F161" s="1261"/>
      <c r="G161" s="1261"/>
      <c r="H161" s="1285" t="s">
        <v>5591</v>
      </c>
      <c r="I161" s="1285"/>
      <c r="J161" s="1285"/>
      <c r="K161" s="1285"/>
      <c r="L161" s="1285"/>
      <c r="M161" s="1285"/>
      <c r="N161" s="1285"/>
      <c r="O161" s="1285"/>
      <c r="P161" s="1285"/>
      <c r="Q161" s="1285"/>
      <c r="R161" s="1285"/>
      <c r="S161" s="1285"/>
      <c r="T161" s="1285"/>
      <c r="U161" s="1286">
        <v>1</v>
      </c>
      <c r="V161" s="1286"/>
      <c r="W161" s="1287" t="s">
        <v>13</v>
      </c>
      <c r="X161" s="1287"/>
      <c r="Y161" s="1287"/>
      <c r="Z161" s="1288">
        <v>13229</v>
      </c>
      <c r="AA161" s="1288"/>
      <c r="AB161" s="1288"/>
      <c r="AC161" s="1288"/>
      <c r="AD161" s="1289">
        <v>22</v>
      </c>
      <c r="AE161" s="1289"/>
      <c r="AF161" s="1289"/>
      <c r="AG161" s="1289"/>
      <c r="AH161" s="1289"/>
      <c r="AI161" s="1289"/>
      <c r="AJ161" s="1289"/>
      <c r="AK161" s="1289"/>
      <c r="AL161" s="1288">
        <v>2385.56</v>
      </c>
      <c r="AM161" s="1288"/>
      <c r="AN161" s="1288"/>
      <c r="AO161" s="1288"/>
      <c r="AP161" s="1288"/>
      <c r="AQ161" s="1288"/>
      <c r="AR161" s="1288"/>
      <c r="AS161" s="1288"/>
      <c r="AT161" s="1290">
        <v>13229</v>
      </c>
      <c r="AU161" s="1290"/>
      <c r="AV161" s="1290"/>
      <c r="AW161" s="1290"/>
      <c r="AX161" s="1290"/>
      <c r="AY161" s="1290"/>
      <c r="AZ161" s="1290"/>
      <c r="BA161" s="1290"/>
      <c r="BC161" s="920">
        <f t="shared" si="3"/>
        <v>13890.45</v>
      </c>
    </row>
    <row r="162" spans="3:55">
      <c r="C162" s="1260">
        <v>125</v>
      </c>
      <c r="D162" s="1260"/>
      <c r="E162" s="1261" t="s">
        <v>5592</v>
      </c>
      <c r="F162" s="1261"/>
      <c r="G162" s="1261"/>
      <c r="H162" s="1285" t="s">
        <v>5593</v>
      </c>
      <c r="I162" s="1285"/>
      <c r="J162" s="1285"/>
      <c r="K162" s="1285"/>
      <c r="L162" s="1285"/>
      <c r="M162" s="1285"/>
      <c r="N162" s="1285"/>
      <c r="O162" s="1285"/>
      <c r="P162" s="1285"/>
      <c r="Q162" s="1285"/>
      <c r="R162" s="1285"/>
      <c r="S162" s="1285"/>
      <c r="T162" s="1285"/>
      <c r="U162" s="1286">
        <v>1</v>
      </c>
      <c r="V162" s="1286"/>
      <c r="W162" s="1287" t="s">
        <v>13</v>
      </c>
      <c r="X162" s="1287"/>
      <c r="Y162" s="1287"/>
      <c r="Z162" s="1288">
        <v>15466</v>
      </c>
      <c r="AA162" s="1288"/>
      <c r="AB162" s="1288"/>
      <c r="AC162" s="1288"/>
      <c r="AD162" s="1289">
        <v>22</v>
      </c>
      <c r="AE162" s="1289"/>
      <c r="AF162" s="1289"/>
      <c r="AG162" s="1289"/>
      <c r="AH162" s="1289"/>
      <c r="AI162" s="1289"/>
      <c r="AJ162" s="1289"/>
      <c r="AK162" s="1289"/>
      <c r="AL162" s="1288">
        <v>2788.95</v>
      </c>
      <c r="AM162" s="1288"/>
      <c r="AN162" s="1288"/>
      <c r="AO162" s="1288"/>
      <c r="AP162" s="1288"/>
      <c r="AQ162" s="1288"/>
      <c r="AR162" s="1288"/>
      <c r="AS162" s="1288"/>
      <c r="AT162" s="1290">
        <v>15466</v>
      </c>
      <c r="AU162" s="1290"/>
      <c r="AV162" s="1290"/>
      <c r="AW162" s="1290"/>
      <c r="AX162" s="1290"/>
      <c r="AY162" s="1290"/>
      <c r="AZ162" s="1290"/>
      <c r="BA162" s="1290"/>
      <c r="BC162" s="920">
        <f t="shared" si="3"/>
        <v>16239.3</v>
      </c>
    </row>
    <row r="163" spans="3:55">
      <c r="C163" s="1260">
        <v>126</v>
      </c>
      <c r="D163" s="1260"/>
      <c r="E163" s="1261" t="s">
        <v>5594</v>
      </c>
      <c r="F163" s="1261"/>
      <c r="G163" s="1261"/>
      <c r="H163" s="1285" t="s">
        <v>5595</v>
      </c>
      <c r="I163" s="1285"/>
      <c r="J163" s="1285"/>
      <c r="K163" s="1285"/>
      <c r="L163" s="1285"/>
      <c r="M163" s="1285"/>
      <c r="N163" s="1285"/>
      <c r="O163" s="1285"/>
      <c r="P163" s="1285"/>
      <c r="Q163" s="1285"/>
      <c r="R163" s="1285"/>
      <c r="S163" s="1285"/>
      <c r="T163" s="1285"/>
      <c r="U163" s="1286">
        <v>1</v>
      </c>
      <c r="V163" s="1286"/>
      <c r="W163" s="1287" t="s">
        <v>13</v>
      </c>
      <c r="X163" s="1287"/>
      <c r="Y163" s="1287"/>
      <c r="Z163" s="1288">
        <v>17703</v>
      </c>
      <c r="AA163" s="1288"/>
      <c r="AB163" s="1288"/>
      <c r="AC163" s="1288"/>
      <c r="AD163" s="1289">
        <v>22</v>
      </c>
      <c r="AE163" s="1289"/>
      <c r="AF163" s="1289"/>
      <c r="AG163" s="1289"/>
      <c r="AH163" s="1289"/>
      <c r="AI163" s="1289"/>
      <c r="AJ163" s="1289"/>
      <c r="AK163" s="1289"/>
      <c r="AL163" s="1288">
        <v>3192.34</v>
      </c>
      <c r="AM163" s="1288"/>
      <c r="AN163" s="1288"/>
      <c r="AO163" s="1288"/>
      <c r="AP163" s="1288"/>
      <c r="AQ163" s="1288"/>
      <c r="AR163" s="1288"/>
      <c r="AS163" s="1288"/>
      <c r="AT163" s="1290">
        <v>17703</v>
      </c>
      <c r="AU163" s="1290"/>
      <c r="AV163" s="1290"/>
      <c r="AW163" s="1290"/>
      <c r="AX163" s="1290"/>
      <c r="AY163" s="1290"/>
      <c r="AZ163" s="1290"/>
      <c r="BA163" s="1290"/>
      <c r="BC163" s="920">
        <f t="shared" si="3"/>
        <v>18588.150000000001</v>
      </c>
    </row>
    <row r="164" spans="3:55">
      <c r="C164" s="1260">
        <v>127</v>
      </c>
      <c r="D164" s="1260"/>
      <c r="E164" s="1261" t="s">
        <v>5596</v>
      </c>
      <c r="F164" s="1261"/>
      <c r="G164" s="1261"/>
      <c r="H164" s="1285" t="s">
        <v>5597</v>
      </c>
      <c r="I164" s="1285"/>
      <c r="J164" s="1285"/>
      <c r="K164" s="1285"/>
      <c r="L164" s="1285"/>
      <c r="M164" s="1285"/>
      <c r="N164" s="1285"/>
      <c r="O164" s="1285"/>
      <c r="P164" s="1285"/>
      <c r="Q164" s="1285"/>
      <c r="R164" s="1285"/>
      <c r="S164" s="1285"/>
      <c r="T164" s="1285"/>
      <c r="U164" s="1286">
        <v>1</v>
      </c>
      <c r="V164" s="1286"/>
      <c r="W164" s="1287" t="s">
        <v>13</v>
      </c>
      <c r="X164" s="1287"/>
      <c r="Y164" s="1287"/>
      <c r="Z164" s="1288">
        <v>19940</v>
      </c>
      <c r="AA164" s="1288"/>
      <c r="AB164" s="1288"/>
      <c r="AC164" s="1288"/>
      <c r="AD164" s="1289">
        <v>22</v>
      </c>
      <c r="AE164" s="1289"/>
      <c r="AF164" s="1289"/>
      <c r="AG164" s="1289"/>
      <c r="AH164" s="1289"/>
      <c r="AI164" s="1289"/>
      <c r="AJ164" s="1289"/>
      <c r="AK164" s="1289"/>
      <c r="AL164" s="1288">
        <v>3595.74</v>
      </c>
      <c r="AM164" s="1288"/>
      <c r="AN164" s="1288"/>
      <c r="AO164" s="1288"/>
      <c r="AP164" s="1288"/>
      <c r="AQ164" s="1288"/>
      <c r="AR164" s="1288"/>
      <c r="AS164" s="1288"/>
      <c r="AT164" s="1290">
        <v>19940</v>
      </c>
      <c r="AU164" s="1290"/>
      <c r="AV164" s="1290"/>
      <c r="AW164" s="1290"/>
      <c r="AX164" s="1290"/>
      <c r="AY164" s="1290"/>
      <c r="AZ164" s="1290"/>
      <c r="BA164" s="1290"/>
      <c r="BC164" s="920">
        <f t="shared" si="3"/>
        <v>20937</v>
      </c>
    </row>
    <row r="165" spans="3:55">
      <c r="C165" s="1260">
        <v>128</v>
      </c>
      <c r="D165" s="1260"/>
      <c r="E165" s="1261" t="s">
        <v>5598</v>
      </c>
      <c r="F165" s="1261"/>
      <c r="G165" s="1261"/>
      <c r="H165" s="1285" t="s">
        <v>5599</v>
      </c>
      <c r="I165" s="1285"/>
      <c r="J165" s="1285"/>
      <c r="K165" s="1285"/>
      <c r="L165" s="1285"/>
      <c r="M165" s="1285"/>
      <c r="N165" s="1285"/>
      <c r="O165" s="1285"/>
      <c r="P165" s="1285"/>
      <c r="Q165" s="1285"/>
      <c r="R165" s="1285"/>
      <c r="S165" s="1285"/>
      <c r="T165" s="1285"/>
      <c r="U165" s="1286">
        <v>1</v>
      </c>
      <c r="V165" s="1286"/>
      <c r="W165" s="1287" t="s">
        <v>13</v>
      </c>
      <c r="X165" s="1287"/>
      <c r="Y165" s="1287"/>
      <c r="Z165" s="1288">
        <v>22177</v>
      </c>
      <c r="AA165" s="1288"/>
      <c r="AB165" s="1288"/>
      <c r="AC165" s="1288"/>
      <c r="AD165" s="1289">
        <v>22</v>
      </c>
      <c r="AE165" s="1289"/>
      <c r="AF165" s="1289"/>
      <c r="AG165" s="1289"/>
      <c r="AH165" s="1289"/>
      <c r="AI165" s="1289"/>
      <c r="AJ165" s="1289"/>
      <c r="AK165" s="1289"/>
      <c r="AL165" s="1288">
        <v>3999.13</v>
      </c>
      <c r="AM165" s="1288"/>
      <c r="AN165" s="1288"/>
      <c r="AO165" s="1288"/>
      <c r="AP165" s="1288"/>
      <c r="AQ165" s="1288"/>
      <c r="AR165" s="1288"/>
      <c r="AS165" s="1288"/>
      <c r="AT165" s="1290">
        <v>22177</v>
      </c>
      <c r="AU165" s="1290"/>
      <c r="AV165" s="1290"/>
      <c r="AW165" s="1290"/>
      <c r="AX165" s="1290"/>
      <c r="AY165" s="1290"/>
      <c r="AZ165" s="1290"/>
      <c r="BA165" s="1290"/>
      <c r="BC165" s="920">
        <f t="shared" si="3"/>
        <v>23285.85</v>
      </c>
    </row>
    <row r="166" spans="3:55">
      <c r="C166" s="1260">
        <v>129</v>
      </c>
      <c r="D166" s="1260"/>
      <c r="E166" s="1261" t="s">
        <v>5600</v>
      </c>
      <c r="F166" s="1261"/>
      <c r="G166" s="1261"/>
      <c r="H166" s="1285" t="s">
        <v>5601</v>
      </c>
      <c r="I166" s="1285"/>
      <c r="J166" s="1285"/>
      <c r="K166" s="1285"/>
      <c r="L166" s="1285"/>
      <c r="M166" s="1285"/>
      <c r="N166" s="1285"/>
      <c r="O166" s="1285"/>
      <c r="P166" s="1285"/>
      <c r="Q166" s="1285"/>
      <c r="R166" s="1285"/>
      <c r="S166" s="1285"/>
      <c r="T166" s="1285"/>
      <c r="U166" s="1286">
        <v>1</v>
      </c>
      <c r="V166" s="1286"/>
      <c r="W166" s="1287" t="s">
        <v>13</v>
      </c>
      <c r="X166" s="1287"/>
      <c r="Y166" s="1287"/>
      <c r="Z166" s="1288">
        <v>24414</v>
      </c>
      <c r="AA166" s="1288"/>
      <c r="AB166" s="1288"/>
      <c r="AC166" s="1288"/>
      <c r="AD166" s="1289">
        <v>22</v>
      </c>
      <c r="AE166" s="1289"/>
      <c r="AF166" s="1289"/>
      <c r="AG166" s="1289"/>
      <c r="AH166" s="1289"/>
      <c r="AI166" s="1289"/>
      <c r="AJ166" s="1289"/>
      <c r="AK166" s="1289"/>
      <c r="AL166" s="1288">
        <v>4402.5200000000004</v>
      </c>
      <c r="AM166" s="1288"/>
      <c r="AN166" s="1288"/>
      <c r="AO166" s="1288"/>
      <c r="AP166" s="1288"/>
      <c r="AQ166" s="1288"/>
      <c r="AR166" s="1288"/>
      <c r="AS166" s="1288"/>
      <c r="AT166" s="1290">
        <v>24414</v>
      </c>
      <c r="AU166" s="1290"/>
      <c r="AV166" s="1290"/>
      <c r="AW166" s="1290"/>
      <c r="AX166" s="1290"/>
      <c r="AY166" s="1290"/>
      <c r="AZ166" s="1290"/>
      <c r="BA166" s="1290"/>
      <c r="BC166" s="920">
        <f t="shared" si="3"/>
        <v>25634.7</v>
      </c>
    </row>
    <row r="167" spans="3:55">
      <c r="C167" s="1260">
        <v>130</v>
      </c>
      <c r="D167" s="1260"/>
      <c r="E167" s="1261" t="s">
        <v>5602</v>
      </c>
      <c r="F167" s="1261"/>
      <c r="G167" s="1261"/>
      <c r="H167" s="1285" t="s">
        <v>5603</v>
      </c>
      <c r="I167" s="1285"/>
      <c r="J167" s="1285"/>
      <c r="K167" s="1285"/>
      <c r="L167" s="1285"/>
      <c r="M167" s="1285"/>
      <c r="N167" s="1285"/>
      <c r="O167" s="1285"/>
      <c r="P167" s="1285"/>
      <c r="Q167" s="1285"/>
      <c r="R167" s="1285"/>
      <c r="S167" s="1285"/>
      <c r="T167" s="1285"/>
      <c r="U167" s="1286">
        <v>1</v>
      </c>
      <c r="V167" s="1286"/>
      <c r="W167" s="1287" t="s">
        <v>13</v>
      </c>
      <c r="X167" s="1287"/>
      <c r="Y167" s="1287"/>
      <c r="Z167" s="1288">
        <v>26651</v>
      </c>
      <c r="AA167" s="1288"/>
      <c r="AB167" s="1288"/>
      <c r="AC167" s="1288"/>
      <c r="AD167" s="1289">
        <v>22</v>
      </c>
      <c r="AE167" s="1289"/>
      <c r="AF167" s="1289"/>
      <c r="AG167" s="1289"/>
      <c r="AH167" s="1289"/>
      <c r="AI167" s="1289"/>
      <c r="AJ167" s="1289"/>
      <c r="AK167" s="1289"/>
      <c r="AL167" s="1288">
        <v>4805.92</v>
      </c>
      <c r="AM167" s="1288"/>
      <c r="AN167" s="1288"/>
      <c r="AO167" s="1288"/>
      <c r="AP167" s="1288"/>
      <c r="AQ167" s="1288"/>
      <c r="AR167" s="1288"/>
      <c r="AS167" s="1288"/>
      <c r="AT167" s="1290">
        <v>26651</v>
      </c>
      <c r="AU167" s="1290"/>
      <c r="AV167" s="1290"/>
      <c r="AW167" s="1290"/>
      <c r="AX167" s="1290"/>
      <c r="AY167" s="1290"/>
      <c r="AZ167" s="1290"/>
      <c r="BA167" s="1290"/>
      <c r="BC167" s="920">
        <f t="shared" si="3"/>
        <v>27983.55</v>
      </c>
    </row>
    <row r="168" spans="3:55">
      <c r="C168" s="1260">
        <v>131</v>
      </c>
      <c r="D168" s="1260"/>
      <c r="E168" s="1261" t="s">
        <v>5604</v>
      </c>
      <c r="F168" s="1261"/>
      <c r="G168" s="1261"/>
      <c r="H168" s="1285" t="s">
        <v>5605</v>
      </c>
      <c r="I168" s="1285"/>
      <c r="J168" s="1285"/>
      <c r="K168" s="1285"/>
      <c r="L168" s="1285"/>
      <c r="M168" s="1285"/>
      <c r="N168" s="1285"/>
      <c r="O168" s="1285"/>
      <c r="P168" s="1285"/>
      <c r="Q168" s="1285"/>
      <c r="R168" s="1285"/>
      <c r="S168" s="1285"/>
      <c r="T168" s="1285"/>
      <c r="U168" s="1286">
        <v>1</v>
      </c>
      <c r="V168" s="1286"/>
      <c r="W168" s="1287" t="s">
        <v>13</v>
      </c>
      <c r="X168" s="1287"/>
      <c r="Y168" s="1287"/>
      <c r="Z168" s="1288">
        <v>28888</v>
      </c>
      <c r="AA168" s="1288"/>
      <c r="AB168" s="1288"/>
      <c r="AC168" s="1288"/>
      <c r="AD168" s="1289">
        <v>22</v>
      </c>
      <c r="AE168" s="1289"/>
      <c r="AF168" s="1289"/>
      <c r="AG168" s="1289"/>
      <c r="AH168" s="1289"/>
      <c r="AI168" s="1289"/>
      <c r="AJ168" s="1289"/>
      <c r="AK168" s="1289"/>
      <c r="AL168" s="1288">
        <v>5209.3100000000004</v>
      </c>
      <c r="AM168" s="1288"/>
      <c r="AN168" s="1288"/>
      <c r="AO168" s="1288"/>
      <c r="AP168" s="1288"/>
      <c r="AQ168" s="1288"/>
      <c r="AR168" s="1288"/>
      <c r="AS168" s="1288"/>
      <c r="AT168" s="1290">
        <v>28888</v>
      </c>
      <c r="AU168" s="1290"/>
      <c r="AV168" s="1290"/>
      <c r="AW168" s="1290"/>
      <c r="AX168" s="1290"/>
      <c r="AY168" s="1290"/>
      <c r="AZ168" s="1290"/>
      <c r="BA168" s="1290"/>
      <c r="BC168" s="920">
        <f t="shared" si="3"/>
        <v>30332.400000000001</v>
      </c>
    </row>
    <row r="169" spans="3:55">
      <c r="C169" s="1260">
        <v>132</v>
      </c>
      <c r="D169" s="1260"/>
      <c r="E169" s="1261" t="s">
        <v>5606</v>
      </c>
      <c r="F169" s="1261"/>
      <c r="G169" s="1261"/>
      <c r="H169" s="1285" t="s">
        <v>5607</v>
      </c>
      <c r="I169" s="1285"/>
      <c r="J169" s="1285"/>
      <c r="K169" s="1285"/>
      <c r="L169" s="1285"/>
      <c r="M169" s="1285"/>
      <c r="N169" s="1285"/>
      <c r="O169" s="1285"/>
      <c r="P169" s="1285"/>
      <c r="Q169" s="1285"/>
      <c r="R169" s="1285"/>
      <c r="S169" s="1285"/>
      <c r="T169" s="1285"/>
      <c r="U169" s="1286">
        <v>1</v>
      </c>
      <c r="V169" s="1286"/>
      <c r="W169" s="1287" t="s">
        <v>13</v>
      </c>
      <c r="X169" s="1287"/>
      <c r="Y169" s="1287"/>
      <c r="Z169" s="1288">
        <v>31125</v>
      </c>
      <c r="AA169" s="1288"/>
      <c r="AB169" s="1288"/>
      <c r="AC169" s="1288"/>
      <c r="AD169" s="1289">
        <v>22</v>
      </c>
      <c r="AE169" s="1289"/>
      <c r="AF169" s="1289"/>
      <c r="AG169" s="1289"/>
      <c r="AH169" s="1289"/>
      <c r="AI169" s="1289"/>
      <c r="AJ169" s="1289"/>
      <c r="AK169" s="1289"/>
      <c r="AL169" s="1288">
        <v>5612.7</v>
      </c>
      <c r="AM169" s="1288"/>
      <c r="AN169" s="1288"/>
      <c r="AO169" s="1288"/>
      <c r="AP169" s="1288"/>
      <c r="AQ169" s="1288"/>
      <c r="AR169" s="1288"/>
      <c r="AS169" s="1288"/>
      <c r="AT169" s="1290">
        <v>31125</v>
      </c>
      <c r="AU169" s="1290"/>
      <c r="AV169" s="1290"/>
      <c r="AW169" s="1290"/>
      <c r="AX169" s="1290"/>
      <c r="AY169" s="1290"/>
      <c r="AZ169" s="1290"/>
      <c r="BA169" s="1290"/>
      <c r="BC169" s="920">
        <f t="shared" si="3"/>
        <v>32681.25</v>
      </c>
    </row>
    <row r="170" spans="3:55">
      <c r="C170" s="1260">
        <v>133</v>
      </c>
      <c r="D170" s="1260"/>
      <c r="E170" s="1261" t="s">
        <v>5608</v>
      </c>
      <c r="F170" s="1261"/>
      <c r="G170" s="1261"/>
      <c r="H170" s="1285" t="s">
        <v>5609</v>
      </c>
      <c r="I170" s="1285"/>
      <c r="J170" s="1285"/>
      <c r="K170" s="1285"/>
      <c r="L170" s="1285"/>
      <c r="M170" s="1285"/>
      <c r="N170" s="1285"/>
      <c r="O170" s="1285"/>
      <c r="P170" s="1285"/>
      <c r="Q170" s="1285"/>
      <c r="R170" s="1285"/>
      <c r="S170" s="1285"/>
      <c r="T170" s="1285"/>
      <c r="U170" s="1286">
        <v>1</v>
      </c>
      <c r="V170" s="1286"/>
      <c r="W170" s="1287" t="s">
        <v>13</v>
      </c>
      <c r="X170" s="1287"/>
      <c r="Y170" s="1287"/>
      <c r="Z170" s="1288">
        <v>33362</v>
      </c>
      <c r="AA170" s="1288"/>
      <c r="AB170" s="1288"/>
      <c r="AC170" s="1288"/>
      <c r="AD170" s="1289">
        <v>22</v>
      </c>
      <c r="AE170" s="1289"/>
      <c r="AF170" s="1289"/>
      <c r="AG170" s="1289"/>
      <c r="AH170" s="1289"/>
      <c r="AI170" s="1289"/>
      <c r="AJ170" s="1289"/>
      <c r="AK170" s="1289"/>
      <c r="AL170" s="1288">
        <v>6016.1</v>
      </c>
      <c r="AM170" s="1288"/>
      <c r="AN170" s="1288"/>
      <c r="AO170" s="1288"/>
      <c r="AP170" s="1288"/>
      <c r="AQ170" s="1288"/>
      <c r="AR170" s="1288"/>
      <c r="AS170" s="1288"/>
      <c r="AT170" s="1290">
        <v>33362</v>
      </c>
      <c r="AU170" s="1290"/>
      <c r="AV170" s="1290"/>
      <c r="AW170" s="1290"/>
      <c r="AX170" s="1290"/>
      <c r="AY170" s="1290"/>
      <c r="AZ170" s="1290"/>
      <c r="BA170" s="1290"/>
      <c r="BC170" s="920">
        <f t="shared" si="3"/>
        <v>35030.1</v>
      </c>
    </row>
    <row r="171" spans="3:55">
      <c r="C171" s="1293">
        <v>134</v>
      </c>
      <c r="D171" s="1293"/>
      <c r="E171" s="1294" t="s">
        <v>2147</v>
      </c>
      <c r="F171" s="1294"/>
      <c r="G171" s="1294"/>
      <c r="H171" s="1262" t="s">
        <v>2146</v>
      </c>
      <c r="I171" s="1262"/>
      <c r="J171" s="1262"/>
      <c r="K171" s="1262"/>
      <c r="L171" s="1262"/>
      <c r="M171" s="1262"/>
      <c r="N171" s="1262"/>
      <c r="O171" s="1262"/>
      <c r="P171" s="1262"/>
      <c r="Q171" s="1262"/>
      <c r="R171" s="1262"/>
      <c r="S171" s="1262"/>
      <c r="T171" s="1262"/>
      <c r="U171" s="1263">
        <v>1</v>
      </c>
      <c r="V171" s="1263"/>
      <c r="W171" s="1264" t="s">
        <v>13</v>
      </c>
      <c r="X171" s="1264"/>
      <c r="Y171" s="1264"/>
      <c r="Z171" s="1295">
        <v>939</v>
      </c>
      <c r="AA171" s="1295"/>
      <c r="AB171" s="1295"/>
      <c r="AC171" s="1295"/>
      <c r="AD171" s="1289">
        <v>22</v>
      </c>
      <c r="AE171" s="1289"/>
      <c r="AF171" s="1289"/>
      <c r="AG171" s="1289"/>
      <c r="AH171" s="1289"/>
      <c r="AI171" s="1289"/>
      <c r="AJ171" s="1289"/>
      <c r="AK171" s="1289"/>
      <c r="AL171" s="1291">
        <v>169.33</v>
      </c>
      <c r="AM171" s="1291"/>
      <c r="AN171" s="1291"/>
      <c r="AO171" s="1291"/>
      <c r="AP171" s="1291"/>
      <c r="AQ171" s="1291"/>
      <c r="AR171" s="1291"/>
      <c r="AS171" s="1291"/>
      <c r="AT171" s="1296">
        <v>939</v>
      </c>
      <c r="AU171" s="1296"/>
      <c r="AV171" s="1296"/>
      <c r="AW171" s="1296"/>
      <c r="AX171" s="1296"/>
      <c r="AY171" s="1296"/>
      <c r="AZ171" s="1296"/>
      <c r="BA171" s="1296"/>
      <c r="BC171" s="920">
        <f t="shared" si="3"/>
        <v>985.95</v>
      </c>
    </row>
    <row r="172" spans="3:55">
      <c r="C172" s="1293">
        <v>135</v>
      </c>
      <c r="D172" s="1293"/>
      <c r="E172" s="1294" t="s">
        <v>1665</v>
      </c>
      <c r="F172" s="1294"/>
      <c r="G172" s="1294"/>
      <c r="H172" s="1262" t="s">
        <v>2199</v>
      </c>
      <c r="I172" s="1262"/>
      <c r="J172" s="1262"/>
      <c r="K172" s="1262"/>
      <c r="L172" s="1262"/>
      <c r="M172" s="1262"/>
      <c r="N172" s="1262"/>
      <c r="O172" s="1262"/>
      <c r="P172" s="1262"/>
      <c r="Q172" s="1262"/>
      <c r="R172" s="1262"/>
      <c r="S172" s="1262"/>
      <c r="T172" s="1262"/>
      <c r="U172" s="1263">
        <v>1</v>
      </c>
      <c r="V172" s="1263"/>
      <c r="W172" s="1264" t="s">
        <v>13</v>
      </c>
      <c r="X172" s="1264"/>
      <c r="Y172" s="1264"/>
      <c r="Z172" s="1295">
        <v>939</v>
      </c>
      <c r="AA172" s="1295"/>
      <c r="AB172" s="1295"/>
      <c r="AC172" s="1295"/>
      <c r="AD172" s="1289">
        <v>22</v>
      </c>
      <c r="AE172" s="1289"/>
      <c r="AF172" s="1289"/>
      <c r="AG172" s="1289"/>
      <c r="AH172" s="1289"/>
      <c r="AI172" s="1289"/>
      <c r="AJ172" s="1289"/>
      <c r="AK172" s="1289"/>
      <c r="AL172" s="1291">
        <v>169.33</v>
      </c>
      <c r="AM172" s="1291"/>
      <c r="AN172" s="1291"/>
      <c r="AO172" s="1291"/>
      <c r="AP172" s="1291"/>
      <c r="AQ172" s="1291"/>
      <c r="AR172" s="1291"/>
      <c r="AS172" s="1291"/>
      <c r="AT172" s="1296">
        <v>939</v>
      </c>
      <c r="AU172" s="1296"/>
      <c r="AV172" s="1296"/>
      <c r="AW172" s="1296"/>
      <c r="AX172" s="1296"/>
      <c r="AY172" s="1296"/>
      <c r="AZ172" s="1296"/>
      <c r="BA172" s="1296"/>
      <c r="BC172" s="920">
        <f t="shared" si="3"/>
        <v>985.95</v>
      </c>
    </row>
    <row r="173" spans="3:55">
      <c r="C173" s="1293">
        <v>136</v>
      </c>
      <c r="D173" s="1293"/>
      <c r="E173" s="1294" t="s">
        <v>1664</v>
      </c>
      <c r="F173" s="1294"/>
      <c r="G173" s="1294"/>
      <c r="H173" s="1262" t="s">
        <v>2200</v>
      </c>
      <c r="I173" s="1262"/>
      <c r="J173" s="1262"/>
      <c r="K173" s="1262"/>
      <c r="L173" s="1262"/>
      <c r="M173" s="1262"/>
      <c r="N173" s="1262"/>
      <c r="O173" s="1262"/>
      <c r="P173" s="1262"/>
      <c r="Q173" s="1262"/>
      <c r="R173" s="1262"/>
      <c r="S173" s="1262"/>
      <c r="T173" s="1262"/>
      <c r="U173" s="1263">
        <v>1</v>
      </c>
      <c r="V173" s="1263"/>
      <c r="W173" s="1264" t="s">
        <v>13</v>
      </c>
      <c r="X173" s="1264"/>
      <c r="Y173" s="1264"/>
      <c r="Z173" s="1295">
        <v>961</v>
      </c>
      <c r="AA173" s="1295"/>
      <c r="AB173" s="1295"/>
      <c r="AC173" s="1295"/>
      <c r="AD173" s="1289">
        <v>22</v>
      </c>
      <c r="AE173" s="1289"/>
      <c r="AF173" s="1289"/>
      <c r="AG173" s="1289"/>
      <c r="AH173" s="1289"/>
      <c r="AI173" s="1289"/>
      <c r="AJ173" s="1289"/>
      <c r="AK173" s="1289"/>
      <c r="AL173" s="1291">
        <v>173.3</v>
      </c>
      <c r="AM173" s="1291"/>
      <c r="AN173" s="1291"/>
      <c r="AO173" s="1291"/>
      <c r="AP173" s="1291"/>
      <c r="AQ173" s="1291"/>
      <c r="AR173" s="1291"/>
      <c r="AS173" s="1291"/>
      <c r="AT173" s="1296">
        <v>961</v>
      </c>
      <c r="AU173" s="1296"/>
      <c r="AV173" s="1296"/>
      <c r="AW173" s="1296"/>
      <c r="AX173" s="1296"/>
      <c r="AY173" s="1296"/>
      <c r="AZ173" s="1296"/>
      <c r="BA173" s="1296"/>
      <c r="BC173" s="920">
        <f t="shared" si="3"/>
        <v>1009.05</v>
      </c>
    </row>
    <row r="174" spans="3:55">
      <c r="C174" s="1293">
        <v>137</v>
      </c>
      <c r="D174" s="1293"/>
      <c r="E174" s="1294" t="s">
        <v>2145</v>
      </c>
      <c r="F174" s="1294"/>
      <c r="G174" s="1294"/>
      <c r="H174" s="1262" t="s">
        <v>2194</v>
      </c>
      <c r="I174" s="1262"/>
      <c r="J174" s="1262"/>
      <c r="K174" s="1262"/>
      <c r="L174" s="1262"/>
      <c r="M174" s="1262"/>
      <c r="N174" s="1262"/>
      <c r="O174" s="1262"/>
      <c r="P174" s="1262"/>
      <c r="Q174" s="1262"/>
      <c r="R174" s="1262"/>
      <c r="S174" s="1262"/>
      <c r="T174" s="1262"/>
      <c r="U174" s="1263">
        <v>1</v>
      </c>
      <c r="V174" s="1263"/>
      <c r="W174" s="1264" t="s">
        <v>970</v>
      </c>
      <c r="X174" s="1264"/>
      <c r="Y174" s="1264"/>
      <c r="Z174" s="1295">
        <v>399</v>
      </c>
      <c r="AA174" s="1295"/>
      <c r="AB174" s="1295"/>
      <c r="AC174" s="1295"/>
      <c r="AD174" s="1289">
        <v>22</v>
      </c>
      <c r="AE174" s="1289"/>
      <c r="AF174" s="1289"/>
      <c r="AG174" s="1289"/>
      <c r="AH174" s="1289"/>
      <c r="AI174" s="1289"/>
      <c r="AJ174" s="1289"/>
      <c r="AK174" s="1289"/>
      <c r="AL174" s="1291">
        <v>71.95</v>
      </c>
      <c r="AM174" s="1291"/>
      <c r="AN174" s="1291"/>
      <c r="AO174" s="1291"/>
      <c r="AP174" s="1291"/>
      <c r="AQ174" s="1291"/>
      <c r="AR174" s="1291"/>
      <c r="AS174" s="1291"/>
      <c r="AT174" s="1296">
        <v>399</v>
      </c>
      <c r="AU174" s="1296"/>
      <c r="AV174" s="1296"/>
      <c r="AW174" s="1296"/>
      <c r="AX174" s="1296"/>
      <c r="AY174" s="1296"/>
      <c r="AZ174" s="1296"/>
      <c r="BA174" s="1296"/>
      <c r="BC174" s="920">
        <f t="shared" si="3"/>
        <v>418.95</v>
      </c>
    </row>
    <row r="175" spans="3:55">
      <c r="C175" s="1293">
        <v>138</v>
      </c>
      <c r="D175" s="1293"/>
      <c r="E175" s="1294" t="s">
        <v>2195</v>
      </c>
      <c r="F175" s="1294"/>
      <c r="G175" s="1294"/>
      <c r="H175" s="1262" t="s">
        <v>2196</v>
      </c>
      <c r="I175" s="1262"/>
      <c r="J175" s="1262"/>
      <c r="K175" s="1262"/>
      <c r="L175" s="1262"/>
      <c r="M175" s="1262"/>
      <c r="N175" s="1262"/>
      <c r="O175" s="1262"/>
      <c r="P175" s="1262"/>
      <c r="Q175" s="1262"/>
      <c r="R175" s="1262"/>
      <c r="S175" s="1262"/>
      <c r="T175" s="1262"/>
      <c r="U175" s="1263">
        <v>1</v>
      </c>
      <c r="V175" s="1263"/>
      <c r="W175" s="1264" t="s">
        <v>970</v>
      </c>
      <c r="X175" s="1264"/>
      <c r="Y175" s="1264"/>
      <c r="Z175" s="1295">
        <v>491</v>
      </c>
      <c r="AA175" s="1295"/>
      <c r="AB175" s="1295"/>
      <c r="AC175" s="1295"/>
      <c r="AD175" s="1289">
        <v>22</v>
      </c>
      <c r="AE175" s="1289"/>
      <c r="AF175" s="1289"/>
      <c r="AG175" s="1289"/>
      <c r="AH175" s="1289"/>
      <c r="AI175" s="1289"/>
      <c r="AJ175" s="1289"/>
      <c r="AK175" s="1289"/>
      <c r="AL175" s="1291">
        <v>88.54</v>
      </c>
      <c r="AM175" s="1291"/>
      <c r="AN175" s="1291"/>
      <c r="AO175" s="1291"/>
      <c r="AP175" s="1291"/>
      <c r="AQ175" s="1291"/>
      <c r="AR175" s="1291"/>
      <c r="AS175" s="1291"/>
      <c r="AT175" s="1296">
        <v>491</v>
      </c>
      <c r="AU175" s="1296"/>
      <c r="AV175" s="1296"/>
      <c r="AW175" s="1296"/>
      <c r="AX175" s="1296"/>
      <c r="AY175" s="1296"/>
      <c r="AZ175" s="1296"/>
      <c r="BA175" s="1296"/>
      <c r="BC175" s="920">
        <f t="shared" si="3"/>
        <v>515.54999999999995</v>
      </c>
    </row>
    <row r="176" spans="3:55">
      <c r="C176" s="1293">
        <v>139</v>
      </c>
      <c r="D176" s="1293"/>
      <c r="E176" s="1294" t="s">
        <v>5610</v>
      </c>
      <c r="F176" s="1294"/>
      <c r="G176" s="1294"/>
      <c r="H176" s="1262" t="s">
        <v>5611</v>
      </c>
      <c r="I176" s="1262"/>
      <c r="J176" s="1262"/>
      <c r="K176" s="1262"/>
      <c r="L176" s="1262"/>
      <c r="M176" s="1262"/>
      <c r="N176" s="1262"/>
      <c r="O176" s="1262"/>
      <c r="P176" s="1262"/>
      <c r="Q176" s="1262"/>
      <c r="R176" s="1262"/>
      <c r="S176" s="1262"/>
      <c r="T176" s="1262"/>
      <c r="U176" s="1263">
        <v>1</v>
      </c>
      <c r="V176" s="1263"/>
      <c r="W176" s="1264" t="s">
        <v>13</v>
      </c>
      <c r="X176" s="1264"/>
      <c r="Y176" s="1264"/>
      <c r="Z176" s="1265">
        <v>1317</v>
      </c>
      <c r="AA176" s="1265"/>
      <c r="AB176" s="1265"/>
      <c r="AC176" s="1265"/>
      <c r="AD176" s="1289">
        <v>22</v>
      </c>
      <c r="AE176" s="1289"/>
      <c r="AF176" s="1289"/>
      <c r="AG176" s="1289"/>
      <c r="AH176" s="1289"/>
      <c r="AI176" s="1289"/>
      <c r="AJ176" s="1289"/>
      <c r="AK176" s="1289"/>
      <c r="AL176" s="1291">
        <v>237.49</v>
      </c>
      <c r="AM176" s="1291"/>
      <c r="AN176" s="1291"/>
      <c r="AO176" s="1291"/>
      <c r="AP176" s="1291"/>
      <c r="AQ176" s="1291"/>
      <c r="AR176" s="1291"/>
      <c r="AS176" s="1291"/>
      <c r="AT176" s="1290">
        <v>1317</v>
      </c>
      <c r="AU176" s="1290"/>
      <c r="AV176" s="1290"/>
      <c r="AW176" s="1290"/>
      <c r="AX176" s="1290"/>
      <c r="AY176" s="1290"/>
      <c r="AZ176" s="1290"/>
      <c r="BA176" s="1290"/>
      <c r="BC176" s="920">
        <f t="shared" si="3"/>
        <v>1382.85</v>
      </c>
    </row>
    <row r="177" spans="3:55">
      <c r="C177" s="1293">
        <v>140</v>
      </c>
      <c r="D177" s="1293"/>
      <c r="E177" s="1294" t="s">
        <v>5612</v>
      </c>
      <c r="F177" s="1294"/>
      <c r="G177" s="1294"/>
      <c r="H177" s="1262" t="s">
        <v>5613</v>
      </c>
      <c r="I177" s="1262"/>
      <c r="J177" s="1262"/>
      <c r="K177" s="1262"/>
      <c r="L177" s="1262"/>
      <c r="M177" s="1262"/>
      <c r="N177" s="1262"/>
      <c r="O177" s="1262"/>
      <c r="P177" s="1262"/>
      <c r="Q177" s="1262"/>
      <c r="R177" s="1262"/>
      <c r="S177" s="1262"/>
      <c r="T177" s="1262"/>
      <c r="U177" s="1263">
        <v>1</v>
      </c>
      <c r="V177" s="1263"/>
      <c r="W177" s="1264" t="s">
        <v>13</v>
      </c>
      <c r="X177" s="1264"/>
      <c r="Y177" s="1264"/>
      <c r="Z177" s="1265">
        <v>1374</v>
      </c>
      <c r="AA177" s="1265"/>
      <c r="AB177" s="1265"/>
      <c r="AC177" s="1265"/>
      <c r="AD177" s="1289">
        <v>22</v>
      </c>
      <c r="AE177" s="1289"/>
      <c r="AF177" s="1289"/>
      <c r="AG177" s="1289"/>
      <c r="AH177" s="1289"/>
      <c r="AI177" s="1289"/>
      <c r="AJ177" s="1289"/>
      <c r="AK177" s="1289"/>
      <c r="AL177" s="1291">
        <v>247.77</v>
      </c>
      <c r="AM177" s="1291"/>
      <c r="AN177" s="1291"/>
      <c r="AO177" s="1291"/>
      <c r="AP177" s="1291"/>
      <c r="AQ177" s="1291"/>
      <c r="AR177" s="1291"/>
      <c r="AS177" s="1291"/>
      <c r="AT177" s="1290">
        <v>1374</v>
      </c>
      <c r="AU177" s="1290"/>
      <c r="AV177" s="1290"/>
      <c r="AW177" s="1290"/>
      <c r="AX177" s="1290"/>
      <c r="AY177" s="1290"/>
      <c r="AZ177" s="1290"/>
      <c r="BA177" s="1290"/>
      <c r="BC177" s="920">
        <f t="shared" si="3"/>
        <v>1442.7</v>
      </c>
    </row>
    <row r="178" spans="3:55">
      <c r="C178" s="1293">
        <v>141</v>
      </c>
      <c r="D178" s="1293"/>
      <c r="E178" s="1294" t="s">
        <v>1662</v>
      </c>
      <c r="F178" s="1294"/>
      <c r="G178" s="1294"/>
      <c r="H178" s="1262" t="s">
        <v>2198</v>
      </c>
      <c r="I178" s="1262"/>
      <c r="J178" s="1262"/>
      <c r="K178" s="1262"/>
      <c r="L178" s="1262"/>
      <c r="M178" s="1262"/>
      <c r="N178" s="1262"/>
      <c r="O178" s="1262"/>
      <c r="P178" s="1262"/>
      <c r="Q178" s="1262"/>
      <c r="R178" s="1262"/>
      <c r="S178" s="1262"/>
      <c r="T178" s="1262"/>
      <c r="U178" s="1263">
        <v>1</v>
      </c>
      <c r="V178" s="1263"/>
      <c r="W178" s="1264" t="s">
        <v>970</v>
      </c>
      <c r="X178" s="1264"/>
      <c r="Y178" s="1264"/>
      <c r="Z178" s="1295">
        <v>520</v>
      </c>
      <c r="AA178" s="1295"/>
      <c r="AB178" s="1295"/>
      <c r="AC178" s="1295"/>
      <c r="AD178" s="1289">
        <v>22</v>
      </c>
      <c r="AE178" s="1289"/>
      <c r="AF178" s="1289"/>
      <c r="AG178" s="1289"/>
      <c r="AH178" s="1289"/>
      <c r="AI178" s="1289"/>
      <c r="AJ178" s="1289"/>
      <c r="AK178" s="1289"/>
      <c r="AL178" s="1291">
        <v>93.77</v>
      </c>
      <c r="AM178" s="1291"/>
      <c r="AN178" s="1291"/>
      <c r="AO178" s="1291"/>
      <c r="AP178" s="1291"/>
      <c r="AQ178" s="1291"/>
      <c r="AR178" s="1291"/>
      <c r="AS178" s="1291"/>
      <c r="AT178" s="1296">
        <v>520</v>
      </c>
      <c r="AU178" s="1296"/>
      <c r="AV178" s="1296"/>
      <c r="AW178" s="1296"/>
      <c r="AX178" s="1296"/>
      <c r="AY178" s="1296"/>
      <c r="AZ178" s="1296"/>
      <c r="BA178" s="1296"/>
      <c r="BC178" s="920">
        <f t="shared" si="3"/>
        <v>546</v>
      </c>
    </row>
    <row r="179" spans="3:55">
      <c r="C179" s="1293">
        <v>142</v>
      </c>
      <c r="D179" s="1293"/>
      <c r="E179" s="1294" t="s">
        <v>1663</v>
      </c>
      <c r="F179" s="1294"/>
      <c r="G179" s="1294"/>
      <c r="H179" s="1262" t="s">
        <v>2197</v>
      </c>
      <c r="I179" s="1262"/>
      <c r="J179" s="1262"/>
      <c r="K179" s="1262"/>
      <c r="L179" s="1262"/>
      <c r="M179" s="1262"/>
      <c r="N179" s="1262"/>
      <c r="O179" s="1262"/>
      <c r="P179" s="1262"/>
      <c r="Q179" s="1262"/>
      <c r="R179" s="1262"/>
      <c r="S179" s="1262"/>
      <c r="T179" s="1262"/>
      <c r="U179" s="1263">
        <v>1</v>
      </c>
      <c r="V179" s="1263"/>
      <c r="W179" s="1264" t="s">
        <v>970</v>
      </c>
      <c r="X179" s="1264"/>
      <c r="Y179" s="1264"/>
      <c r="Z179" s="1265">
        <v>1231</v>
      </c>
      <c r="AA179" s="1265"/>
      <c r="AB179" s="1265"/>
      <c r="AC179" s="1265"/>
      <c r="AD179" s="1289">
        <v>22</v>
      </c>
      <c r="AE179" s="1289"/>
      <c r="AF179" s="1289"/>
      <c r="AG179" s="1289"/>
      <c r="AH179" s="1289"/>
      <c r="AI179" s="1289"/>
      <c r="AJ179" s="1289"/>
      <c r="AK179" s="1289"/>
      <c r="AL179" s="1291">
        <v>221.98</v>
      </c>
      <c r="AM179" s="1291"/>
      <c r="AN179" s="1291"/>
      <c r="AO179" s="1291"/>
      <c r="AP179" s="1291"/>
      <c r="AQ179" s="1291"/>
      <c r="AR179" s="1291"/>
      <c r="AS179" s="1291"/>
      <c r="AT179" s="1290">
        <v>1231</v>
      </c>
      <c r="AU179" s="1290"/>
      <c r="AV179" s="1290"/>
      <c r="AW179" s="1290"/>
      <c r="AX179" s="1290"/>
      <c r="AY179" s="1290"/>
      <c r="AZ179" s="1290"/>
      <c r="BA179" s="1290"/>
      <c r="BC179" s="920">
        <f t="shared" si="3"/>
        <v>1292.55</v>
      </c>
    </row>
    <row r="180" spans="3:55">
      <c r="C180" s="1293">
        <v>143</v>
      </c>
      <c r="D180" s="1293"/>
      <c r="E180" s="1294" t="s">
        <v>5614</v>
      </c>
      <c r="F180" s="1294"/>
      <c r="G180" s="1294"/>
      <c r="H180" s="1262" t="s">
        <v>5615</v>
      </c>
      <c r="I180" s="1262"/>
      <c r="J180" s="1262"/>
      <c r="K180" s="1262"/>
      <c r="L180" s="1262"/>
      <c r="M180" s="1262"/>
      <c r="N180" s="1262"/>
      <c r="O180" s="1262"/>
      <c r="P180" s="1262"/>
      <c r="Q180" s="1262"/>
      <c r="R180" s="1262"/>
      <c r="S180" s="1262"/>
      <c r="T180" s="1262"/>
      <c r="U180" s="1263">
        <v>1</v>
      </c>
      <c r="V180" s="1263"/>
      <c r="W180" s="1264" t="s">
        <v>13</v>
      </c>
      <c r="X180" s="1264"/>
      <c r="Y180" s="1264"/>
      <c r="Z180" s="1295">
        <v>381.6</v>
      </c>
      <c r="AA180" s="1295"/>
      <c r="AB180" s="1295"/>
      <c r="AC180" s="1295"/>
      <c r="AD180" s="1289">
        <v>22</v>
      </c>
      <c r="AE180" s="1289"/>
      <c r="AF180" s="1289"/>
      <c r="AG180" s="1289"/>
      <c r="AH180" s="1289"/>
      <c r="AI180" s="1289"/>
      <c r="AJ180" s="1289"/>
      <c r="AK180" s="1289"/>
      <c r="AL180" s="1291">
        <v>68.81</v>
      </c>
      <c r="AM180" s="1291"/>
      <c r="AN180" s="1291"/>
      <c r="AO180" s="1291"/>
      <c r="AP180" s="1291"/>
      <c r="AQ180" s="1291"/>
      <c r="AR180" s="1291"/>
      <c r="AS180" s="1291"/>
      <c r="AT180" s="1296">
        <v>381.6</v>
      </c>
      <c r="AU180" s="1296"/>
      <c r="AV180" s="1296"/>
      <c r="AW180" s="1296"/>
      <c r="AX180" s="1296"/>
      <c r="AY180" s="1296"/>
      <c r="AZ180" s="1296"/>
      <c r="BA180" s="1296"/>
      <c r="BC180" s="920">
        <f t="shared" si="3"/>
        <v>400.68</v>
      </c>
    </row>
    <row r="181" spans="3:55">
      <c r="C181" s="1293">
        <v>144</v>
      </c>
      <c r="D181" s="1293"/>
      <c r="E181" s="1294" t="s">
        <v>1660</v>
      </c>
      <c r="F181" s="1294"/>
      <c r="G181" s="1294"/>
      <c r="H181" s="1262" t="s">
        <v>1661</v>
      </c>
      <c r="I181" s="1262"/>
      <c r="J181" s="1262"/>
      <c r="K181" s="1262"/>
      <c r="L181" s="1262"/>
      <c r="M181" s="1262"/>
      <c r="N181" s="1262"/>
      <c r="O181" s="1262"/>
      <c r="P181" s="1262"/>
      <c r="Q181" s="1262"/>
      <c r="R181" s="1262"/>
      <c r="S181" s="1262"/>
      <c r="T181" s="1262"/>
      <c r="U181" s="1263">
        <v>1</v>
      </c>
      <c r="V181" s="1263"/>
      <c r="W181" s="1264" t="s">
        <v>13</v>
      </c>
      <c r="X181" s="1264"/>
      <c r="Y181" s="1264"/>
      <c r="Z181" s="1295">
        <v>19.25</v>
      </c>
      <c r="AA181" s="1295"/>
      <c r="AB181" s="1295"/>
      <c r="AC181" s="1295"/>
      <c r="AD181" s="1289">
        <v>22</v>
      </c>
      <c r="AE181" s="1289"/>
      <c r="AF181" s="1289"/>
      <c r="AG181" s="1289"/>
      <c r="AH181" s="1289"/>
      <c r="AI181" s="1289"/>
      <c r="AJ181" s="1289"/>
      <c r="AK181" s="1289"/>
      <c r="AL181" s="1291">
        <v>3.47</v>
      </c>
      <c r="AM181" s="1291"/>
      <c r="AN181" s="1291"/>
      <c r="AO181" s="1291"/>
      <c r="AP181" s="1291"/>
      <c r="AQ181" s="1291"/>
      <c r="AR181" s="1291"/>
      <c r="AS181" s="1291"/>
      <c r="AT181" s="1296">
        <v>19.25</v>
      </c>
      <c r="AU181" s="1296"/>
      <c r="AV181" s="1296"/>
      <c r="AW181" s="1296"/>
      <c r="AX181" s="1296"/>
      <c r="AY181" s="1296"/>
      <c r="AZ181" s="1296"/>
      <c r="BA181" s="1296"/>
      <c r="BC181" s="920">
        <f t="shared" si="3"/>
        <v>20.220000000000002</v>
      </c>
    </row>
    <row r="182" spans="3:55">
      <c r="C182" s="1293">
        <v>145</v>
      </c>
      <c r="D182" s="1293"/>
      <c r="E182" s="1294" t="s">
        <v>5616</v>
      </c>
      <c r="F182" s="1294"/>
      <c r="G182" s="1294"/>
      <c r="H182" s="1262" t="s">
        <v>5617</v>
      </c>
      <c r="I182" s="1262"/>
      <c r="J182" s="1262"/>
      <c r="K182" s="1262"/>
      <c r="L182" s="1262"/>
      <c r="M182" s="1262"/>
      <c r="N182" s="1262"/>
      <c r="O182" s="1262"/>
      <c r="P182" s="1262"/>
      <c r="Q182" s="1262"/>
      <c r="R182" s="1262"/>
      <c r="S182" s="1262"/>
      <c r="T182" s="1262"/>
      <c r="U182" s="1263">
        <v>1</v>
      </c>
      <c r="V182" s="1263"/>
      <c r="W182" s="1264" t="s">
        <v>13</v>
      </c>
      <c r="X182" s="1264"/>
      <c r="Y182" s="1264"/>
      <c r="Z182" s="1295">
        <v>30.6</v>
      </c>
      <c r="AA182" s="1295"/>
      <c r="AB182" s="1295"/>
      <c r="AC182" s="1295"/>
      <c r="AD182" s="1289">
        <v>22</v>
      </c>
      <c r="AE182" s="1289"/>
      <c r="AF182" s="1289"/>
      <c r="AG182" s="1289"/>
      <c r="AH182" s="1289"/>
      <c r="AI182" s="1289"/>
      <c r="AJ182" s="1289"/>
      <c r="AK182" s="1289"/>
      <c r="AL182" s="1291">
        <v>5.52</v>
      </c>
      <c r="AM182" s="1291"/>
      <c r="AN182" s="1291"/>
      <c r="AO182" s="1291"/>
      <c r="AP182" s="1291"/>
      <c r="AQ182" s="1291"/>
      <c r="AR182" s="1291"/>
      <c r="AS182" s="1291"/>
      <c r="AT182" s="1296">
        <v>30.6</v>
      </c>
      <c r="AU182" s="1296"/>
      <c r="AV182" s="1296"/>
      <c r="AW182" s="1296"/>
      <c r="AX182" s="1296"/>
      <c r="AY182" s="1296"/>
      <c r="AZ182" s="1296"/>
      <c r="BA182" s="1296"/>
      <c r="BC182" s="920">
        <f t="shared" si="3"/>
        <v>32.130000000000003</v>
      </c>
    </row>
    <row r="183" spans="3:55">
      <c r="C183" s="1293">
        <v>146</v>
      </c>
      <c r="D183" s="1293"/>
      <c r="E183" s="1294" t="s">
        <v>5618</v>
      </c>
      <c r="F183" s="1294"/>
      <c r="G183" s="1294"/>
      <c r="H183" s="1262" t="s">
        <v>5619</v>
      </c>
      <c r="I183" s="1262"/>
      <c r="J183" s="1262"/>
      <c r="K183" s="1262"/>
      <c r="L183" s="1262"/>
      <c r="M183" s="1262"/>
      <c r="N183" s="1262"/>
      <c r="O183" s="1262"/>
      <c r="P183" s="1262"/>
      <c r="Q183" s="1262"/>
      <c r="R183" s="1262"/>
      <c r="S183" s="1262"/>
      <c r="T183" s="1262"/>
      <c r="U183" s="1263">
        <v>1</v>
      </c>
      <c r="V183" s="1263"/>
      <c r="W183" s="1264" t="s">
        <v>13</v>
      </c>
      <c r="X183" s="1264"/>
      <c r="Y183" s="1264"/>
      <c r="Z183" s="1295">
        <v>35.700000000000003</v>
      </c>
      <c r="AA183" s="1295"/>
      <c r="AB183" s="1295"/>
      <c r="AC183" s="1295"/>
      <c r="AD183" s="1289">
        <v>22</v>
      </c>
      <c r="AE183" s="1289"/>
      <c r="AF183" s="1289"/>
      <c r="AG183" s="1289"/>
      <c r="AH183" s="1289"/>
      <c r="AI183" s="1289"/>
      <c r="AJ183" s="1289"/>
      <c r="AK183" s="1289"/>
      <c r="AL183" s="1291">
        <v>6.44</v>
      </c>
      <c r="AM183" s="1291"/>
      <c r="AN183" s="1291"/>
      <c r="AO183" s="1291"/>
      <c r="AP183" s="1291"/>
      <c r="AQ183" s="1291"/>
      <c r="AR183" s="1291"/>
      <c r="AS183" s="1291"/>
      <c r="AT183" s="1296">
        <v>35.700000000000003</v>
      </c>
      <c r="AU183" s="1296"/>
      <c r="AV183" s="1296"/>
      <c r="AW183" s="1296"/>
      <c r="AX183" s="1296"/>
      <c r="AY183" s="1296"/>
      <c r="AZ183" s="1296"/>
      <c r="BA183" s="1296"/>
      <c r="BC183" s="920">
        <f t="shared" si="3"/>
        <v>37.489999999999995</v>
      </c>
    </row>
    <row r="184" spans="3:55">
      <c r="C184" s="1293">
        <v>147</v>
      </c>
      <c r="D184" s="1293"/>
      <c r="E184" s="1294" t="s">
        <v>5620</v>
      </c>
      <c r="F184" s="1294"/>
      <c r="G184" s="1294"/>
      <c r="H184" s="1262" t="s">
        <v>5621</v>
      </c>
      <c r="I184" s="1262"/>
      <c r="J184" s="1262"/>
      <c r="K184" s="1262"/>
      <c r="L184" s="1262"/>
      <c r="M184" s="1262"/>
      <c r="N184" s="1262"/>
      <c r="O184" s="1262"/>
      <c r="P184" s="1262"/>
      <c r="Q184" s="1262"/>
      <c r="R184" s="1262"/>
      <c r="S184" s="1262"/>
      <c r="T184" s="1262"/>
      <c r="U184" s="1263">
        <v>1</v>
      </c>
      <c r="V184" s="1263"/>
      <c r="W184" s="1264" t="s">
        <v>13</v>
      </c>
      <c r="X184" s="1264"/>
      <c r="Y184" s="1264"/>
      <c r="Z184" s="1295">
        <v>36</v>
      </c>
      <c r="AA184" s="1295"/>
      <c r="AB184" s="1295"/>
      <c r="AC184" s="1295"/>
      <c r="AD184" s="1289">
        <v>22</v>
      </c>
      <c r="AE184" s="1289"/>
      <c r="AF184" s="1289"/>
      <c r="AG184" s="1289"/>
      <c r="AH184" s="1289"/>
      <c r="AI184" s="1289"/>
      <c r="AJ184" s="1289"/>
      <c r="AK184" s="1289"/>
      <c r="AL184" s="1291">
        <v>6.49</v>
      </c>
      <c r="AM184" s="1291"/>
      <c r="AN184" s="1291"/>
      <c r="AO184" s="1291"/>
      <c r="AP184" s="1291"/>
      <c r="AQ184" s="1291"/>
      <c r="AR184" s="1291"/>
      <c r="AS184" s="1291"/>
      <c r="AT184" s="1296">
        <v>36</v>
      </c>
      <c r="AU184" s="1296"/>
      <c r="AV184" s="1296"/>
      <c r="AW184" s="1296"/>
      <c r="AX184" s="1296"/>
      <c r="AY184" s="1296"/>
      <c r="AZ184" s="1296"/>
      <c r="BA184" s="1296"/>
      <c r="BC184" s="920">
        <f t="shared" si="3"/>
        <v>37.799999999999997</v>
      </c>
    </row>
    <row r="185" spans="3:55">
      <c r="C185" s="1293">
        <v>148</v>
      </c>
      <c r="D185" s="1293"/>
      <c r="E185" s="1294" t="s">
        <v>5622</v>
      </c>
      <c r="F185" s="1294"/>
      <c r="G185" s="1294"/>
      <c r="H185" s="1262" t="s">
        <v>5623</v>
      </c>
      <c r="I185" s="1262"/>
      <c r="J185" s="1262"/>
      <c r="K185" s="1262"/>
      <c r="L185" s="1262"/>
      <c r="M185" s="1262"/>
      <c r="N185" s="1262"/>
      <c r="O185" s="1262"/>
      <c r="P185" s="1262"/>
      <c r="Q185" s="1262"/>
      <c r="R185" s="1262"/>
      <c r="S185" s="1262"/>
      <c r="T185" s="1262"/>
      <c r="U185" s="1263">
        <v>1</v>
      </c>
      <c r="V185" s="1263"/>
      <c r="W185" s="1264" t="s">
        <v>13</v>
      </c>
      <c r="X185" s="1264"/>
      <c r="Y185" s="1264"/>
      <c r="Z185" s="1295">
        <v>23.76</v>
      </c>
      <c r="AA185" s="1295"/>
      <c r="AB185" s="1295"/>
      <c r="AC185" s="1295"/>
      <c r="AD185" s="1289">
        <v>22</v>
      </c>
      <c r="AE185" s="1289"/>
      <c r="AF185" s="1289"/>
      <c r="AG185" s="1289"/>
      <c r="AH185" s="1289"/>
      <c r="AI185" s="1289"/>
      <c r="AJ185" s="1289"/>
      <c r="AK185" s="1289"/>
      <c r="AL185" s="1291">
        <v>4.28</v>
      </c>
      <c r="AM185" s="1291"/>
      <c r="AN185" s="1291"/>
      <c r="AO185" s="1291"/>
      <c r="AP185" s="1291"/>
      <c r="AQ185" s="1291"/>
      <c r="AR185" s="1291"/>
      <c r="AS185" s="1291"/>
      <c r="AT185" s="1296">
        <v>23.76</v>
      </c>
      <c r="AU185" s="1296"/>
      <c r="AV185" s="1296"/>
      <c r="AW185" s="1296"/>
      <c r="AX185" s="1296"/>
      <c r="AY185" s="1296"/>
      <c r="AZ185" s="1296"/>
      <c r="BA185" s="1296"/>
      <c r="BC185" s="920">
        <f t="shared" si="3"/>
        <v>24.950000000000003</v>
      </c>
    </row>
    <row r="186" spans="3:55">
      <c r="C186" s="1293">
        <v>149</v>
      </c>
      <c r="D186" s="1293"/>
      <c r="E186" s="1294" t="s">
        <v>5624</v>
      </c>
      <c r="F186" s="1294"/>
      <c r="G186" s="1294"/>
      <c r="H186" s="1262" t="s">
        <v>5625</v>
      </c>
      <c r="I186" s="1262"/>
      <c r="J186" s="1262"/>
      <c r="K186" s="1262"/>
      <c r="L186" s="1262"/>
      <c r="M186" s="1262"/>
      <c r="N186" s="1262"/>
      <c r="O186" s="1262"/>
      <c r="P186" s="1262"/>
      <c r="Q186" s="1262"/>
      <c r="R186" s="1262"/>
      <c r="S186" s="1262"/>
      <c r="T186" s="1262"/>
      <c r="U186" s="1263">
        <v>1</v>
      </c>
      <c r="V186" s="1263"/>
      <c r="W186" s="1264" t="s">
        <v>13</v>
      </c>
      <c r="X186" s="1264"/>
      <c r="Y186" s="1264"/>
      <c r="Z186" s="1295">
        <v>36.119999999999997</v>
      </c>
      <c r="AA186" s="1295"/>
      <c r="AB186" s="1295"/>
      <c r="AC186" s="1295"/>
      <c r="AD186" s="1289">
        <v>22</v>
      </c>
      <c r="AE186" s="1289"/>
      <c r="AF186" s="1289"/>
      <c r="AG186" s="1289"/>
      <c r="AH186" s="1289"/>
      <c r="AI186" s="1289"/>
      <c r="AJ186" s="1289"/>
      <c r="AK186" s="1289"/>
      <c r="AL186" s="1291">
        <v>6.51</v>
      </c>
      <c r="AM186" s="1291"/>
      <c r="AN186" s="1291"/>
      <c r="AO186" s="1291"/>
      <c r="AP186" s="1291"/>
      <c r="AQ186" s="1291"/>
      <c r="AR186" s="1291"/>
      <c r="AS186" s="1291"/>
      <c r="AT186" s="1296">
        <v>36.119999999999997</v>
      </c>
      <c r="AU186" s="1296"/>
      <c r="AV186" s="1296"/>
      <c r="AW186" s="1296"/>
      <c r="AX186" s="1296"/>
      <c r="AY186" s="1296"/>
      <c r="AZ186" s="1296"/>
      <c r="BA186" s="1296"/>
      <c r="BC186" s="920">
        <f t="shared" si="3"/>
        <v>37.93</v>
      </c>
    </row>
    <row r="187" spans="3:55" ht="15" thickBot="1">
      <c r="C187" s="1293">
        <v>150</v>
      </c>
      <c r="D187" s="1293"/>
      <c r="E187" s="1294" t="s">
        <v>1666</v>
      </c>
      <c r="F187" s="1294"/>
      <c r="G187" s="1294"/>
      <c r="H187" s="1262" t="s">
        <v>1667</v>
      </c>
      <c r="I187" s="1262"/>
      <c r="J187" s="1262"/>
      <c r="K187" s="1262"/>
      <c r="L187" s="1262"/>
      <c r="M187" s="1262"/>
      <c r="N187" s="1262"/>
      <c r="O187" s="1262"/>
      <c r="P187" s="1262"/>
      <c r="Q187" s="1262"/>
      <c r="R187" s="1262"/>
      <c r="S187" s="1262"/>
      <c r="T187" s="1262"/>
      <c r="U187" s="1263">
        <v>1</v>
      </c>
      <c r="V187" s="1263"/>
      <c r="W187" s="1264" t="s">
        <v>13</v>
      </c>
      <c r="X187" s="1264"/>
      <c r="Y187" s="1264"/>
      <c r="Z187" s="1295">
        <v>679</v>
      </c>
      <c r="AA187" s="1295"/>
      <c r="AB187" s="1295"/>
      <c r="AC187" s="1295"/>
      <c r="AD187" s="1289">
        <v>22</v>
      </c>
      <c r="AE187" s="1289"/>
      <c r="AF187" s="1289"/>
      <c r="AG187" s="1289"/>
      <c r="AH187" s="1289"/>
      <c r="AI187" s="1289"/>
      <c r="AJ187" s="1289"/>
      <c r="AK187" s="1289"/>
      <c r="AL187" s="1291">
        <v>122.44</v>
      </c>
      <c r="AM187" s="1291"/>
      <c r="AN187" s="1291"/>
      <c r="AO187" s="1291"/>
      <c r="AP187" s="1291"/>
      <c r="AQ187" s="1291"/>
      <c r="AR187" s="1291"/>
      <c r="AS187" s="1291"/>
      <c r="AT187" s="1296">
        <v>679</v>
      </c>
      <c r="AU187" s="1296"/>
      <c r="AV187" s="1296"/>
      <c r="AW187" s="1296"/>
      <c r="AX187" s="1296"/>
      <c r="AY187" s="1296"/>
      <c r="AZ187" s="1296"/>
      <c r="BA187" s="1296"/>
      <c r="BC187" s="920">
        <f t="shared" si="3"/>
        <v>712.95</v>
      </c>
    </row>
    <row r="188" spans="3:55">
      <c r="C188" s="1277" t="s">
        <v>639</v>
      </c>
      <c r="D188" s="1277"/>
      <c r="E188" s="1280" t="s">
        <v>1244</v>
      </c>
      <c r="F188" s="1280"/>
      <c r="G188" s="1280"/>
      <c r="H188" s="1280" t="s">
        <v>1655</v>
      </c>
      <c r="I188" s="1280"/>
      <c r="J188" s="1280"/>
      <c r="K188" s="1280"/>
      <c r="L188" s="1280"/>
      <c r="M188" s="1280"/>
      <c r="N188" s="1280"/>
      <c r="O188" s="1280"/>
      <c r="P188" s="1280"/>
      <c r="Q188" s="1280"/>
      <c r="R188" s="1280"/>
      <c r="S188" s="1280"/>
      <c r="T188" s="1280"/>
      <c r="U188" s="1280" t="s">
        <v>1656</v>
      </c>
      <c r="V188" s="1280"/>
      <c r="W188" s="1280"/>
      <c r="X188" s="1280"/>
      <c r="Y188" s="1280"/>
      <c r="Z188" s="1280" t="s">
        <v>1521</v>
      </c>
      <c r="AA188" s="1280"/>
      <c r="AB188" s="1280"/>
      <c r="AC188" s="1280"/>
      <c r="AD188" s="1280" t="s">
        <v>1657</v>
      </c>
      <c r="AE188" s="1280"/>
      <c r="AF188" s="1280"/>
      <c r="AG188" s="1280"/>
      <c r="AH188" s="1280"/>
      <c r="AI188" s="1280"/>
      <c r="AJ188" s="1280"/>
      <c r="AK188" s="1280"/>
      <c r="AL188" s="1280" t="s">
        <v>1658</v>
      </c>
      <c r="AM188" s="1280"/>
      <c r="AN188" s="1280"/>
      <c r="AO188" s="1280"/>
      <c r="AP188" s="1280"/>
      <c r="AQ188" s="1280"/>
      <c r="AR188" s="1280"/>
      <c r="AS188" s="1280"/>
      <c r="AT188" s="1283" t="s">
        <v>1659</v>
      </c>
      <c r="AU188" s="1283"/>
      <c r="AV188" s="1283"/>
      <c r="AW188" s="1283"/>
      <c r="AX188" s="1283"/>
      <c r="AY188" s="1283"/>
      <c r="AZ188" s="1283"/>
      <c r="BA188" s="1283"/>
      <c r="BC188" s="1305" t="s">
        <v>5641</v>
      </c>
    </row>
    <row r="189" spans="3:55">
      <c r="C189" s="1278"/>
      <c r="D189" s="1279"/>
      <c r="E189" s="1281"/>
      <c r="F189" s="1282"/>
      <c r="G189" s="1279"/>
      <c r="H189" s="1281"/>
      <c r="I189" s="1282"/>
      <c r="J189" s="1282"/>
      <c r="K189" s="1282"/>
      <c r="L189" s="1282"/>
      <c r="M189" s="1282"/>
      <c r="N189" s="1282"/>
      <c r="O189" s="1282"/>
      <c r="P189" s="1282"/>
      <c r="Q189" s="1282"/>
      <c r="R189" s="1282"/>
      <c r="S189" s="1282"/>
      <c r="T189" s="1279"/>
      <c r="U189" s="1281"/>
      <c r="V189" s="1282"/>
      <c r="W189" s="1282"/>
      <c r="X189" s="1282"/>
      <c r="Y189" s="1279"/>
      <c r="Z189" s="1281"/>
      <c r="AA189" s="1282"/>
      <c r="AB189" s="1282"/>
      <c r="AC189" s="1279"/>
      <c r="AD189" s="1281"/>
      <c r="AE189" s="1282"/>
      <c r="AF189" s="1282"/>
      <c r="AG189" s="1282"/>
      <c r="AH189" s="1282"/>
      <c r="AI189" s="1282"/>
      <c r="AJ189" s="1282"/>
      <c r="AK189" s="1279"/>
      <c r="AL189" s="1281"/>
      <c r="AM189" s="1282"/>
      <c r="AN189" s="1282"/>
      <c r="AO189" s="1282"/>
      <c r="AP189" s="1282"/>
      <c r="AQ189" s="1282"/>
      <c r="AR189" s="1282"/>
      <c r="AS189" s="1279"/>
      <c r="AT189" s="1281"/>
      <c r="AU189" s="1282"/>
      <c r="AV189" s="1282"/>
      <c r="AW189" s="1282"/>
      <c r="AX189" s="1282"/>
      <c r="AY189" s="1282"/>
      <c r="AZ189" s="1282"/>
      <c r="BA189" s="1284"/>
      <c r="BC189" s="1305"/>
    </row>
    <row r="190" spans="3:55">
      <c r="C190" s="1293">
        <v>151</v>
      </c>
      <c r="D190" s="1293"/>
      <c r="E190" s="1294" t="s">
        <v>1668</v>
      </c>
      <c r="F190" s="1294"/>
      <c r="G190" s="1294"/>
      <c r="H190" s="1262" t="s">
        <v>1669</v>
      </c>
      <c r="I190" s="1262"/>
      <c r="J190" s="1262"/>
      <c r="K190" s="1262"/>
      <c r="L190" s="1262"/>
      <c r="M190" s="1262"/>
      <c r="N190" s="1262"/>
      <c r="O190" s="1262"/>
      <c r="P190" s="1262"/>
      <c r="Q190" s="1262"/>
      <c r="R190" s="1262"/>
      <c r="S190" s="1262"/>
      <c r="T190" s="1262"/>
      <c r="U190" s="1263">
        <v>1</v>
      </c>
      <c r="V190" s="1263"/>
      <c r="W190" s="1264" t="s">
        <v>13</v>
      </c>
      <c r="X190" s="1264"/>
      <c r="Y190" s="1264"/>
      <c r="Z190" s="1295">
        <v>649</v>
      </c>
      <c r="AA190" s="1295"/>
      <c r="AB190" s="1295"/>
      <c r="AC190" s="1295"/>
      <c r="AD190" s="1289">
        <v>22</v>
      </c>
      <c r="AE190" s="1289"/>
      <c r="AF190" s="1289"/>
      <c r="AG190" s="1289"/>
      <c r="AH190" s="1289"/>
      <c r="AI190" s="1289"/>
      <c r="AJ190" s="1289"/>
      <c r="AK190" s="1289"/>
      <c r="AL190" s="1291">
        <v>117.03</v>
      </c>
      <c r="AM190" s="1291"/>
      <c r="AN190" s="1291"/>
      <c r="AO190" s="1291"/>
      <c r="AP190" s="1291"/>
      <c r="AQ190" s="1291"/>
      <c r="AR190" s="1291"/>
      <c r="AS190" s="1291"/>
      <c r="AT190" s="1296">
        <v>649</v>
      </c>
      <c r="AU190" s="1296"/>
      <c r="AV190" s="1296"/>
      <c r="AW190" s="1296"/>
      <c r="AX190" s="1296"/>
      <c r="AY190" s="1296"/>
      <c r="AZ190" s="1296"/>
      <c r="BA190" s="1296"/>
      <c r="BC190" s="920">
        <f t="shared" ref="BC190" si="4">ROUNDUP(Z190*1.05,2)</f>
        <v>681.45</v>
      </c>
    </row>
    <row r="191" spans="3:55" ht="15" customHeight="1">
      <c r="C191" s="1297"/>
      <c r="D191" s="1297"/>
      <c r="E191" s="1298"/>
      <c r="F191" s="1298"/>
      <c r="G191" s="1298"/>
      <c r="H191" s="1299" t="s">
        <v>5637</v>
      </c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300">
        <v>1</v>
      </c>
      <c r="V191" s="1300"/>
      <c r="W191" s="1301" t="s">
        <v>13</v>
      </c>
      <c r="X191" s="1301"/>
      <c r="Y191" s="1301"/>
      <c r="Z191" s="1302">
        <v>1759</v>
      </c>
      <c r="AA191" s="1302"/>
      <c r="AB191" s="1302"/>
      <c r="AC191" s="1302"/>
      <c r="AD191" s="1303">
        <v>22</v>
      </c>
      <c r="AE191" s="1303"/>
      <c r="AF191" s="1303"/>
      <c r="AG191" s="1303"/>
      <c r="AH191" s="1303"/>
      <c r="AI191" s="1303"/>
      <c r="AJ191" s="1303"/>
      <c r="AK191" s="1303"/>
      <c r="AL191" s="1302">
        <v>117.03</v>
      </c>
      <c r="AM191" s="1302"/>
      <c r="AN191" s="1302"/>
      <c r="AO191" s="1302"/>
      <c r="AP191" s="1302"/>
      <c r="AQ191" s="1302"/>
      <c r="AR191" s="1302"/>
      <c r="AS191" s="1302"/>
      <c r="AT191" s="1304">
        <v>649</v>
      </c>
      <c r="AU191" s="1304"/>
      <c r="AV191" s="1304"/>
      <c r="AW191" s="1304"/>
      <c r="AX191" s="1304"/>
      <c r="AY191" s="1304"/>
      <c r="AZ191" s="1304"/>
      <c r="BA191" s="1304"/>
      <c r="BB191" s="921"/>
      <c r="BC191" s="922">
        <f t="shared" ref="BC191" si="5">ROUNDUP(Z191*1.05,2)</f>
        <v>1846.95</v>
      </c>
    </row>
    <row r="192" spans="3:55" ht="15" customHeight="1">
      <c r="C192" s="1297"/>
      <c r="D192" s="1297"/>
      <c r="E192" s="1298">
        <v>216033</v>
      </c>
      <c r="F192" s="1298"/>
      <c r="G192" s="1298"/>
      <c r="H192" s="1299" t="s">
        <v>5643</v>
      </c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300">
        <v>1</v>
      </c>
      <c r="V192" s="1300"/>
      <c r="W192" s="1301" t="s">
        <v>13</v>
      </c>
      <c r="X192" s="1301"/>
      <c r="Y192" s="1301"/>
      <c r="Z192" s="1302">
        <v>597</v>
      </c>
      <c r="AA192" s="1302"/>
      <c r="AB192" s="1302"/>
      <c r="AC192" s="1302"/>
      <c r="AD192" s="1303">
        <v>22</v>
      </c>
      <c r="AE192" s="1303"/>
      <c r="AF192" s="1303"/>
      <c r="AG192" s="1303"/>
      <c r="AH192" s="1303"/>
      <c r="AI192" s="1303"/>
      <c r="AJ192" s="1303"/>
      <c r="AK192" s="1303"/>
      <c r="AL192" s="1302">
        <v>117.03</v>
      </c>
      <c r="AM192" s="1302"/>
      <c r="AN192" s="1302"/>
      <c r="AO192" s="1302"/>
      <c r="AP192" s="1302"/>
      <c r="AQ192" s="1302"/>
      <c r="AR192" s="1302"/>
      <c r="AS192" s="1302"/>
      <c r="AT192" s="1304">
        <v>649</v>
      </c>
      <c r="AU192" s="1304"/>
      <c r="AV192" s="1304"/>
      <c r="AW192" s="1304"/>
      <c r="AX192" s="1304"/>
      <c r="AY192" s="1304"/>
      <c r="AZ192" s="1304"/>
      <c r="BA192" s="1304"/>
      <c r="BB192" s="921"/>
      <c r="BC192" s="922">
        <f t="shared" ref="BC192:BC193" si="6">ROUNDUP(Z192*1.05,2)</f>
        <v>626.85</v>
      </c>
    </row>
    <row r="193" spans="2:55" ht="15" customHeight="1">
      <c r="C193" s="1297"/>
      <c r="D193" s="1297"/>
      <c r="E193" s="1298">
        <v>11096641002</v>
      </c>
      <c r="F193" s="1298"/>
      <c r="G193" s="1298"/>
      <c r="H193" s="1299" t="s">
        <v>5644</v>
      </c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300">
        <v>2</v>
      </c>
      <c r="V193" s="1300"/>
      <c r="W193" s="1301" t="s">
        <v>13</v>
      </c>
      <c r="X193" s="1301"/>
      <c r="Y193" s="1301"/>
      <c r="Z193" s="1306">
        <v>1187.5</v>
      </c>
      <c r="AA193" s="1306"/>
      <c r="AB193" s="1306"/>
      <c r="AC193" s="1306"/>
      <c r="AD193" s="1303">
        <v>22</v>
      </c>
      <c r="AE193" s="1303"/>
      <c r="AF193" s="1303"/>
      <c r="AG193" s="1303"/>
      <c r="AH193" s="1303"/>
      <c r="AI193" s="1303"/>
      <c r="AJ193" s="1303"/>
      <c r="AK193" s="1303"/>
      <c r="AL193" s="1302">
        <v>117.03</v>
      </c>
      <c r="AM193" s="1302"/>
      <c r="AN193" s="1302"/>
      <c r="AO193" s="1302"/>
      <c r="AP193" s="1302"/>
      <c r="AQ193" s="1302"/>
      <c r="AR193" s="1302"/>
      <c r="AS193" s="1302"/>
      <c r="AT193" s="1304">
        <v>649</v>
      </c>
      <c r="AU193" s="1304"/>
      <c r="AV193" s="1304"/>
      <c r="AW193" s="1304"/>
      <c r="AX193" s="1304"/>
      <c r="AY193" s="1304"/>
      <c r="AZ193" s="1304"/>
      <c r="BA193" s="1304"/>
      <c r="BB193" s="921"/>
      <c r="BC193" s="922">
        <f t="shared" si="6"/>
        <v>1246.8799999999999</v>
      </c>
    </row>
    <row r="194" spans="2:55" ht="15" customHeight="1">
      <c r="C194" s="1297"/>
      <c r="D194" s="1297"/>
      <c r="E194" s="1298">
        <v>12406013003</v>
      </c>
      <c r="F194" s="1298"/>
      <c r="G194" s="1298"/>
      <c r="H194" s="1299" t="s">
        <v>5645</v>
      </c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300">
        <v>2</v>
      </c>
      <c r="V194" s="1300"/>
      <c r="W194" s="1301" t="s">
        <v>13</v>
      </c>
      <c r="X194" s="1301"/>
      <c r="Y194" s="1301"/>
      <c r="Z194" s="1302">
        <v>392.35</v>
      </c>
      <c r="AA194" s="1302"/>
      <c r="AB194" s="1302"/>
      <c r="AC194" s="1302"/>
      <c r="AD194" s="1303">
        <v>22</v>
      </c>
      <c r="AE194" s="1303"/>
      <c r="AF194" s="1303"/>
      <c r="AG194" s="1303"/>
      <c r="AH194" s="1303"/>
      <c r="AI194" s="1303"/>
      <c r="AJ194" s="1303"/>
      <c r="AK194" s="1303"/>
      <c r="AL194" s="1302">
        <v>117.03</v>
      </c>
      <c r="AM194" s="1302"/>
      <c r="AN194" s="1302"/>
      <c r="AO194" s="1302"/>
      <c r="AP194" s="1302"/>
      <c r="AQ194" s="1302"/>
      <c r="AR194" s="1302"/>
      <c r="AS194" s="1302"/>
      <c r="AT194" s="1304">
        <v>649</v>
      </c>
      <c r="AU194" s="1304"/>
      <c r="AV194" s="1304"/>
      <c r="AW194" s="1304"/>
      <c r="AX194" s="1304"/>
      <c r="AY194" s="1304"/>
      <c r="AZ194" s="1304"/>
      <c r="BA194" s="1304"/>
      <c r="BB194" s="921"/>
      <c r="BC194" s="922">
        <f t="shared" ref="BC194" si="7">ROUNDUP(Z194*1.05,2)</f>
        <v>411.96999999999997</v>
      </c>
    </row>
    <row r="204" spans="2:55">
      <c r="B204" s="910"/>
      <c r="C204" s="910"/>
      <c r="D204" s="910"/>
      <c r="E204" s="910"/>
      <c r="F204" s="910"/>
      <c r="G204" s="910"/>
      <c r="H204" s="910"/>
      <c r="I204" s="910"/>
      <c r="J204" s="910"/>
      <c r="K204" s="910"/>
      <c r="L204" s="910"/>
      <c r="M204" s="910"/>
      <c r="N204" s="910"/>
      <c r="O204" s="910"/>
      <c r="P204" s="910"/>
      <c r="Q204" s="910"/>
      <c r="R204" s="910"/>
      <c r="S204" s="910"/>
      <c r="T204" s="910"/>
      <c r="U204" s="910"/>
      <c r="V204" s="910"/>
      <c r="W204" s="910"/>
      <c r="X204" s="910"/>
      <c r="Y204" s="910"/>
      <c r="Z204" s="910"/>
      <c r="AA204" s="910"/>
      <c r="AB204" s="910"/>
      <c r="AC204" s="910"/>
      <c r="AD204" s="910"/>
      <c r="AE204" s="910"/>
      <c r="AF204" s="910"/>
      <c r="AG204" s="910"/>
      <c r="AH204" s="910"/>
      <c r="AI204" s="910"/>
      <c r="AJ204" s="910"/>
      <c r="AK204" s="910"/>
      <c r="AL204" s="910"/>
      <c r="AM204" s="910"/>
      <c r="AN204" s="910"/>
      <c r="AO204" s="910"/>
      <c r="AP204" s="910"/>
      <c r="AQ204" s="910"/>
      <c r="AR204" s="910"/>
      <c r="AS204" s="910"/>
      <c r="AT204" s="910"/>
      <c r="AU204" s="910"/>
      <c r="AV204" s="910"/>
      <c r="AW204" s="910"/>
      <c r="AX204" s="910"/>
      <c r="AY204" s="910"/>
      <c r="AZ204" s="910"/>
      <c r="BA204" s="910"/>
      <c r="BB204" s="910"/>
      <c r="BC204" s="919"/>
    </row>
    <row r="205" spans="2:55">
      <c r="C205" s="910"/>
      <c r="D205" s="910"/>
      <c r="E205" s="910"/>
      <c r="F205" s="910"/>
      <c r="G205" s="910"/>
      <c r="H205" s="910"/>
      <c r="I205" s="910"/>
      <c r="J205" s="910"/>
      <c r="K205" s="910"/>
      <c r="L205" s="910"/>
      <c r="M205" s="910"/>
      <c r="N205" s="910"/>
      <c r="O205" s="910"/>
      <c r="P205" s="910"/>
      <c r="Q205" s="910"/>
      <c r="R205" s="910"/>
      <c r="S205" s="910"/>
      <c r="T205" s="910"/>
      <c r="U205" s="910"/>
      <c r="V205" s="910"/>
      <c r="W205" s="910"/>
      <c r="X205" s="910"/>
      <c r="Y205" s="910"/>
      <c r="Z205" s="910"/>
      <c r="AA205" s="910"/>
      <c r="AB205" s="910"/>
      <c r="AC205" s="910"/>
      <c r="AD205" s="910"/>
      <c r="AE205" s="910"/>
      <c r="AF205" s="910"/>
      <c r="AG205" s="910"/>
      <c r="AH205" s="910"/>
      <c r="AI205" s="910"/>
      <c r="AJ205" s="910"/>
      <c r="AK205" s="910"/>
      <c r="AL205" s="910"/>
      <c r="AM205" s="910"/>
      <c r="AN205" s="910"/>
      <c r="AO205" s="910"/>
      <c r="AP205" s="910"/>
      <c r="AQ205" s="910"/>
      <c r="AR205" s="910"/>
      <c r="AS205" s="910"/>
      <c r="AT205" s="910"/>
      <c r="AU205" s="910"/>
      <c r="AV205" s="910"/>
      <c r="AW205" s="910"/>
      <c r="AX205" s="910"/>
      <c r="AY205" s="910"/>
      <c r="AZ205" s="910"/>
      <c r="BA205" s="910"/>
      <c r="BB205" s="910"/>
    </row>
    <row r="206" spans="2:55">
      <c r="C206" s="910"/>
      <c r="D206" s="910"/>
      <c r="E206" s="910"/>
      <c r="F206" s="910"/>
      <c r="G206" s="910"/>
      <c r="H206" s="910"/>
      <c r="I206" s="910"/>
      <c r="J206" s="910"/>
      <c r="K206" s="910"/>
      <c r="L206" s="910"/>
      <c r="M206" s="910"/>
      <c r="N206" s="910"/>
      <c r="O206" s="910"/>
      <c r="P206" s="910"/>
      <c r="Q206" s="910"/>
      <c r="R206" s="910"/>
      <c r="S206" s="910"/>
      <c r="T206" s="910"/>
      <c r="U206" s="910"/>
      <c r="V206" s="910"/>
      <c r="W206" s="910"/>
      <c r="X206" s="910"/>
      <c r="Y206" s="910"/>
      <c r="Z206" s="910"/>
      <c r="AA206" s="910"/>
      <c r="AB206" s="910"/>
      <c r="AC206" s="910"/>
      <c r="AD206" s="910"/>
      <c r="AE206" s="910"/>
      <c r="AF206" s="910"/>
      <c r="AG206" s="910"/>
      <c r="AH206" s="910"/>
      <c r="AI206" s="910"/>
      <c r="AJ206" s="910"/>
      <c r="AK206" s="910"/>
      <c r="AL206" s="910"/>
      <c r="AM206" s="910"/>
      <c r="AN206" s="910"/>
      <c r="AO206" s="910"/>
      <c r="AP206" s="910"/>
      <c r="AQ206" s="910"/>
      <c r="AR206" s="910"/>
      <c r="AS206" s="910"/>
      <c r="AT206" s="910"/>
      <c r="AU206" s="910"/>
      <c r="AV206" s="910"/>
      <c r="AW206" s="910"/>
      <c r="AX206" s="910"/>
      <c r="AY206" s="910"/>
      <c r="AZ206" s="910"/>
      <c r="BA206" s="910"/>
      <c r="BB206" s="910"/>
    </row>
    <row r="207" spans="2:55">
      <c r="C207" s="910"/>
      <c r="D207" s="910"/>
      <c r="E207" s="910"/>
      <c r="F207" s="910"/>
      <c r="G207" s="910"/>
      <c r="H207" s="910"/>
      <c r="I207" s="910"/>
      <c r="J207" s="910"/>
      <c r="K207" s="910"/>
      <c r="L207" s="910"/>
      <c r="M207" s="910"/>
      <c r="N207" s="910"/>
      <c r="O207" s="910"/>
      <c r="P207" s="910"/>
      <c r="Q207" s="910"/>
      <c r="R207" s="910"/>
      <c r="S207" s="910"/>
      <c r="T207" s="910"/>
      <c r="U207" s="910"/>
      <c r="V207" s="910"/>
      <c r="W207" s="910"/>
      <c r="X207" s="910"/>
      <c r="Y207" s="910"/>
      <c r="Z207" s="910"/>
      <c r="AA207" s="910"/>
      <c r="AB207" s="910"/>
      <c r="AC207" s="910"/>
      <c r="AD207" s="910"/>
      <c r="AE207" s="910"/>
      <c r="AF207" s="910"/>
      <c r="AG207" s="910"/>
      <c r="AH207" s="910"/>
      <c r="AI207" s="910"/>
      <c r="AJ207" s="910"/>
      <c r="AK207" s="910"/>
      <c r="AL207" s="910"/>
      <c r="AM207" s="910"/>
      <c r="AN207" s="910"/>
      <c r="AO207" s="910"/>
      <c r="AP207" s="910"/>
      <c r="AQ207" s="910"/>
      <c r="AR207" s="910"/>
      <c r="AS207" s="910"/>
      <c r="AT207" s="910"/>
      <c r="AU207" s="910"/>
      <c r="AV207" s="910"/>
      <c r="AW207" s="910"/>
      <c r="AX207" s="910"/>
      <c r="AY207" s="910"/>
      <c r="AZ207" s="910"/>
      <c r="BA207" s="910"/>
      <c r="BB207" s="910"/>
    </row>
    <row r="208" spans="2:55">
      <c r="C208" s="910"/>
      <c r="D208" s="910"/>
      <c r="E208" s="910"/>
      <c r="F208" s="910"/>
      <c r="G208" s="910"/>
      <c r="H208" s="910"/>
      <c r="I208" s="910"/>
      <c r="J208" s="910"/>
      <c r="K208" s="910"/>
      <c r="L208" s="910"/>
      <c r="M208" s="910"/>
      <c r="N208" s="910"/>
      <c r="O208" s="910"/>
      <c r="P208" s="910"/>
      <c r="Q208" s="910"/>
      <c r="R208" s="910"/>
      <c r="S208" s="910"/>
      <c r="T208" s="910"/>
      <c r="U208" s="910"/>
      <c r="V208" s="910"/>
      <c r="W208" s="910"/>
      <c r="X208" s="910"/>
      <c r="Y208" s="910"/>
      <c r="Z208" s="910"/>
      <c r="AA208" s="910"/>
      <c r="AB208" s="910"/>
      <c r="AC208" s="910"/>
      <c r="AD208" s="910"/>
      <c r="AE208" s="910"/>
      <c r="AF208" s="910"/>
      <c r="AG208" s="910"/>
      <c r="AH208" s="910"/>
      <c r="AI208" s="910"/>
      <c r="AJ208" s="910"/>
      <c r="AK208" s="910"/>
      <c r="AL208" s="910"/>
      <c r="AM208" s="910"/>
      <c r="AN208" s="910"/>
      <c r="AO208" s="910"/>
      <c r="AP208" s="910"/>
      <c r="AQ208" s="910"/>
      <c r="AR208" s="910"/>
      <c r="AS208" s="910"/>
      <c r="AT208" s="910"/>
      <c r="AU208" s="910"/>
      <c r="AV208" s="910"/>
      <c r="AW208" s="910"/>
      <c r="AX208" s="910"/>
      <c r="AY208" s="910"/>
      <c r="AZ208" s="910"/>
      <c r="BA208" s="910"/>
      <c r="BB208" s="910"/>
    </row>
    <row r="209" spans="3:54">
      <c r="C209" s="910"/>
      <c r="D209" s="910"/>
      <c r="E209" s="910"/>
      <c r="F209" s="910"/>
      <c r="G209" s="910"/>
      <c r="H209" s="910"/>
      <c r="I209" s="910"/>
      <c r="J209" s="910"/>
      <c r="K209" s="910"/>
      <c r="L209" s="910"/>
      <c r="M209" s="910"/>
      <c r="N209" s="910"/>
      <c r="O209" s="910"/>
      <c r="P209" s="910"/>
      <c r="Q209" s="910"/>
      <c r="R209" s="910"/>
      <c r="S209" s="910"/>
      <c r="T209" s="910"/>
      <c r="U209" s="910"/>
      <c r="V209" s="910"/>
      <c r="W209" s="910"/>
      <c r="X209" s="910"/>
      <c r="Y209" s="910"/>
      <c r="Z209" s="910"/>
      <c r="AA209" s="910"/>
      <c r="AB209" s="910"/>
      <c r="AC209" s="910"/>
      <c r="AD209" s="910"/>
      <c r="AE209" s="910"/>
      <c r="AF209" s="910"/>
      <c r="AG209" s="910"/>
      <c r="AH209" s="910"/>
      <c r="AI209" s="910"/>
      <c r="AJ209" s="910"/>
      <c r="AK209" s="910"/>
      <c r="AL209" s="910"/>
      <c r="AM209" s="910"/>
      <c r="AN209" s="910"/>
      <c r="AO209" s="910"/>
      <c r="AP209" s="910"/>
      <c r="AQ209" s="910"/>
      <c r="AR209" s="910"/>
      <c r="AS209" s="910"/>
      <c r="AT209" s="910"/>
      <c r="AU209" s="910"/>
      <c r="AV209" s="910"/>
      <c r="AW209" s="910"/>
      <c r="AX209" s="910"/>
      <c r="AY209" s="910"/>
      <c r="AZ209" s="910"/>
      <c r="BA209" s="910"/>
      <c r="BB209" s="910"/>
    </row>
    <row r="210" spans="3:54">
      <c r="C210" s="910"/>
      <c r="D210" s="910"/>
      <c r="E210" s="910"/>
      <c r="F210" s="910"/>
      <c r="G210" s="910"/>
      <c r="H210" s="910"/>
      <c r="I210" s="910"/>
      <c r="J210" s="910"/>
      <c r="K210" s="910"/>
      <c r="L210" s="910"/>
      <c r="M210" s="910"/>
      <c r="N210" s="910"/>
      <c r="O210" s="910"/>
      <c r="P210" s="910"/>
      <c r="Q210" s="910"/>
      <c r="R210" s="910"/>
      <c r="S210" s="910"/>
      <c r="T210" s="910"/>
      <c r="U210" s="910"/>
      <c r="V210" s="910"/>
      <c r="W210" s="910"/>
      <c r="X210" s="910"/>
      <c r="Y210" s="910"/>
      <c r="Z210" s="910"/>
      <c r="AA210" s="910"/>
      <c r="AB210" s="910"/>
      <c r="AC210" s="910"/>
      <c r="AD210" s="910"/>
      <c r="AE210" s="910"/>
      <c r="AF210" s="910"/>
      <c r="AG210" s="910"/>
      <c r="AH210" s="910"/>
      <c r="AI210" s="910"/>
      <c r="AJ210" s="910"/>
      <c r="AK210" s="910"/>
      <c r="AL210" s="910"/>
      <c r="AM210" s="910"/>
      <c r="AN210" s="910"/>
      <c r="AO210" s="910"/>
      <c r="AP210" s="910"/>
      <c r="AQ210" s="910"/>
      <c r="AR210" s="910"/>
      <c r="AS210" s="910"/>
      <c r="AT210" s="910"/>
      <c r="AU210" s="910"/>
      <c r="AV210" s="910"/>
      <c r="AW210" s="910"/>
      <c r="AX210" s="910"/>
      <c r="AY210" s="910"/>
      <c r="AZ210" s="910"/>
      <c r="BA210" s="910"/>
      <c r="BB210" s="910"/>
    </row>
    <row r="211" spans="3:54">
      <c r="C211" s="910"/>
      <c r="D211" s="910"/>
      <c r="E211" s="910"/>
      <c r="F211" s="910"/>
      <c r="G211" s="910"/>
      <c r="H211" s="910"/>
      <c r="I211" s="910"/>
      <c r="J211" s="910"/>
      <c r="K211" s="910"/>
      <c r="L211" s="910"/>
      <c r="M211" s="910"/>
      <c r="N211" s="910"/>
      <c r="O211" s="910"/>
      <c r="P211" s="910"/>
      <c r="Q211" s="910"/>
      <c r="R211" s="910"/>
      <c r="S211" s="910"/>
      <c r="T211" s="910"/>
      <c r="U211" s="910"/>
      <c r="V211" s="910"/>
      <c r="W211" s="910"/>
      <c r="X211" s="910"/>
      <c r="Y211" s="910"/>
      <c r="Z211" s="910"/>
      <c r="AA211" s="910"/>
      <c r="AB211" s="910"/>
      <c r="AC211" s="910"/>
      <c r="AD211" s="910"/>
      <c r="AE211" s="910"/>
      <c r="AF211" s="910"/>
      <c r="AG211" s="910"/>
      <c r="AH211" s="910"/>
      <c r="AI211" s="910"/>
      <c r="AJ211" s="910"/>
      <c r="AK211" s="910"/>
      <c r="AL211" s="910"/>
      <c r="AM211" s="910"/>
      <c r="AN211" s="910"/>
      <c r="AO211" s="910"/>
      <c r="AP211" s="910"/>
      <c r="AQ211" s="910"/>
      <c r="AR211" s="910"/>
      <c r="AS211" s="910"/>
      <c r="AT211" s="910"/>
      <c r="AU211" s="910"/>
      <c r="AV211" s="910"/>
      <c r="AW211" s="910"/>
      <c r="AX211" s="910"/>
      <c r="AY211" s="910"/>
      <c r="AZ211" s="910"/>
      <c r="BA211" s="910"/>
      <c r="BB211" s="910"/>
    </row>
    <row r="212" spans="3:54">
      <c r="C212" s="910"/>
      <c r="D212" s="910"/>
      <c r="E212" s="910"/>
      <c r="F212" s="910"/>
      <c r="G212" s="910"/>
      <c r="H212" s="910"/>
      <c r="I212" s="910"/>
      <c r="J212" s="910"/>
      <c r="K212" s="910"/>
      <c r="L212" s="910"/>
      <c r="M212" s="910"/>
      <c r="N212" s="910"/>
      <c r="O212" s="910"/>
      <c r="P212" s="910"/>
      <c r="Q212" s="910"/>
      <c r="R212" s="910"/>
      <c r="S212" s="910"/>
      <c r="T212" s="910"/>
      <c r="U212" s="910"/>
      <c r="V212" s="910"/>
      <c r="W212" s="910"/>
      <c r="X212" s="910"/>
      <c r="Y212" s="910"/>
      <c r="Z212" s="910"/>
      <c r="AA212" s="910"/>
      <c r="AB212" s="910"/>
      <c r="AC212" s="910"/>
      <c r="AD212" s="910"/>
      <c r="AE212" s="910"/>
      <c r="AF212" s="910"/>
      <c r="AG212" s="910"/>
      <c r="AH212" s="910"/>
      <c r="AI212" s="910"/>
      <c r="AJ212" s="910"/>
      <c r="AK212" s="910"/>
      <c r="AL212" s="910"/>
      <c r="AM212" s="910"/>
      <c r="AN212" s="910"/>
      <c r="AO212" s="910"/>
      <c r="AP212" s="910"/>
      <c r="AQ212" s="910"/>
      <c r="AR212" s="910"/>
      <c r="AS212" s="910"/>
      <c r="AT212" s="910"/>
      <c r="AU212" s="910"/>
      <c r="AV212" s="910"/>
      <c r="AW212" s="910"/>
      <c r="AX212" s="910"/>
      <c r="AY212" s="910"/>
      <c r="AZ212" s="910"/>
      <c r="BA212" s="910"/>
      <c r="BB212" s="910"/>
    </row>
    <row r="213" spans="3:54">
      <c r="C213" s="910"/>
      <c r="D213" s="910"/>
      <c r="E213" s="910"/>
      <c r="F213" s="910"/>
      <c r="G213" s="910"/>
      <c r="H213" s="910"/>
      <c r="I213" s="910"/>
      <c r="J213" s="910"/>
      <c r="K213" s="910"/>
      <c r="L213" s="910"/>
      <c r="M213" s="910"/>
      <c r="N213" s="910"/>
      <c r="O213" s="910"/>
      <c r="P213" s="910"/>
      <c r="Q213" s="910"/>
      <c r="R213" s="910"/>
      <c r="S213" s="910"/>
      <c r="T213" s="910"/>
      <c r="U213" s="910"/>
      <c r="V213" s="910"/>
      <c r="W213" s="910"/>
      <c r="X213" s="910"/>
      <c r="Y213" s="910"/>
      <c r="Z213" s="910"/>
      <c r="AA213" s="910"/>
      <c r="AB213" s="910"/>
      <c r="AC213" s="910"/>
      <c r="AD213" s="910"/>
      <c r="AE213" s="910"/>
      <c r="AF213" s="910"/>
      <c r="AG213" s="910"/>
      <c r="AH213" s="910"/>
      <c r="AI213" s="910"/>
      <c r="AJ213" s="910"/>
      <c r="AK213" s="910"/>
      <c r="AL213" s="910"/>
      <c r="AM213" s="910"/>
      <c r="AN213" s="910"/>
      <c r="AO213" s="910"/>
      <c r="AP213" s="910"/>
      <c r="AQ213" s="910"/>
      <c r="AR213" s="910"/>
      <c r="AS213" s="910"/>
      <c r="AT213" s="910"/>
      <c r="AU213" s="910"/>
      <c r="AV213" s="910"/>
      <c r="AW213" s="910"/>
      <c r="AX213" s="910"/>
      <c r="AY213" s="910"/>
      <c r="AZ213" s="910"/>
      <c r="BA213" s="910"/>
      <c r="BB213" s="910"/>
    </row>
    <row r="214" spans="3:54">
      <c r="C214" s="910"/>
      <c r="D214" s="910"/>
      <c r="E214" s="910"/>
      <c r="F214" s="910"/>
      <c r="G214" s="910"/>
      <c r="H214" s="910"/>
      <c r="I214" s="910"/>
      <c r="J214" s="910"/>
      <c r="K214" s="910"/>
      <c r="L214" s="910"/>
      <c r="M214" s="910"/>
      <c r="N214" s="910"/>
      <c r="O214" s="910"/>
      <c r="P214" s="910"/>
      <c r="Q214" s="910"/>
      <c r="R214" s="910"/>
      <c r="S214" s="910"/>
      <c r="T214" s="910"/>
      <c r="U214" s="910"/>
      <c r="V214" s="910"/>
      <c r="W214" s="910"/>
      <c r="X214" s="910"/>
      <c r="Y214" s="910"/>
      <c r="Z214" s="910"/>
      <c r="AA214" s="910"/>
      <c r="AB214" s="910"/>
      <c r="AC214" s="910"/>
      <c r="AD214" s="910"/>
      <c r="AE214" s="910"/>
      <c r="AF214" s="910"/>
      <c r="AG214" s="910"/>
      <c r="AH214" s="910"/>
      <c r="AI214" s="910"/>
      <c r="AJ214" s="910"/>
      <c r="AK214" s="910"/>
      <c r="AL214" s="910"/>
      <c r="AM214" s="910"/>
      <c r="AN214" s="910"/>
      <c r="AO214" s="910"/>
      <c r="AP214" s="910"/>
      <c r="AQ214" s="910"/>
      <c r="AR214" s="910"/>
      <c r="AS214" s="910"/>
      <c r="AT214" s="910"/>
      <c r="AU214" s="910"/>
      <c r="AV214" s="910"/>
      <c r="AW214" s="910"/>
      <c r="AX214" s="910"/>
      <c r="AY214" s="910"/>
      <c r="AZ214" s="910"/>
      <c r="BA214" s="910"/>
      <c r="BB214" s="910"/>
    </row>
    <row r="215" spans="3:54">
      <c r="C215" s="910"/>
      <c r="D215" s="910"/>
      <c r="E215" s="910"/>
      <c r="F215" s="910"/>
      <c r="G215" s="910"/>
      <c r="H215" s="910"/>
      <c r="I215" s="910"/>
      <c r="J215" s="910"/>
      <c r="K215" s="910"/>
      <c r="L215" s="910"/>
      <c r="M215" s="910"/>
      <c r="N215" s="910"/>
      <c r="O215" s="910"/>
      <c r="P215" s="910"/>
      <c r="Q215" s="910"/>
      <c r="R215" s="910"/>
      <c r="S215" s="910"/>
      <c r="T215" s="910"/>
      <c r="U215" s="910"/>
      <c r="V215" s="910"/>
      <c r="W215" s="910"/>
      <c r="X215" s="910"/>
      <c r="Y215" s="910"/>
      <c r="Z215" s="910"/>
      <c r="AA215" s="910"/>
      <c r="AB215" s="910"/>
      <c r="AC215" s="910"/>
      <c r="AD215" s="910"/>
      <c r="AE215" s="910"/>
      <c r="AF215" s="910"/>
      <c r="AG215" s="910"/>
      <c r="AH215" s="910"/>
      <c r="AI215" s="910"/>
      <c r="AJ215" s="910"/>
      <c r="AK215" s="910"/>
      <c r="AL215" s="910"/>
      <c r="AM215" s="910"/>
      <c r="AN215" s="910"/>
      <c r="AO215" s="910"/>
      <c r="AP215" s="910"/>
      <c r="AQ215" s="910"/>
      <c r="AR215" s="910"/>
      <c r="AS215" s="910"/>
      <c r="AT215" s="910"/>
      <c r="AU215" s="910"/>
      <c r="AV215" s="910"/>
      <c r="AW215" s="910"/>
      <c r="AX215" s="910"/>
      <c r="AY215" s="910"/>
      <c r="AZ215" s="910"/>
      <c r="BA215" s="910"/>
      <c r="BB215" s="910"/>
    </row>
    <row r="218" spans="3:54">
      <c r="C218" s="911" t="s">
        <v>5626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853"/>
      <c r="B1" s="856" t="s">
        <v>4067</v>
      </c>
      <c r="C1" s="853"/>
      <c r="D1" s="853"/>
      <c r="E1" s="853"/>
      <c r="F1" s="853"/>
      <c r="G1" s="853"/>
      <c r="H1" s="853"/>
    </row>
    <row r="2" spans="1:10">
      <c r="A2" s="853"/>
      <c r="B2" s="853"/>
      <c r="C2" s="853"/>
      <c r="D2" s="853"/>
      <c r="E2" s="853"/>
      <c r="F2" s="853"/>
      <c r="G2" s="853"/>
      <c r="H2" s="853"/>
    </row>
    <row r="3" spans="1:10">
      <c r="A3" s="853"/>
      <c r="B3" s="1307" t="s">
        <v>4068</v>
      </c>
      <c r="C3" s="1307"/>
      <c r="D3" s="1307"/>
      <c r="E3" s="1307"/>
      <c r="F3" s="1307"/>
      <c r="G3" s="1307"/>
      <c r="H3" s="1307"/>
    </row>
    <row r="4" spans="1:10">
      <c r="A4" s="853"/>
      <c r="B4" s="853"/>
      <c r="C4" s="853"/>
      <c r="D4" s="853"/>
      <c r="E4" s="853"/>
      <c r="F4" s="853"/>
      <c r="G4" s="853"/>
      <c r="H4" s="853"/>
      <c r="J4" t="s">
        <v>4079</v>
      </c>
    </row>
    <row r="5" spans="1:10" ht="15" thickBot="1">
      <c r="A5" s="853"/>
      <c r="B5" s="853"/>
      <c r="C5" s="853"/>
      <c r="D5" s="853"/>
      <c r="E5" s="853"/>
      <c r="F5" s="853"/>
      <c r="G5" s="853"/>
      <c r="H5" s="853"/>
    </row>
    <row r="6" spans="1:10" ht="43.8" thickBot="1">
      <c r="A6" s="857" t="s">
        <v>4069</v>
      </c>
      <c r="B6" s="858" t="s">
        <v>1504</v>
      </c>
      <c r="C6" s="859" t="s">
        <v>4070</v>
      </c>
      <c r="D6" s="860" t="s">
        <v>4071</v>
      </c>
      <c r="E6" s="861" t="s">
        <v>4072</v>
      </c>
      <c r="F6" s="862" t="s">
        <v>1656</v>
      </c>
      <c r="G6" s="863" t="s">
        <v>4073</v>
      </c>
      <c r="H6" s="863" t="s">
        <v>4074</v>
      </c>
    </row>
    <row r="7" spans="1:10" ht="112.5" customHeight="1">
      <c r="A7" s="864"/>
      <c r="B7" s="865" t="s">
        <v>4075</v>
      </c>
      <c r="C7" s="866" t="s">
        <v>4076</v>
      </c>
      <c r="D7" s="867" t="s">
        <v>4077</v>
      </c>
      <c r="E7" s="868" t="s">
        <v>336</v>
      </c>
      <c r="F7" s="869">
        <v>1650</v>
      </c>
      <c r="G7" s="870">
        <v>9041.65</v>
      </c>
      <c r="H7" s="870">
        <f>G7*F7</f>
        <v>14918722.5</v>
      </c>
    </row>
    <row r="8" spans="1:10">
      <c r="A8" s="853"/>
      <c r="B8" s="853"/>
      <c r="C8" s="853"/>
      <c r="D8" s="853"/>
      <c r="E8" s="853"/>
      <c r="F8" s="853"/>
      <c r="G8" s="853"/>
      <c r="H8" s="853"/>
    </row>
    <row r="9" spans="1:10" ht="18">
      <c r="A9" s="853"/>
      <c r="B9" s="871" t="s">
        <v>4078</v>
      </c>
      <c r="C9" s="853"/>
      <c r="D9" s="853"/>
      <c r="E9" s="853"/>
      <c r="F9" s="853"/>
      <c r="G9" s="853"/>
      <c r="H9" s="870">
        <f>H7*0.02</f>
        <v>298374.45</v>
      </c>
    </row>
    <row r="10" spans="1:10" ht="18">
      <c r="A10" s="853"/>
      <c r="B10" s="871"/>
      <c r="C10" s="853"/>
      <c r="D10" s="853"/>
      <c r="E10" s="853"/>
      <c r="F10" s="853"/>
      <c r="G10" s="853"/>
      <c r="H10" s="853"/>
    </row>
    <row r="11" spans="1:10" ht="18">
      <c r="A11" s="853"/>
      <c r="B11" s="871" t="s">
        <v>1834</v>
      </c>
      <c r="C11" s="853"/>
      <c r="D11" s="853"/>
      <c r="E11" s="853"/>
      <c r="F11" s="853"/>
      <c r="G11" s="853"/>
      <c r="H11" s="870">
        <f>H7-H9</f>
        <v>14620348.050000001</v>
      </c>
    </row>
    <row r="14" spans="1:10">
      <c r="E14" t="s">
        <v>4080</v>
      </c>
      <c r="G14">
        <f>ROUND(G7*0.98,2)</f>
        <v>8860.82</v>
      </c>
    </row>
    <row r="15" spans="1:10">
      <c r="E15" t="s">
        <v>5638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2497</v>
      </c>
      <c r="C2" s="468" t="s">
        <v>2493</v>
      </c>
      <c r="D2" s="476" t="s">
        <v>2498</v>
      </c>
    </row>
    <row r="3" spans="1:16">
      <c r="B3" s="468" t="s">
        <v>2499</v>
      </c>
      <c r="C3" s="468" t="s">
        <v>336</v>
      </c>
      <c r="D3" s="468">
        <f>[1]Объекты!C48</f>
        <v>17</v>
      </c>
    </row>
    <row r="4" spans="1:16">
      <c r="B4" s="468" t="s">
        <v>2500</v>
      </c>
      <c r="C4" s="468" t="s">
        <v>2493</v>
      </c>
      <c r="D4" s="477">
        <f>[1]Объекты!B48</f>
        <v>890</v>
      </c>
    </row>
    <row r="5" spans="1:16">
      <c r="B5" s="468" t="s">
        <v>2501</v>
      </c>
      <c r="C5" s="468" t="s">
        <v>2493</v>
      </c>
      <c r="D5" s="478">
        <f>ROUND(D4/D3,0)</f>
        <v>52</v>
      </c>
    </row>
    <row r="6" spans="1:16">
      <c r="B6" s="468" t="s">
        <v>2502</v>
      </c>
      <c r="C6" s="468" t="s">
        <v>2491</v>
      </c>
      <c r="D6" s="478">
        <v>1</v>
      </c>
    </row>
    <row r="7" spans="1:16">
      <c r="B7" s="468" t="s">
        <v>2503</v>
      </c>
      <c r="D7" s="479">
        <v>0.3</v>
      </c>
    </row>
    <row r="8" spans="1:16">
      <c r="B8" s="468" t="s">
        <v>2504</v>
      </c>
      <c r="C8" s="468" t="s">
        <v>685</v>
      </c>
      <c r="D8" s="468"/>
      <c r="G8" s="480">
        <f>SUM(G17:G26)*D3</f>
        <v>1590435</v>
      </c>
    </row>
    <row r="9" spans="1:16">
      <c r="B9" s="468" t="s">
        <v>2505</v>
      </c>
      <c r="C9" s="468" t="s">
        <v>685</v>
      </c>
      <c r="D9" s="468"/>
      <c r="G9" s="480">
        <f>G27*D3</f>
        <v>681615</v>
      </c>
    </row>
    <row r="10" spans="1:16">
      <c r="B10" s="468" t="s">
        <v>2506</v>
      </c>
      <c r="C10" s="468" t="s">
        <v>685</v>
      </c>
      <c r="D10" s="468"/>
      <c r="G10" s="480">
        <f>G34*D32</f>
        <v>76650</v>
      </c>
    </row>
    <row r="11" spans="1:16">
      <c r="B11" s="475" t="s">
        <v>2507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2508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2478</v>
      </c>
      <c r="F14" s="86" t="s">
        <v>2479</v>
      </c>
      <c r="G14" s="86" t="s">
        <v>1120</v>
      </c>
      <c r="H14" s="86" t="s">
        <v>1121</v>
      </c>
      <c r="K14" s="484" t="s">
        <v>838</v>
      </c>
      <c r="L14" s="1308" t="s">
        <v>2533</v>
      </c>
      <c r="M14" s="1309"/>
      <c r="N14" s="1309"/>
      <c r="O14" s="1309"/>
      <c r="P14" s="1310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08" t="s">
        <v>2534</v>
      </c>
      <c r="M15" s="1309"/>
      <c r="N15" s="1309"/>
      <c r="O15" s="1309"/>
      <c r="P15" s="1310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08" t="s">
        <v>2535</v>
      </c>
      <c r="M16" s="1309"/>
      <c r="N16" s="1309"/>
      <c r="O16" s="1309"/>
      <c r="P16" s="1310"/>
    </row>
    <row r="17" spans="1:16" ht="27.6">
      <c r="A17" s="91">
        <v>1</v>
      </c>
      <c r="B17" s="90" t="s">
        <v>2480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08" t="s">
        <v>2536</v>
      </c>
      <c r="M17" s="1309"/>
      <c r="N17" s="1309"/>
      <c r="O17" s="1309"/>
      <c r="P17" s="1310"/>
    </row>
    <row r="18" spans="1:16" ht="24">
      <c r="A18" s="91">
        <v>2</v>
      </c>
      <c r="B18" s="90" t="s">
        <v>2481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08" t="s">
        <v>2537</v>
      </c>
      <c r="M18" s="1309"/>
      <c r="N18" s="1309"/>
      <c r="O18" s="1309"/>
      <c r="P18" s="1310"/>
    </row>
    <row r="19" spans="1:16" ht="24">
      <c r="A19" s="91">
        <v>3</v>
      </c>
      <c r="B19" s="90" t="s">
        <v>2482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08" t="s">
        <v>2538</v>
      </c>
      <c r="M19" s="1309"/>
      <c r="N19" s="1309"/>
      <c r="O19" s="1309"/>
      <c r="P19" s="1310"/>
    </row>
    <row r="20" spans="1:16" ht="24">
      <c r="A20" s="91">
        <v>4</v>
      </c>
      <c r="B20" s="90" t="s">
        <v>2483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2484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2485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2486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2487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2488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2489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2490</v>
      </c>
      <c r="C27" s="91" t="s">
        <v>2491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2492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2493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2493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2494</v>
      </c>
      <c r="C35" s="91" t="s">
        <v>2493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2495</v>
      </c>
      <c r="C36" s="91" t="s">
        <v>2496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2509</v>
      </c>
    </row>
    <row r="41" spans="1:8" ht="96">
      <c r="B41" s="34" t="s">
        <v>2510</v>
      </c>
    </row>
    <row r="42" spans="1:8" ht="24">
      <c r="B42" s="34" t="s">
        <v>2511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2497</v>
      </c>
      <c r="C2" s="468" t="s">
        <v>2493</v>
      </c>
      <c r="D2" s="476" t="s">
        <v>2512</v>
      </c>
    </row>
    <row r="3" spans="1:19">
      <c r="B3" s="468" t="s">
        <v>2499</v>
      </c>
      <c r="C3" s="468" t="s">
        <v>336</v>
      </c>
      <c r="D3" s="478">
        <f>[1]Объекты!C49</f>
        <v>59</v>
      </c>
    </row>
    <row r="4" spans="1:19">
      <c r="B4" s="468" t="s">
        <v>2500</v>
      </c>
      <c r="C4" s="468" t="s">
        <v>2493</v>
      </c>
      <c r="D4" s="477">
        <f>[1]Объекты!B49</f>
        <v>14317.4</v>
      </c>
    </row>
    <row r="5" spans="1:19">
      <c r="B5" s="468" t="s">
        <v>2501</v>
      </c>
      <c r="C5" s="468" t="s">
        <v>2493</v>
      </c>
      <c r="D5" s="478">
        <f>ROUND(D4/D3,0)</f>
        <v>243</v>
      </c>
    </row>
    <row r="6" spans="1:19">
      <c r="B6" s="468" t="s">
        <v>2502</v>
      </c>
      <c r="C6" s="468" t="s">
        <v>2491</v>
      </c>
      <c r="D6" s="478">
        <v>2</v>
      </c>
    </row>
    <row r="7" spans="1:19">
      <c r="B7" s="468" t="s">
        <v>2503</v>
      </c>
      <c r="D7" s="479">
        <v>0.3</v>
      </c>
    </row>
    <row r="8" spans="1:19">
      <c r="B8" s="468" t="s">
        <v>2504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2505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2506</v>
      </c>
      <c r="C10" s="468" t="s">
        <v>685</v>
      </c>
      <c r="D10" s="468"/>
      <c r="H10" s="480">
        <f>H35*D33</f>
        <v>1103760</v>
      </c>
    </row>
    <row r="11" spans="1:19">
      <c r="B11" s="475" t="s">
        <v>2507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2513</v>
      </c>
      <c r="C12" s="469" t="s">
        <v>2514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2508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2478</v>
      </c>
      <c r="F15" s="86" t="s">
        <v>2479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08" t="s">
        <v>2533</v>
      </c>
      <c r="P15" s="1309"/>
      <c r="Q15" s="1309"/>
      <c r="R15" s="1309"/>
      <c r="S15" s="1310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08" t="s">
        <v>2534</v>
      </c>
      <c r="P16" s="1309"/>
      <c r="Q16" s="1309"/>
      <c r="R16" s="1309"/>
      <c r="S16" s="1310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08" t="s">
        <v>2535</v>
      </c>
      <c r="P17" s="1309"/>
      <c r="Q17" s="1309"/>
      <c r="R17" s="1309"/>
      <c r="S17" s="1310"/>
    </row>
    <row r="18" spans="1:19" ht="24">
      <c r="A18" s="91">
        <v>1</v>
      </c>
      <c r="B18" s="90" t="s">
        <v>2515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08" t="s">
        <v>2536</v>
      </c>
      <c r="P18" s="1309"/>
      <c r="Q18" s="1309"/>
      <c r="R18" s="1309"/>
      <c r="S18" s="1310"/>
    </row>
    <row r="19" spans="1:19" ht="24">
      <c r="A19" s="91">
        <v>2</v>
      </c>
      <c r="B19" s="90" t="s">
        <v>2516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08" t="s">
        <v>2537</v>
      </c>
      <c r="P19" s="1309"/>
      <c r="Q19" s="1309"/>
      <c r="R19" s="1309"/>
      <c r="S19" s="1310"/>
    </row>
    <row r="20" spans="1:19" ht="24">
      <c r="A20" s="91">
        <v>3</v>
      </c>
      <c r="B20" s="90" t="s">
        <v>2517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08" t="s">
        <v>2538</v>
      </c>
      <c r="P20" s="1309"/>
      <c r="Q20" s="1309"/>
      <c r="R20" s="1309"/>
      <c r="S20" s="1310"/>
    </row>
    <row r="21" spans="1:19" ht="24">
      <c r="A21" s="91">
        <v>4</v>
      </c>
      <c r="B21" s="90" t="s">
        <v>2518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2519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2520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2521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2522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2523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2524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2490</v>
      </c>
      <c r="C28" s="91" t="s">
        <v>2491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2492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2493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2493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2525</v>
      </c>
      <c r="C36" s="91" t="s">
        <v>2493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2526</v>
      </c>
      <c r="C37" s="91" t="s">
        <v>2496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2509</v>
      </c>
    </row>
    <row r="42" spans="1:9" ht="96">
      <c r="B42" s="34" t="s">
        <v>2510</v>
      </c>
    </row>
    <row r="43" spans="1:9" ht="24">
      <c r="B43" s="34" t="s">
        <v>2527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632"/>
    <col min="2" max="2" width="37.109375" style="632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632" hidden="1" customWidth="1"/>
    <col min="11" max="16384" width="9.109375" style="632"/>
  </cols>
  <sheetData>
    <row r="1" spans="1:17" hidden="1">
      <c r="A1" s="632" t="s">
        <v>846</v>
      </c>
    </row>
    <row r="2" spans="1:17" hidden="1">
      <c r="A2" s="632" t="s">
        <v>847</v>
      </c>
    </row>
    <row r="3" spans="1:17">
      <c r="B3" s="633" t="s">
        <v>3659</v>
      </c>
      <c r="C3" s="634" t="s">
        <v>1502</v>
      </c>
      <c r="D3" s="635" t="s">
        <v>3660</v>
      </c>
      <c r="E3" s="635" t="s">
        <v>1503</v>
      </c>
      <c r="F3" s="635" t="s">
        <v>3661</v>
      </c>
      <c r="G3" s="636" t="s">
        <v>3662</v>
      </c>
      <c r="H3" s="636" t="s">
        <v>3663</v>
      </c>
    </row>
    <row r="4" spans="1:17">
      <c r="B4" s="1311" t="s">
        <v>3664</v>
      </c>
      <c r="C4" s="1313" t="s">
        <v>3665</v>
      </c>
      <c r="D4" s="637" t="s">
        <v>3666</v>
      </c>
      <c r="E4" s="637" t="s">
        <v>3667</v>
      </c>
      <c r="F4" s="637" t="s">
        <v>3668</v>
      </c>
      <c r="G4" s="638" t="s">
        <v>956</v>
      </c>
      <c r="H4" s="639">
        <v>45290</v>
      </c>
    </row>
    <row r="5" spans="1:17">
      <c r="B5" s="1312"/>
      <c r="C5" s="1314"/>
      <c r="D5" s="637" t="s">
        <v>3669</v>
      </c>
      <c r="E5" s="637" t="s">
        <v>3670</v>
      </c>
      <c r="F5" s="640" t="s">
        <v>3671</v>
      </c>
    </row>
    <row r="6" spans="1:17">
      <c r="B6" s="1311" t="s">
        <v>3672</v>
      </c>
      <c r="C6" s="1316" t="s">
        <v>3673</v>
      </c>
      <c r="D6" s="637" t="s">
        <v>3674</v>
      </c>
      <c r="E6" s="637" t="s">
        <v>3675</v>
      </c>
      <c r="F6" s="78" t="s">
        <v>3676</v>
      </c>
      <c r="G6" s="641" t="s">
        <v>956</v>
      </c>
      <c r="H6" s="642">
        <v>45352</v>
      </c>
    </row>
    <row r="7" spans="1:17">
      <c r="B7" s="1315"/>
      <c r="C7" s="1317"/>
      <c r="D7" s="643" t="s">
        <v>3677</v>
      </c>
      <c r="E7" s="637" t="s">
        <v>3678</v>
      </c>
      <c r="F7" s="644" t="s">
        <v>3679</v>
      </c>
      <c r="G7" s="641"/>
    </row>
    <row r="8" spans="1:17">
      <c r="B8" s="1315"/>
      <c r="C8" s="1318"/>
      <c r="D8" s="645" t="s">
        <v>3680</v>
      </c>
      <c r="E8" s="637" t="s">
        <v>3681</v>
      </c>
      <c r="F8" s="637" t="s">
        <v>3682</v>
      </c>
    </row>
    <row r="9" spans="1:17">
      <c r="B9" s="1315"/>
      <c r="C9" s="1316" t="s">
        <v>3683</v>
      </c>
      <c r="D9" s="646" t="s">
        <v>2001</v>
      </c>
      <c r="E9" s="637" t="s">
        <v>3684</v>
      </c>
      <c r="F9" s="644" t="s">
        <v>3685</v>
      </c>
    </row>
    <row r="10" spans="1:17">
      <c r="B10" s="1315"/>
      <c r="C10" s="1314"/>
      <c r="D10" s="637" t="s">
        <v>3686</v>
      </c>
      <c r="E10" s="637"/>
      <c r="F10" s="644" t="s">
        <v>3687</v>
      </c>
    </row>
    <row r="11" spans="1:17" ht="28.8">
      <c r="B11" s="1315"/>
      <c r="C11" s="1313" t="s">
        <v>3688</v>
      </c>
      <c r="D11" s="647" t="s">
        <v>3689</v>
      </c>
      <c r="E11" s="647" t="s">
        <v>3690</v>
      </c>
      <c r="F11" s="644" t="s">
        <v>3691</v>
      </c>
    </row>
    <row r="12" spans="1:17" ht="57.6">
      <c r="B12" s="1315"/>
      <c r="C12" s="1319"/>
      <c r="D12" s="647" t="s">
        <v>3692</v>
      </c>
      <c r="E12" s="647" t="s">
        <v>3693</v>
      </c>
      <c r="F12" s="644" t="s">
        <v>3694</v>
      </c>
    </row>
    <row r="13" spans="1:17" ht="28.8">
      <c r="B13" s="648" t="s">
        <v>3695</v>
      </c>
      <c r="C13" s="640" t="s">
        <v>3696</v>
      </c>
      <c r="D13" s="637" t="s">
        <v>3697</v>
      </c>
      <c r="E13" s="649" t="s">
        <v>3698</v>
      </c>
      <c r="F13" s="637" t="s">
        <v>3699</v>
      </c>
      <c r="G13" s="641" t="s">
        <v>956</v>
      </c>
      <c r="H13" s="650">
        <v>45291</v>
      </c>
    </row>
    <row r="14" spans="1:17">
      <c r="B14" s="1311" t="s">
        <v>3700</v>
      </c>
      <c r="C14" s="640" t="s">
        <v>3701</v>
      </c>
      <c r="D14" s="637" t="s">
        <v>3702</v>
      </c>
      <c r="E14" s="637" t="s">
        <v>3703</v>
      </c>
      <c r="F14" s="637" t="s">
        <v>3704</v>
      </c>
      <c r="G14" s="203" t="s">
        <v>956</v>
      </c>
      <c r="H14" s="642">
        <v>45291</v>
      </c>
      <c r="J14" s="257"/>
      <c r="M14" s="1013"/>
      <c r="N14" s="1013"/>
      <c r="O14" s="1013"/>
      <c r="P14" s="1013"/>
      <c r="Q14" s="1013"/>
    </row>
    <row r="15" spans="1:17">
      <c r="B15" s="1312"/>
      <c r="C15" s="640" t="s">
        <v>1477</v>
      </c>
      <c r="D15" s="637" t="s">
        <v>3705</v>
      </c>
      <c r="E15" s="637" t="s">
        <v>3706</v>
      </c>
      <c r="F15" s="637" t="s">
        <v>3707</v>
      </c>
      <c r="G15" s="203" t="s">
        <v>957</v>
      </c>
      <c r="H15" s="642" t="s">
        <v>3708</v>
      </c>
      <c r="J15" s="258"/>
      <c r="M15" s="1013"/>
      <c r="N15" s="1013"/>
      <c r="O15" s="1013"/>
      <c r="P15" s="1013"/>
      <c r="Q15" s="1013"/>
    </row>
    <row r="16" spans="1:17">
      <c r="B16" s="1311" t="s">
        <v>3709</v>
      </c>
      <c r="C16" s="1316" t="s">
        <v>3710</v>
      </c>
      <c r="D16" s="637"/>
      <c r="E16" s="637" t="s">
        <v>3711</v>
      </c>
      <c r="F16" s="637"/>
      <c r="J16" s="258"/>
      <c r="M16" s="1013"/>
      <c r="N16" s="1013"/>
      <c r="O16" s="1013"/>
      <c r="P16" s="1013"/>
      <c r="Q16" s="1013"/>
    </row>
    <row r="17" spans="2:17">
      <c r="B17" s="1312"/>
      <c r="C17" s="1312"/>
      <c r="D17" s="637" t="s">
        <v>3712</v>
      </c>
      <c r="E17" s="651" t="s">
        <v>3713</v>
      </c>
      <c r="F17" s="637"/>
      <c r="G17" s="203" t="s">
        <v>957</v>
      </c>
      <c r="H17" s="632" t="s">
        <v>3714</v>
      </c>
      <c r="I17" s="652" t="s">
        <v>3715</v>
      </c>
      <c r="J17" s="258"/>
      <c r="M17" s="1013"/>
      <c r="N17" s="1013"/>
      <c r="O17" s="1013"/>
      <c r="P17" s="1013"/>
      <c r="Q17" s="1013"/>
    </row>
    <row r="18" spans="2:17" ht="15" thickBot="1">
      <c r="B18" s="1311" t="s">
        <v>3716</v>
      </c>
      <c r="C18" s="640" t="s">
        <v>3717</v>
      </c>
      <c r="D18" s="637" t="s">
        <v>3718</v>
      </c>
      <c r="E18" s="637" t="s">
        <v>3719</v>
      </c>
      <c r="F18" s="637" t="s">
        <v>3720</v>
      </c>
      <c r="G18" s="203" t="s">
        <v>957</v>
      </c>
      <c r="H18" s="632" t="s">
        <v>3714</v>
      </c>
      <c r="J18" s="270"/>
    </row>
    <row r="19" spans="2:17" s="1013" customFormat="1">
      <c r="B19" s="1315"/>
      <c r="C19" s="1060" t="s">
        <v>2533</v>
      </c>
      <c r="D19" s="1061" t="s">
        <v>2536</v>
      </c>
      <c r="E19" s="1061" t="s">
        <v>2537</v>
      </c>
      <c r="F19" s="1061" t="s">
        <v>2535</v>
      </c>
      <c r="G19" s="203"/>
      <c r="J19" s="1062"/>
    </row>
    <row r="20" spans="2:17">
      <c r="B20" s="1312"/>
      <c r="C20" s="653" t="s">
        <v>3721</v>
      </c>
      <c r="D20" s="649" t="s">
        <v>3722</v>
      </c>
      <c r="E20" s="649" t="s">
        <v>3723</v>
      </c>
      <c r="F20" s="654" t="s">
        <v>3724</v>
      </c>
      <c r="G20" s="203" t="s">
        <v>957</v>
      </c>
      <c r="H20" s="632" t="s">
        <v>3714</v>
      </c>
    </row>
    <row r="21" spans="2:17">
      <c r="B21" s="648" t="s">
        <v>3725</v>
      </c>
      <c r="C21" s="653" t="s">
        <v>3726</v>
      </c>
      <c r="D21" s="77" t="s">
        <v>3727</v>
      </c>
      <c r="E21" s="77" t="s">
        <v>3728</v>
      </c>
      <c r="F21" s="655" t="s">
        <v>3729</v>
      </c>
      <c r="G21" s="656" t="s">
        <v>956</v>
      </c>
      <c r="H21" s="650">
        <v>45428</v>
      </c>
      <c r="L21" s="657"/>
    </row>
    <row r="22" spans="2:17">
      <c r="B22" s="658" t="s">
        <v>3730</v>
      </c>
      <c r="C22" s="659" t="s">
        <v>2134</v>
      </c>
      <c r="D22" s="660" t="s">
        <v>3731</v>
      </c>
      <c r="E22" s="661" t="s">
        <v>3732</v>
      </c>
      <c r="F22" s="654" t="s">
        <v>3733</v>
      </c>
      <c r="G22" s="641" t="s">
        <v>3734</v>
      </c>
      <c r="H22" s="642">
        <v>45427</v>
      </c>
      <c r="L22" s="77"/>
    </row>
    <row r="23" spans="2:17">
      <c r="B23" s="648" t="s">
        <v>3735</v>
      </c>
      <c r="C23" s="653" t="s">
        <v>1515</v>
      </c>
      <c r="D23" s="649" t="s">
        <v>3736</v>
      </c>
      <c r="E23" s="649" t="s">
        <v>3737</v>
      </c>
      <c r="F23" s="654" t="s">
        <v>3738</v>
      </c>
      <c r="G23" s="662" t="s">
        <v>957</v>
      </c>
      <c r="H23" s="632" t="s">
        <v>3739</v>
      </c>
      <c r="L23" s="655"/>
    </row>
    <row r="24" spans="2:17" ht="28.8">
      <c r="B24" s="648" t="s">
        <v>3740</v>
      </c>
      <c r="C24" s="653" t="s">
        <v>3741</v>
      </c>
      <c r="D24" s="649" t="s">
        <v>1894</v>
      </c>
      <c r="E24" s="649" t="s">
        <v>1895</v>
      </c>
      <c r="F24" s="654" t="s">
        <v>1896</v>
      </c>
      <c r="G24" s="641" t="s">
        <v>3734</v>
      </c>
      <c r="H24" s="642">
        <v>45352</v>
      </c>
      <c r="L24" s="77"/>
    </row>
    <row r="25" spans="2:17">
      <c r="B25" s="648" t="s">
        <v>3742</v>
      </c>
      <c r="C25" s="653" t="s">
        <v>3743</v>
      </c>
      <c r="D25" s="649" t="s">
        <v>3744</v>
      </c>
      <c r="E25" s="649" t="s">
        <v>3745</v>
      </c>
      <c r="F25" s="649" t="s">
        <v>3746</v>
      </c>
      <c r="G25" s="662" t="s">
        <v>956</v>
      </c>
      <c r="H25" s="650">
        <v>45046</v>
      </c>
    </row>
    <row r="26" spans="2:17" ht="28.8">
      <c r="B26" s="648" t="s">
        <v>3747</v>
      </c>
      <c r="C26" s="653" t="s">
        <v>3748</v>
      </c>
      <c r="D26" s="649" t="s">
        <v>3749</v>
      </c>
      <c r="E26" s="663" t="s">
        <v>3750</v>
      </c>
      <c r="F26" s="649"/>
      <c r="G26" s="641" t="s">
        <v>3734</v>
      </c>
      <c r="H26" s="642">
        <v>45368</v>
      </c>
      <c r="I26" s="632" t="s">
        <v>3751</v>
      </c>
    </row>
    <row r="27" spans="2:17" ht="28.8">
      <c r="B27" s="664" t="s">
        <v>3752</v>
      </c>
      <c r="C27" s="640" t="s">
        <v>3753</v>
      </c>
      <c r="D27" s="637" t="s">
        <v>3754</v>
      </c>
      <c r="E27" s="647" t="s">
        <v>3755</v>
      </c>
      <c r="F27" s="665" t="s">
        <v>3756</v>
      </c>
      <c r="G27" s="641" t="s">
        <v>956</v>
      </c>
      <c r="H27" s="642">
        <v>45374</v>
      </c>
    </row>
    <row r="28" spans="2:17">
      <c r="B28" s="658" t="s">
        <v>3866</v>
      </c>
      <c r="C28" s="653" t="s">
        <v>3867</v>
      </c>
      <c r="D28" s="649" t="s">
        <v>3868</v>
      </c>
      <c r="E28" s="649" t="s">
        <v>3870</v>
      </c>
      <c r="F28" s="654" t="s">
        <v>3869</v>
      </c>
      <c r="G28" s="641"/>
    </row>
    <row r="29" spans="2:17" ht="28.8">
      <c r="B29" s="658" t="s">
        <v>3757</v>
      </c>
      <c r="C29" s="653" t="s">
        <v>3758</v>
      </c>
      <c r="D29" s="649" t="s">
        <v>3759</v>
      </c>
      <c r="E29" s="663" t="s">
        <v>3760</v>
      </c>
      <c r="F29" s="654" t="s">
        <v>3761</v>
      </c>
      <c r="G29" s="203" t="s">
        <v>956</v>
      </c>
      <c r="H29" s="642">
        <v>45291</v>
      </c>
    </row>
    <row r="30" spans="2:17" ht="28.8">
      <c r="B30" s="658" t="s">
        <v>3762</v>
      </c>
      <c r="C30" s="653" t="s">
        <v>3763</v>
      </c>
      <c r="D30" s="649" t="s">
        <v>3764</v>
      </c>
      <c r="E30" s="663" t="s">
        <v>3765</v>
      </c>
      <c r="F30" s="649" t="s">
        <v>3766</v>
      </c>
      <c r="G30" s="666" t="s">
        <v>956</v>
      </c>
      <c r="H30" s="666" t="s">
        <v>3767</v>
      </c>
    </row>
    <row r="31" spans="2:17" ht="43.2">
      <c r="B31" s="658" t="s">
        <v>3768</v>
      </c>
      <c r="C31" s="653" t="s">
        <v>2183</v>
      </c>
      <c r="D31" s="667" t="s">
        <v>2181</v>
      </c>
      <c r="E31" s="649" t="s">
        <v>2180</v>
      </c>
      <c r="F31" s="649" t="s">
        <v>2178</v>
      </c>
      <c r="G31" s="250" t="s">
        <v>956</v>
      </c>
      <c r="H31" s="250" t="s">
        <v>3769</v>
      </c>
    </row>
    <row r="32" spans="2:17" ht="28.8">
      <c r="B32" s="1320" t="s">
        <v>3770</v>
      </c>
      <c r="C32" s="1321" t="s">
        <v>3771</v>
      </c>
      <c r="D32" s="649" t="s">
        <v>3772</v>
      </c>
      <c r="E32" s="663" t="s">
        <v>3773</v>
      </c>
      <c r="F32" s="654" t="s">
        <v>3774</v>
      </c>
      <c r="G32" s="668" t="s">
        <v>956</v>
      </c>
      <c r="H32" s="669">
        <v>45449</v>
      </c>
    </row>
    <row r="33" spans="2:13">
      <c r="B33" s="1320"/>
      <c r="C33" s="1321"/>
      <c r="D33" s="649" t="s">
        <v>3775</v>
      </c>
      <c r="E33" s="670" t="s">
        <v>3776</v>
      </c>
      <c r="F33" s="654" t="s">
        <v>3777</v>
      </c>
      <c r="G33" s="671"/>
      <c r="H33" s="671"/>
    </row>
    <row r="34" spans="2:13" ht="28.8">
      <c r="B34" s="658" t="s">
        <v>3778</v>
      </c>
      <c r="C34" s="653" t="s">
        <v>3779</v>
      </c>
      <c r="D34" s="649" t="s">
        <v>3780</v>
      </c>
      <c r="E34" s="672" t="s">
        <v>3781</v>
      </c>
      <c r="F34" s="654" t="s">
        <v>3782</v>
      </c>
      <c r="G34" s="671" t="s">
        <v>3734</v>
      </c>
      <c r="H34" s="669">
        <v>45117</v>
      </c>
    </row>
    <row r="35" spans="2:13" ht="28.8">
      <c r="B35" s="658" t="s">
        <v>3783</v>
      </c>
      <c r="C35" s="653" t="s">
        <v>3784</v>
      </c>
      <c r="D35" s="649"/>
      <c r="E35" s="663" t="s">
        <v>3785</v>
      </c>
      <c r="F35" s="654" t="s">
        <v>3786</v>
      </c>
      <c r="G35" s="671" t="s">
        <v>956</v>
      </c>
      <c r="H35" s="669">
        <v>45274</v>
      </c>
      <c r="I35" s="632" t="s">
        <v>3787</v>
      </c>
    </row>
    <row r="36" spans="2:13" ht="28.8">
      <c r="B36" s="1012" t="s">
        <v>3788</v>
      </c>
      <c r="C36" s="1012" t="s">
        <v>2215</v>
      </c>
      <c r="D36" s="1064" t="s">
        <v>3789</v>
      </c>
      <c r="E36" s="1064">
        <v>79155597559</v>
      </c>
      <c r="F36" s="654" t="s">
        <v>2217</v>
      </c>
      <c r="G36" s="666" t="s">
        <v>956</v>
      </c>
      <c r="H36" s="666" t="s">
        <v>3767</v>
      </c>
      <c r="M36" s="606"/>
    </row>
    <row r="37" spans="2:13">
      <c r="B37" s="658" t="s">
        <v>3790</v>
      </c>
      <c r="C37" s="843" t="s">
        <v>4052</v>
      </c>
      <c r="D37" s="844" t="s">
        <v>4054</v>
      </c>
      <c r="E37" s="844" t="s">
        <v>4055</v>
      </c>
      <c r="F37" s="844" t="s">
        <v>4053</v>
      </c>
      <c r="M37" s="606"/>
    </row>
    <row r="38" spans="2:13" ht="28.8">
      <c r="B38" s="842" t="s">
        <v>4050</v>
      </c>
      <c r="C38" s="843" t="s">
        <v>4052</v>
      </c>
      <c r="D38" s="844" t="s">
        <v>4054</v>
      </c>
      <c r="E38" s="844" t="s">
        <v>4055</v>
      </c>
      <c r="F38" s="844" t="s">
        <v>4053</v>
      </c>
      <c r="M38" s="743"/>
    </row>
    <row r="39" spans="2:13">
      <c r="B39" s="842" t="s">
        <v>4051</v>
      </c>
      <c r="C39" s="843" t="s">
        <v>4052</v>
      </c>
      <c r="D39" s="844" t="s">
        <v>4054</v>
      </c>
      <c r="E39" s="844" t="s">
        <v>4055</v>
      </c>
      <c r="F39" s="844" t="s">
        <v>4053</v>
      </c>
    </row>
    <row r="40" spans="2:13">
      <c r="B40" s="913" t="s">
        <v>5630</v>
      </c>
      <c r="C40" s="913" t="s">
        <v>5633</v>
      </c>
      <c r="D40" s="649"/>
      <c r="E40" s="912" t="s">
        <v>5632</v>
      </c>
      <c r="F40" s="912" t="s">
        <v>5631</v>
      </c>
      <c r="G40" s="632"/>
      <c r="H40" s="632"/>
    </row>
    <row r="41" spans="2:13" ht="31.2">
      <c r="B41" s="842" t="s">
        <v>5639</v>
      </c>
      <c r="C41" s="843" t="s">
        <v>4067</v>
      </c>
      <c r="D41" s="914" t="s">
        <v>5640</v>
      </c>
      <c r="E41" s="915">
        <v>89266597618</v>
      </c>
      <c r="F41" s="1063" t="s">
        <v>6172</v>
      </c>
      <c r="G41" s="632"/>
      <c r="H41" s="632"/>
    </row>
    <row r="42" spans="2:13">
      <c r="B42" s="203"/>
      <c r="C42" s="203"/>
      <c r="D42" s="632"/>
      <c r="E42" s="632"/>
      <c r="F42" s="632"/>
      <c r="G42" s="632"/>
      <c r="H42" s="632"/>
    </row>
    <row r="43" spans="2:13">
      <c r="B43" s="203"/>
      <c r="C43" s="203"/>
      <c r="D43" s="632"/>
      <c r="E43" s="632"/>
      <c r="F43" s="632"/>
      <c r="G43" s="632"/>
      <c r="H43" s="632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22" t="s">
        <v>845</v>
      </c>
      <c r="B1" s="1323"/>
      <c r="C1" s="1324" t="s">
        <v>847</v>
      </c>
      <c r="D1" s="1324"/>
      <c r="E1" s="1324"/>
      <c r="F1" s="1324"/>
    </row>
    <row r="2" spans="1:6">
      <c r="A2" s="1325" t="s">
        <v>835</v>
      </c>
      <c r="B2" s="1326" t="s">
        <v>835</v>
      </c>
      <c r="C2" s="1327" t="s">
        <v>2539</v>
      </c>
      <c r="D2" s="1327"/>
      <c r="E2" s="1327"/>
      <c r="F2" s="1327"/>
    </row>
    <row r="3" spans="1:6">
      <c r="A3" s="1325" t="s">
        <v>965</v>
      </c>
      <c r="B3" s="1326" t="s">
        <v>836</v>
      </c>
      <c r="C3" s="1328">
        <f>B37</f>
        <v>0</v>
      </c>
      <c r="D3" s="1329"/>
      <c r="E3" s="1329"/>
      <c r="F3" s="1330"/>
    </row>
    <row r="4" spans="1:6">
      <c r="A4" s="1325" t="s">
        <v>837</v>
      </c>
      <c r="B4" s="1326" t="s">
        <v>837</v>
      </c>
      <c r="C4" s="1327"/>
      <c r="D4" s="1327"/>
      <c r="E4" s="1327"/>
      <c r="F4" s="1327"/>
    </row>
    <row r="5" spans="1:6">
      <c r="A5" s="1325" t="s">
        <v>838</v>
      </c>
      <c r="B5" s="1326" t="s">
        <v>838</v>
      </c>
      <c r="C5" s="1331"/>
      <c r="D5" s="1331"/>
      <c r="E5" s="1331"/>
      <c r="F5" s="1331"/>
    </row>
    <row r="6" spans="1:6">
      <c r="A6" s="1325" t="s">
        <v>839</v>
      </c>
      <c r="B6" s="1326" t="s">
        <v>839</v>
      </c>
      <c r="C6" s="1331"/>
      <c r="D6" s="1331"/>
      <c r="E6" s="1331"/>
      <c r="F6" s="1331"/>
    </row>
    <row r="7" spans="1:6">
      <c r="A7" s="1325" t="s">
        <v>840</v>
      </c>
      <c r="B7" s="1326" t="s">
        <v>840</v>
      </c>
      <c r="C7" s="1331"/>
      <c r="D7" s="1331"/>
      <c r="E7" s="1331"/>
      <c r="F7" s="1331"/>
    </row>
    <row r="8" spans="1:6">
      <c r="A8" s="1325" t="s">
        <v>841</v>
      </c>
      <c r="B8" s="1326" t="s">
        <v>841</v>
      </c>
      <c r="C8" s="1331"/>
      <c r="D8" s="1331"/>
      <c r="E8" s="1331"/>
      <c r="F8" s="1331"/>
    </row>
    <row r="9" spans="1:6">
      <c r="A9" s="1325" t="s">
        <v>842</v>
      </c>
      <c r="B9" s="1326" t="s">
        <v>842</v>
      </c>
      <c r="C9" s="1331"/>
      <c r="D9" s="1331"/>
      <c r="E9" s="1331"/>
      <c r="F9" s="1331"/>
    </row>
    <row r="10" spans="1:6">
      <c r="A10" s="1325" t="s">
        <v>843</v>
      </c>
      <c r="B10" s="1326" t="s">
        <v>843</v>
      </c>
      <c r="C10" s="1331"/>
      <c r="D10" s="1331"/>
      <c r="E10" s="1331"/>
      <c r="F10" s="1331"/>
    </row>
    <row r="11" spans="1:6">
      <c r="A11" s="1333" t="s">
        <v>844</v>
      </c>
      <c r="B11" s="1334" t="s">
        <v>844</v>
      </c>
      <c r="C11" s="1335">
        <f>D38</f>
        <v>0</v>
      </c>
      <c r="D11" s="1336"/>
      <c r="E11" s="1336"/>
      <c r="F11" s="1337"/>
    </row>
    <row r="12" spans="1:6" ht="41.4">
      <c r="A12" s="485" t="s">
        <v>2540</v>
      </c>
      <c r="B12" s="1338" t="s">
        <v>2541</v>
      </c>
      <c r="C12" s="1339"/>
      <c r="D12" s="486" t="s">
        <v>1984</v>
      </c>
      <c r="E12" s="487" t="s">
        <v>2542</v>
      </c>
      <c r="F12" s="487" t="s">
        <v>2543</v>
      </c>
    </row>
    <row r="13" spans="1:6" ht="41.4">
      <c r="A13" s="488">
        <v>1</v>
      </c>
      <c r="B13" s="1332" t="s">
        <v>2544</v>
      </c>
      <c r="C13" s="1332"/>
      <c r="D13" s="488" t="s">
        <v>2545</v>
      </c>
      <c r="E13" s="489">
        <v>1</v>
      </c>
      <c r="F13" s="490">
        <v>67</v>
      </c>
    </row>
    <row r="14" spans="1:6" ht="41.4">
      <c r="A14" s="488">
        <v>2</v>
      </c>
      <c r="B14" s="1332" t="s">
        <v>2546</v>
      </c>
      <c r="C14" s="1332"/>
      <c r="D14" s="488" t="s">
        <v>2545</v>
      </c>
      <c r="E14" s="489">
        <v>1</v>
      </c>
      <c r="F14" s="490">
        <v>39</v>
      </c>
    </row>
    <row r="15" spans="1:6" ht="41.4">
      <c r="A15" s="488">
        <v>3</v>
      </c>
      <c r="B15" s="1341" t="s">
        <v>2547</v>
      </c>
      <c r="C15" s="1341"/>
      <c r="D15" s="488" t="s">
        <v>2545</v>
      </c>
      <c r="E15" s="489">
        <v>1</v>
      </c>
      <c r="F15" s="491">
        <f>SUM(F16:F21)</f>
        <v>39</v>
      </c>
    </row>
    <row r="16" spans="1:6" ht="41.4">
      <c r="A16" s="492" t="s">
        <v>2548</v>
      </c>
      <c r="B16" s="1340" t="s">
        <v>2549</v>
      </c>
      <c r="C16" s="1340"/>
      <c r="D16" s="493" t="s">
        <v>2545</v>
      </c>
      <c r="E16" s="494">
        <v>1</v>
      </c>
      <c r="F16" s="490">
        <v>8</v>
      </c>
    </row>
    <row r="17" spans="1:6" ht="41.4">
      <c r="A17" s="492" t="s">
        <v>2550</v>
      </c>
      <c r="B17" s="1340" t="s">
        <v>2551</v>
      </c>
      <c r="C17" s="1340"/>
      <c r="D17" s="493" t="s">
        <v>2545</v>
      </c>
      <c r="E17" s="494">
        <v>1</v>
      </c>
      <c r="F17" s="490">
        <v>25</v>
      </c>
    </row>
    <row r="18" spans="1:6" ht="41.4">
      <c r="A18" s="492" t="s">
        <v>2552</v>
      </c>
      <c r="B18" s="1340" t="s">
        <v>2553</v>
      </c>
      <c r="C18" s="1340"/>
      <c r="D18" s="493" t="s">
        <v>2545</v>
      </c>
      <c r="E18" s="494">
        <v>1</v>
      </c>
      <c r="F18" s="490">
        <v>3</v>
      </c>
    </row>
    <row r="19" spans="1:6" ht="41.4">
      <c r="A19" s="492" t="s">
        <v>2554</v>
      </c>
      <c r="B19" s="1340" t="s">
        <v>2555</v>
      </c>
      <c r="C19" s="1340"/>
      <c r="D19" s="493" t="s">
        <v>2545</v>
      </c>
      <c r="E19" s="494">
        <v>1</v>
      </c>
      <c r="F19" s="490">
        <v>1</v>
      </c>
    </row>
    <row r="20" spans="1:6" ht="41.4">
      <c r="A20" s="492" t="s">
        <v>2556</v>
      </c>
      <c r="B20" s="1340" t="s">
        <v>2557</v>
      </c>
      <c r="C20" s="1340"/>
      <c r="D20" s="493" t="s">
        <v>2545</v>
      </c>
      <c r="E20" s="494">
        <v>1</v>
      </c>
      <c r="F20" s="490">
        <v>1</v>
      </c>
    </row>
    <row r="21" spans="1:6" ht="41.4">
      <c r="A21" s="492" t="s">
        <v>2558</v>
      </c>
      <c r="B21" s="1340" t="s">
        <v>2559</v>
      </c>
      <c r="C21" s="1340"/>
      <c r="D21" s="493" t="s">
        <v>2545</v>
      </c>
      <c r="E21" s="494">
        <v>1</v>
      </c>
      <c r="F21" s="490">
        <v>1</v>
      </c>
    </row>
    <row r="22" spans="1:6" ht="41.4">
      <c r="A22" s="488">
        <v>4</v>
      </c>
      <c r="B22" s="1341" t="s">
        <v>2560</v>
      </c>
      <c r="C22" s="1341"/>
      <c r="D22" s="488" t="s">
        <v>2545</v>
      </c>
      <c r="E22" s="489">
        <v>1</v>
      </c>
      <c r="F22" s="490">
        <v>5</v>
      </c>
    </row>
    <row r="23" spans="1:6" ht="41.4">
      <c r="A23" s="495"/>
      <c r="B23" s="1342" t="s">
        <v>2561</v>
      </c>
      <c r="C23" s="1342"/>
      <c r="D23" s="496" t="s">
        <v>2545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9" customWidth="1"/>
    <col min="2" max="2" width="12.33203125" style="499" customWidth="1"/>
    <col min="3" max="3" width="59.33203125" style="499" bestFit="1" customWidth="1"/>
    <col min="4" max="4" width="25" style="503" bestFit="1" customWidth="1"/>
    <col min="5" max="5" width="17.109375" style="502" customWidth="1"/>
    <col min="6" max="6" width="12.88671875" style="703" customWidth="1"/>
    <col min="7" max="7" width="15.6640625" style="501" customWidth="1"/>
    <col min="8" max="8" width="24" style="501" hidden="1" customWidth="1"/>
    <col min="9" max="9" width="17.6640625" style="500" customWidth="1"/>
    <col min="10" max="10" width="13.33203125" style="499" hidden="1" customWidth="1"/>
    <col min="11" max="11" width="31.88671875" style="499" customWidth="1"/>
    <col min="12" max="16384" width="9.109375" style="499"/>
  </cols>
  <sheetData>
    <row r="1" spans="1:11" ht="11.4">
      <c r="A1" s="607"/>
      <c r="B1" s="607"/>
      <c r="C1" s="614"/>
      <c r="D1" s="613"/>
      <c r="E1" s="612"/>
      <c r="F1" s="699"/>
      <c r="I1" s="499"/>
    </row>
    <row r="2" spans="1:11" ht="21.75" customHeight="1">
      <c r="A2" s="607"/>
      <c r="B2" s="611" t="s">
        <v>3550</v>
      </c>
      <c r="C2" s="611"/>
      <c r="D2" s="610"/>
      <c r="E2" s="609"/>
      <c r="F2" s="700"/>
      <c r="I2" s="499"/>
    </row>
    <row r="3" spans="1:11" ht="13.5" customHeight="1">
      <c r="A3" s="607"/>
      <c r="B3" s="606" t="s">
        <v>3549</v>
      </c>
      <c r="C3" s="606"/>
      <c r="D3" s="608"/>
      <c r="E3" s="604"/>
      <c r="F3" s="701"/>
      <c r="I3" s="499"/>
    </row>
    <row r="4" spans="1:11" ht="11.4">
      <c r="A4" s="607"/>
      <c r="B4" s="606" t="s">
        <v>3548</v>
      </c>
      <c r="C4" s="606"/>
      <c r="D4" s="608"/>
      <c r="E4" s="604"/>
      <c r="F4" s="701"/>
      <c r="I4" s="499"/>
    </row>
    <row r="5" spans="1:11" ht="13.2">
      <c r="A5" s="607"/>
      <c r="B5" s="606" t="s">
        <v>3547</v>
      </c>
      <c r="C5" s="606"/>
      <c r="D5" s="605"/>
      <c r="E5" s="604"/>
      <c r="F5" s="701"/>
      <c r="I5" s="499"/>
    </row>
    <row r="6" spans="1:11" ht="8.25" customHeight="1" thickBot="1">
      <c r="A6" s="603"/>
      <c r="B6" s="603"/>
      <c r="C6" s="603"/>
      <c r="D6" s="602"/>
      <c r="E6" s="601"/>
      <c r="F6" s="702"/>
      <c r="G6" s="600"/>
      <c r="H6" s="600"/>
      <c r="I6" s="599"/>
      <c r="J6" s="599"/>
      <c r="K6" s="599"/>
    </row>
    <row r="7" spans="1:11" ht="3.75" customHeight="1" thickTop="1">
      <c r="I7" s="499"/>
    </row>
    <row r="8" spans="1:11" s="515" customFormat="1" ht="13.8">
      <c r="A8" s="1343" t="s">
        <v>3546</v>
      </c>
      <c r="B8" s="1343"/>
      <c r="C8" s="1343"/>
      <c r="D8" s="598"/>
      <c r="E8" s="597"/>
      <c r="F8" s="704"/>
      <c r="G8" s="596"/>
      <c r="H8" s="595"/>
      <c r="I8" s="594"/>
      <c r="J8" s="594"/>
      <c r="K8" s="594"/>
    </row>
    <row r="9" spans="1:11" s="509" customFormat="1" ht="13.8">
      <c r="A9" s="593"/>
      <c r="B9" s="593"/>
      <c r="D9" s="591"/>
      <c r="E9" s="590"/>
      <c r="F9" s="705"/>
      <c r="G9" s="510"/>
      <c r="H9" s="510"/>
    </row>
    <row r="10" spans="1:11" s="509" customFormat="1" ht="13.8">
      <c r="A10" s="593"/>
      <c r="B10" s="593"/>
      <c r="D10" s="591"/>
      <c r="E10" s="590"/>
      <c r="F10" s="706"/>
    </row>
    <row r="11" spans="1:11" s="509" customFormat="1" ht="13.8">
      <c r="A11" s="592" t="s">
        <v>3545</v>
      </c>
      <c r="B11" s="592"/>
      <c r="D11" s="591"/>
      <c r="E11" s="590"/>
      <c r="F11" s="706"/>
    </row>
    <row r="12" spans="1:11" s="515" customFormat="1" ht="13.8">
      <c r="D12" s="589"/>
      <c r="E12" s="588"/>
      <c r="F12" s="707"/>
      <c r="G12" s="587"/>
      <c r="H12" s="586"/>
      <c r="I12" s="585"/>
    </row>
    <row r="13" spans="1:11" s="515" customFormat="1" ht="14.4" thickBot="1">
      <c r="D13" s="589"/>
      <c r="E13" s="588"/>
      <c r="F13" s="707"/>
      <c r="G13" s="587"/>
      <c r="H13" s="586"/>
      <c r="I13" s="585"/>
    </row>
    <row r="14" spans="1:11" s="576" customFormat="1" ht="28.2" thickBot="1">
      <c r="A14" s="584" t="s">
        <v>3544</v>
      </c>
      <c r="B14" s="584" t="s">
        <v>1000</v>
      </c>
      <c r="C14" s="583" t="s">
        <v>1504</v>
      </c>
      <c r="D14" s="582" t="s">
        <v>1244</v>
      </c>
      <c r="E14" s="581" t="s">
        <v>3543</v>
      </c>
      <c r="F14" s="580" t="s">
        <v>3542</v>
      </c>
      <c r="G14" s="580" t="s">
        <v>3865</v>
      </c>
      <c r="H14" s="579" t="s">
        <v>3541</v>
      </c>
      <c r="I14" s="578" t="s">
        <v>1502</v>
      </c>
      <c r="J14" s="577" t="s">
        <v>3540</v>
      </c>
      <c r="K14" s="577" t="s">
        <v>3539</v>
      </c>
    </row>
    <row r="15" spans="1:11" s="515" customFormat="1" ht="75" customHeight="1">
      <c r="A15" s="547"/>
      <c r="B15" s="539" t="s">
        <v>3368</v>
      </c>
      <c r="C15" s="531" t="s">
        <v>2641</v>
      </c>
      <c r="D15" s="530" t="s">
        <v>3538</v>
      </c>
      <c r="E15" s="529" t="s">
        <v>3477</v>
      </c>
      <c r="F15" s="708">
        <v>32428.620000000003</v>
      </c>
      <c r="G15" s="528">
        <f>F15*1.05</f>
        <v>34050.051000000007</v>
      </c>
      <c r="H15" s="527">
        <f t="shared" ref="H15:H78" si="0">F15*G15</f>
        <v>1104196164.8596203</v>
      </c>
      <c r="I15" s="526" t="s">
        <v>2647</v>
      </c>
      <c r="J15" s="542"/>
      <c r="K15" s="556"/>
    </row>
    <row r="16" spans="1:11" s="515" customFormat="1" ht="75" customHeight="1">
      <c r="A16" s="547"/>
      <c r="B16" s="539" t="s">
        <v>3368</v>
      </c>
      <c r="C16" s="531" t="s">
        <v>3537</v>
      </c>
      <c r="D16" s="530" t="s">
        <v>3536</v>
      </c>
      <c r="E16" s="529" t="s">
        <v>3477</v>
      </c>
      <c r="F16" s="708">
        <v>32428.620000000003</v>
      </c>
      <c r="G16" s="528">
        <f t="shared" ref="G16:G79" si="1">F16*1.05</f>
        <v>34050.051000000007</v>
      </c>
      <c r="H16" s="527">
        <f t="shared" si="0"/>
        <v>1104196164.8596203</v>
      </c>
      <c r="I16" s="526" t="s">
        <v>2647</v>
      </c>
      <c r="J16" s="542"/>
      <c r="K16" s="524"/>
    </row>
    <row r="17" spans="1:11" s="515" customFormat="1" ht="75" customHeight="1">
      <c r="A17" s="532"/>
      <c r="B17" s="571" t="s">
        <v>3533</v>
      </c>
      <c r="C17" s="531" t="s">
        <v>3535</v>
      </c>
      <c r="D17" s="530" t="s">
        <v>3534</v>
      </c>
      <c r="E17" s="529" t="s">
        <v>3477</v>
      </c>
      <c r="F17" s="708">
        <v>37564.695</v>
      </c>
      <c r="G17" s="528">
        <f t="shared" si="1"/>
        <v>39442.929750000003</v>
      </c>
      <c r="H17" s="527">
        <f t="shared" si="0"/>
        <v>1481661625.9651763</v>
      </c>
      <c r="I17" s="526" t="s">
        <v>2647</v>
      </c>
      <c r="J17" s="525"/>
      <c r="K17" s="524"/>
    </row>
    <row r="18" spans="1:11" s="515" customFormat="1" ht="75" customHeight="1">
      <c r="A18" s="532"/>
      <c r="B18" s="571" t="s">
        <v>3533</v>
      </c>
      <c r="C18" s="531" t="s">
        <v>3532</v>
      </c>
      <c r="D18" s="530" t="s">
        <v>3531</v>
      </c>
      <c r="E18" s="529" t="s">
        <v>3477</v>
      </c>
      <c r="F18" s="708">
        <v>37564.695</v>
      </c>
      <c r="G18" s="528">
        <f t="shared" si="1"/>
        <v>39442.929750000003</v>
      </c>
      <c r="H18" s="527">
        <f t="shared" si="0"/>
        <v>1481661625.9651763</v>
      </c>
      <c r="I18" s="526" t="s">
        <v>2647</v>
      </c>
      <c r="J18" s="525"/>
      <c r="K18" s="524"/>
    </row>
    <row r="19" spans="1:11" s="515" customFormat="1" ht="75" customHeight="1">
      <c r="A19" s="532"/>
      <c r="B19" s="532" t="s">
        <v>3528</v>
      </c>
      <c r="C19" s="531" t="s">
        <v>3530</v>
      </c>
      <c r="D19" s="530" t="s">
        <v>3529</v>
      </c>
      <c r="E19" s="529" t="s">
        <v>3477</v>
      </c>
      <c r="F19" s="708">
        <v>33572.07</v>
      </c>
      <c r="G19" s="528">
        <f t="shared" si="1"/>
        <v>35250.673500000004</v>
      </c>
      <c r="H19" s="527">
        <f t="shared" si="0"/>
        <v>1183438078.2891452</v>
      </c>
      <c r="I19" s="526" t="s">
        <v>2647</v>
      </c>
      <c r="J19" s="525"/>
      <c r="K19" s="524"/>
    </row>
    <row r="20" spans="1:11" s="515" customFormat="1" ht="75" customHeight="1">
      <c r="A20" s="532"/>
      <c r="B20" s="532" t="s">
        <v>3528</v>
      </c>
      <c r="C20" s="531" t="s">
        <v>3527</v>
      </c>
      <c r="D20" s="530" t="s">
        <v>3526</v>
      </c>
      <c r="E20" s="529" t="s">
        <v>3477</v>
      </c>
      <c r="F20" s="708">
        <v>33572.07</v>
      </c>
      <c r="G20" s="528">
        <f t="shared" si="1"/>
        <v>35250.673500000004</v>
      </c>
      <c r="H20" s="527">
        <f t="shared" si="0"/>
        <v>1183438078.2891452</v>
      </c>
      <c r="I20" s="526" t="s">
        <v>2647</v>
      </c>
      <c r="J20" s="525"/>
      <c r="K20" s="524"/>
    </row>
    <row r="21" spans="1:11" s="515" customFormat="1" ht="75" customHeight="1">
      <c r="A21" s="532"/>
      <c r="B21" s="541" t="s">
        <v>3523</v>
      </c>
      <c r="C21" s="531" t="s">
        <v>3525</v>
      </c>
      <c r="D21" s="530" t="s">
        <v>3524</v>
      </c>
      <c r="E21" s="529" t="s">
        <v>3477</v>
      </c>
      <c r="F21" s="708">
        <v>38708.145000000004</v>
      </c>
      <c r="G21" s="528">
        <f t="shared" si="1"/>
        <v>40643.552250000008</v>
      </c>
      <c r="H21" s="527">
        <f t="shared" si="0"/>
        <v>1573236513.8080766</v>
      </c>
      <c r="I21" s="526" t="s">
        <v>2647</v>
      </c>
      <c r="J21" s="525"/>
      <c r="K21" s="524"/>
    </row>
    <row r="22" spans="1:11" s="515" customFormat="1" ht="75" customHeight="1">
      <c r="A22" s="532"/>
      <c r="B22" s="541" t="s">
        <v>3523</v>
      </c>
      <c r="C22" s="531" t="s">
        <v>3522</v>
      </c>
      <c r="D22" s="530" t="s">
        <v>3521</v>
      </c>
      <c r="E22" s="529" t="s">
        <v>3477</v>
      </c>
      <c r="F22" s="708">
        <v>38708.145000000004</v>
      </c>
      <c r="G22" s="528">
        <f t="shared" si="1"/>
        <v>40643.552250000008</v>
      </c>
      <c r="H22" s="527">
        <f t="shared" si="0"/>
        <v>1573236513.8080766</v>
      </c>
      <c r="I22" s="526" t="s">
        <v>2647</v>
      </c>
      <c r="J22" s="525"/>
      <c r="K22" s="524"/>
    </row>
    <row r="23" spans="1:11" s="515" customFormat="1" ht="75" customHeight="1">
      <c r="A23" s="532"/>
      <c r="B23" s="532" t="s">
        <v>3514</v>
      </c>
      <c r="C23" s="531" t="s">
        <v>3520</v>
      </c>
      <c r="D23" s="530" t="s">
        <v>3519</v>
      </c>
      <c r="E23" s="529" t="s">
        <v>3477</v>
      </c>
      <c r="F23" s="708">
        <v>32428.620000000003</v>
      </c>
      <c r="G23" s="528">
        <f t="shared" si="1"/>
        <v>34050.051000000007</v>
      </c>
      <c r="H23" s="527">
        <f t="shared" si="0"/>
        <v>1104196164.8596203</v>
      </c>
      <c r="I23" s="526" t="s">
        <v>2647</v>
      </c>
      <c r="J23" s="525"/>
      <c r="K23" s="524"/>
    </row>
    <row r="24" spans="1:11" s="515" customFormat="1" ht="75" customHeight="1">
      <c r="A24" s="532"/>
      <c r="B24" s="532" t="s">
        <v>3514</v>
      </c>
      <c r="C24" s="531" t="s">
        <v>3518</v>
      </c>
      <c r="D24" s="530" t="s">
        <v>3517</v>
      </c>
      <c r="E24" s="529" t="s">
        <v>3477</v>
      </c>
      <c r="F24" s="708">
        <v>32428.620000000003</v>
      </c>
      <c r="G24" s="528">
        <f t="shared" si="1"/>
        <v>34050.051000000007</v>
      </c>
      <c r="H24" s="527">
        <f t="shared" si="0"/>
        <v>1104196164.8596203</v>
      </c>
      <c r="I24" s="526" t="s">
        <v>2647</v>
      </c>
      <c r="J24" s="525"/>
      <c r="K24" s="524"/>
    </row>
    <row r="25" spans="1:11" s="515" customFormat="1" ht="75" customHeight="1">
      <c r="A25" s="532"/>
      <c r="B25" s="532" t="s">
        <v>3514</v>
      </c>
      <c r="C25" s="531" t="s">
        <v>3516</v>
      </c>
      <c r="D25" s="530" t="s">
        <v>3515</v>
      </c>
      <c r="E25" s="529" t="s">
        <v>3477</v>
      </c>
      <c r="F25" s="708">
        <v>33572.07</v>
      </c>
      <c r="G25" s="528">
        <f t="shared" si="1"/>
        <v>35250.673500000004</v>
      </c>
      <c r="H25" s="527">
        <f t="shared" si="0"/>
        <v>1183438078.2891452</v>
      </c>
      <c r="I25" s="526" t="s">
        <v>2647</v>
      </c>
      <c r="J25" s="525"/>
      <c r="K25" s="524"/>
    </row>
    <row r="26" spans="1:11" s="515" customFormat="1" ht="75" customHeight="1">
      <c r="A26" s="532"/>
      <c r="B26" s="532" t="s">
        <v>3514</v>
      </c>
      <c r="C26" s="531" t="s">
        <v>3513</v>
      </c>
      <c r="D26" s="530" t="s">
        <v>3512</v>
      </c>
      <c r="E26" s="529" t="s">
        <v>3477</v>
      </c>
      <c r="F26" s="708">
        <v>33572.07</v>
      </c>
      <c r="G26" s="528">
        <f t="shared" si="1"/>
        <v>35250.673500000004</v>
      </c>
      <c r="H26" s="527">
        <f t="shared" si="0"/>
        <v>1183438078.2891452</v>
      </c>
      <c r="I26" s="526" t="s">
        <v>2647</v>
      </c>
      <c r="J26" s="525"/>
      <c r="K26" s="524"/>
    </row>
    <row r="27" spans="1:11" s="515" customFormat="1" ht="75" customHeight="1">
      <c r="A27" s="532"/>
      <c r="B27" s="541" t="s">
        <v>3509</v>
      </c>
      <c r="C27" s="531" t="s">
        <v>3511</v>
      </c>
      <c r="D27" s="530" t="s">
        <v>3510</v>
      </c>
      <c r="E27" s="529" t="s">
        <v>3477</v>
      </c>
      <c r="F27" s="708">
        <v>38708.145000000004</v>
      </c>
      <c r="G27" s="528">
        <f t="shared" si="1"/>
        <v>40643.552250000008</v>
      </c>
      <c r="H27" s="527">
        <f t="shared" si="0"/>
        <v>1573236513.8080766</v>
      </c>
      <c r="I27" s="526" t="s">
        <v>2647</v>
      </c>
      <c r="J27" s="525"/>
      <c r="K27" s="524"/>
    </row>
    <row r="28" spans="1:11" s="515" customFormat="1" ht="75" customHeight="1">
      <c r="A28" s="532"/>
      <c r="B28" s="541" t="s">
        <v>3509</v>
      </c>
      <c r="C28" s="531" t="s">
        <v>3508</v>
      </c>
      <c r="D28" s="530" t="s">
        <v>3507</v>
      </c>
      <c r="E28" s="529" t="s">
        <v>3477</v>
      </c>
      <c r="F28" s="708">
        <v>38708.145000000004</v>
      </c>
      <c r="G28" s="528">
        <f t="shared" si="1"/>
        <v>40643.552250000008</v>
      </c>
      <c r="H28" s="527">
        <f t="shared" si="0"/>
        <v>1573236513.8080766</v>
      </c>
      <c r="I28" s="526" t="s">
        <v>2647</v>
      </c>
      <c r="J28" s="525"/>
      <c r="K28" s="524"/>
    </row>
    <row r="29" spans="1:11" s="515" customFormat="1" ht="75" customHeight="1">
      <c r="A29" s="532"/>
      <c r="B29" s="532" t="s">
        <v>2857</v>
      </c>
      <c r="C29" s="531" t="s">
        <v>3506</v>
      </c>
      <c r="D29" s="530" t="s">
        <v>3505</v>
      </c>
      <c r="E29" s="529" t="s">
        <v>3471</v>
      </c>
      <c r="F29" s="708">
        <v>28767.69</v>
      </c>
      <c r="G29" s="528">
        <f t="shared" si="1"/>
        <v>30206.074499999999</v>
      </c>
      <c r="H29" s="527">
        <f t="shared" si="0"/>
        <v>868958987.33290493</v>
      </c>
      <c r="I29" s="526" t="s">
        <v>2647</v>
      </c>
      <c r="J29" s="525"/>
      <c r="K29" s="524"/>
    </row>
    <row r="30" spans="1:11" s="515" customFormat="1" ht="75" customHeight="1">
      <c r="A30" s="532"/>
      <c r="B30" s="532" t="s">
        <v>2857</v>
      </c>
      <c r="C30" s="531" t="s">
        <v>3504</v>
      </c>
      <c r="D30" s="530" t="s">
        <v>3503</v>
      </c>
      <c r="E30" s="529" t="s">
        <v>3471</v>
      </c>
      <c r="F30" s="708">
        <v>28767.69</v>
      </c>
      <c r="G30" s="528">
        <f t="shared" si="1"/>
        <v>30206.074499999999</v>
      </c>
      <c r="H30" s="527">
        <f t="shared" si="0"/>
        <v>868958987.33290493</v>
      </c>
      <c r="I30" s="526" t="s">
        <v>2647</v>
      </c>
      <c r="J30" s="525"/>
      <c r="K30" s="524"/>
    </row>
    <row r="31" spans="1:11" s="515" customFormat="1" ht="75" customHeight="1">
      <c r="A31" s="532"/>
      <c r="B31" s="532" t="s">
        <v>2857</v>
      </c>
      <c r="C31" s="531" t="s">
        <v>3502</v>
      </c>
      <c r="D31" s="530" t="s">
        <v>3501</v>
      </c>
      <c r="E31" s="529" t="s">
        <v>3498</v>
      </c>
      <c r="F31" s="708">
        <v>50478.12</v>
      </c>
      <c r="G31" s="528">
        <f t="shared" si="1"/>
        <v>53002.026000000005</v>
      </c>
      <c r="H31" s="527">
        <f t="shared" si="0"/>
        <v>2675442628.6711206</v>
      </c>
      <c r="I31" s="526" t="s">
        <v>2647</v>
      </c>
      <c r="J31" s="525"/>
      <c r="K31" s="524"/>
    </row>
    <row r="32" spans="1:11" s="515" customFormat="1" ht="75" customHeight="1">
      <c r="A32" s="532"/>
      <c r="B32" s="532" t="s">
        <v>2857</v>
      </c>
      <c r="C32" s="531" t="s">
        <v>3500</v>
      </c>
      <c r="D32" s="530" t="s">
        <v>3499</v>
      </c>
      <c r="E32" s="529" t="s">
        <v>3498</v>
      </c>
      <c r="F32" s="708">
        <v>50478.12</v>
      </c>
      <c r="G32" s="528">
        <f t="shared" si="1"/>
        <v>53002.026000000005</v>
      </c>
      <c r="H32" s="527">
        <f t="shared" si="0"/>
        <v>2675442628.6711206</v>
      </c>
      <c r="I32" s="526" t="s">
        <v>2647</v>
      </c>
      <c r="J32" s="525"/>
      <c r="K32" s="524"/>
    </row>
    <row r="33" spans="1:11" s="515" customFormat="1" ht="75" customHeight="1">
      <c r="A33" s="532"/>
      <c r="B33" s="532" t="s">
        <v>3000</v>
      </c>
      <c r="C33" s="565" t="s">
        <v>3497</v>
      </c>
      <c r="D33" s="564" t="s">
        <v>3496</v>
      </c>
      <c r="E33" s="529" t="s">
        <v>3489</v>
      </c>
      <c r="F33" s="708">
        <v>27785.835000000003</v>
      </c>
      <c r="G33" s="528">
        <f t="shared" si="1"/>
        <v>29175.126750000003</v>
      </c>
      <c r="H33" s="527">
        <f t="shared" si="0"/>
        <v>810655257.97958636</v>
      </c>
      <c r="I33" s="526" t="s">
        <v>2647</v>
      </c>
      <c r="J33" s="525"/>
      <c r="K33" s="524"/>
    </row>
    <row r="34" spans="1:11" s="515" customFormat="1" ht="75" customHeight="1">
      <c r="A34" s="532"/>
      <c r="B34" s="532" t="s">
        <v>3000</v>
      </c>
      <c r="C34" s="565" t="s">
        <v>3495</v>
      </c>
      <c r="D34" s="564" t="s">
        <v>3494</v>
      </c>
      <c r="E34" s="529" t="s">
        <v>3489</v>
      </c>
      <c r="F34" s="708">
        <v>25106.760000000002</v>
      </c>
      <c r="G34" s="528">
        <f t="shared" si="1"/>
        <v>26362.098000000002</v>
      </c>
      <c r="H34" s="527">
        <f t="shared" si="0"/>
        <v>661866867.58248007</v>
      </c>
      <c r="I34" s="526" t="s">
        <v>2647</v>
      </c>
      <c r="J34" s="525"/>
      <c r="K34" s="524"/>
    </row>
    <row r="35" spans="1:11" s="515" customFormat="1" ht="75" customHeight="1">
      <c r="A35" s="532"/>
      <c r="B35" s="532" t="s">
        <v>2904</v>
      </c>
      <c r="C35" s="531" t="s">
        <v>3493</v>
      </c>
      <c r="D35" s="530" t="s">
        <v>3492</v>
      </c>
      <c r="E35" s="529" t="s">
        <v>3489</v>
      </c>
      <c r="F35" s="708">
        <v>25106.760000000002</v>
      </c>
      <c r="G35" s="528">
        <f t="shared" si="1"/>
        <v>26362.098000000002</v>
      </c>
      <c r="H35" s="527">
        <f t="shared" si="0"/>
        <v>661866867.58248007</v>
      </c>
      <c r="I35" s="526" t="s">
        <v>2647</v>
      </c>
      <c r="J35" s="525"/>
      <c r="K35" s="524"/>
    </row>
    <row r="36" spans="1:11" s="515" customFormat="1" ht="75" customHeight="1">
      <c r="A36" s="532"/>
      <c r="B36" s="532" t="s">
        <v>2904</v>
      </c>
      <c r="C36" s="531" t="s">
        <v>3491</v>
      </c>
      <c r="D36" s="530" t="s">
        <v>3490</v>
      </c>
      <c r="E36" s="529" t="s">
        <v>3489</v>
      </c>
      <c r="F36" s="708">
        <v>25106.760000000002</v>
      </c>
      <c r="G36" s="528">
        <f t="shared" si="1"/>
        <v>26362.098000000002</v>
      </c>
      <c r="H36" s="527">
        <f t="shared" si="0"/>
        <v>661866867.58248007</v>
      </c>
      <c r="I36" s="526" t="s">
        <v>2647</v>
      </c>
      <c r="J36" s="525"/>
      <c r="K36" s="524"/>
    </row>
    <row r="37" spans="1:11" s="515" customFormat="1" ht="75" customHeight="1">
      <c r="A37" s="532"/>
      <c r="B37" s="532" t="s">
        <v>3055</v>
      </c>
      <c r="C37" s="531" t="s">
        <v>3488</v>
      </c>
      <c r="D37" s="530" t="s">
        <v>3487</v>
      </c>
      <c r="E37" s="529" t="s">
        <v>3482</v>
      </c>
      <c r="F37" s="708">
        <v>32428.620000000003</v>
      </c>
      <c r="G37" s="528">
        <f t="shared" si="1"/>
        <v>34050.051000000007</v>
      </c>
      <c r="H37" s="527">
        <f t="shared" si="0"/>
        <v>1104196164.8596203</v>
      </c>
      <c r="I37" s="526" t="s">
        <v>2647</v>
      </c>
      <c r="J37" s="525"/>
      <c r="K37" s="524"/>
    </row>
    <row r="38" spans="1:11" s="515" customFormat="1" ht="75" customHeight="1">
      <c r="A38" s="532"/>
      <c r="B38" s="532" t="s">
        <v>3055</v>
      </c>
      <c r="C38" s="531" t="s">
        <v>3486</v>
      </c>
      <c r="D38" s="530" t="s">
        <v>3485</v>
      </c>
      <c r="E38" s="529" t="s">
        <v>3482</v>
      </c>
      <c r="F38" s="708">
        <v>32428.620000000003</v>
      </c>
      <c r="G38" s="528">
        <f t="shared" si="1"/>
        <v>34050.051000000007</v>
      </c>
      <c r="H38" s="527">
        <f t="shared" si="0"/>
        <v>1104196164.8596203</v>
      </c>
      <c r="I38" s="526" t="s">
        <v>2647</v>
      </c>
      <c r="J38" s="525"/>
      <c r="K38" s="524"/>
    </row>
    <row r="39" spans="1:11" s="515" customFormat="1" ht="75" customHeight="1">
      <c r="A39" s="532"/>
      <c r="B39" s="532" t="s">
        <v>3348</v>
      </c>
      <c r="C39" s="531" t="s">
        <v>3484</v>
      </c>
      <c r="D39" s="530" t="s">
        <v>3483</v>
      </c>
      <c r="E39" s="550" t="s">
        <v>3482</v>
      </c>
      <c r="F39" s="708">
        <v>31427.865000000002</v>
      </c>
      <c r="G39" s="528">
        <f t="shared" si="1"/>
        <v>32999.258250000006</v>
      </c>
      <c r="H39" s="527">
        <f t="shared" si="0"/>
        <v>1037096233.3811365</v>
      </c>
      <c r="I39" s="526" t="s">
        <v>2647</v>
      </c>
      <c r="J39" s="525"/>
      <c r="K39" s="524"/>
    </row>
    <row r="40" spans="1:11" s="515" customFormat="1" ht="75" customHeight="1">
      <c r="A40" s="532"/>
      <c r="B40" s="532" t="s">
        <v>2715</v>
      </c>
      <c r="C40" s="531" t="s">
        <v>3481</v>
      </c>
      <c r="D40" s="530" t="s">
        <v>3480</v>
      </c>
      <c r="E40" s="529" t="s">
        <v>3477</v>
      </c>
      <c r="F40" s="708">
        <v>32953.095000000001</v>
      </c>
      <c r="G40" s="528">
        <f t="shared" si="1"/>
        <v>34600.749750000003</v>
      </c>
      <c r="H40" s="527">
        <f t="shared" si="0"/>
        <v>1140201793.5829763</v>
      </c>
      <c r="I40" s="526" t="s">
        <v>2647</v>
      </c>
      <c r="J40" s="525"/>
      <c r="K40" s="524"/>
    </row>
    <row r="41" spans="1:11" s="515" customFormat="1" ht="75" customHeight="1">
      <c r="A41" s="532"/>
      <c r="B41" s="532" t="s">
        <v>2715</v>
      </c>
      <c r="C41" s="531" t="s">
        <v>3479</v>
      </c>
      <c r="D41" s="530" t="s">
        <v>3478</v>
      </c>
      <c r="E41" s="529" t="s">
        <v>3477</v>
      </c>
      <c r="F41" s="708">
        <v>32953.095000000001</v>
      </c>
      <c r="G41" s="528">
        <f t="shared" si="1"/>
        <v>34600.749750000003</v>
      </c>
      <c r="H41" s="527">
        <f t="shared" si="0"/>
        <v>1140201793.5829763</v>
      </c>
      <c r="I41" s="526" t="s">
        <v>2647</v>
      </c>
      <c r="J41" s="525"/>
      <c r="K41" s="524"/>
    </row>
    <row r="42" spans="1:11" s="515" customFormat="1" ht="75" customHeight="1">
      <c r="A42" s="532"/>
      <c r="B42" s="532" t="s">
        <v>3474</v>
      </c>
      <c r="C42" s="531" t="s">
        <v>3476</v>
      </c>
      <c r="D42" s="530" t="s">
        <v>3475</v>
      </c>
      <c r="E42" s="529" t="s">
        <v>3471</v>
      </c>
      <c r="F42" s="708">
        <v>25398.764999999999</v>
      </c>
      <c r="G42" s="528">
        <f t="shared" si="1"/>
        <v>26668.703250000002</v>
      </c>
      <c r="H42" s="527">
        <f t="shared" si="0"/>
        <v>677352126.70148635</v>
      </c>
      <c r="I42" s="526" t="s">
        <v>2647</v>
      </c>
      <c r="J42" s="525"/>
      <c r="K42" s="524"/>
    </row>
    <row r="43" spans="1:11" s="515" customFormat="1" ht="75" customHeight="1">
      <c r="A43" s="532"/>
      <c r="B43" s="532" t="s">
        <v>3474</v>
      </c>
      <c r="C43" s="531" t="s">
        <v>3473</v>
      </c>
      <c r="D43" s="530" t="s">
        <v>3472</v>
      </c>
      <c r="E43" s="529" t="s">
        <v>3471</v>
      </c>
      <c r="F43" s="708">
        <v>25398.764999999999</v>
      </c>
      <c r="G43" s="528">
        <f t="shared" si="1"/>
        <v>26668.703250000002</v>
      </c>
      <c r="H43" s="527">
        <f t="shared" si="0"/>
        <v>677352126.70148635</v>
      </c>
      <c r="I43" s="526" t="s">
        <v>2647</v>
      </c>
      <c r="J43" s="525"/>
      <c r="K43" s="524"/>
    </row>
    <row r="44" spans="1:11" s="515" customFormat="1" ht="75" customHeight="1">
      <c r="A44" s="532"/>
      <c r="B44" s="547" t="s">
        <v>3017</v>
      </c>
      <c r="C44" s="545" t="s">
        <v>2642</v>
      </c>
      <c r="D44" s="544" t="s">
        <v>3470</v>
      </c>
      <c r="E44" s="543" t="s">
        <v>3441</v>
      </c>
      <c r="F44" s="708">
        <v>32428.620000000003</v>
      </c>
      <c r="G44" s="528">
        <f t="shared" si="1"/>
        <v>34050.051000000007</v>
      </c>
      <c r="H44" s="527">
        <f t="shared" si="0"/>
        <v>1104196164.8596203</v>
      </c>
      <c r="I44" s="526" t="s">
        <v>2647</v>
      </c>
      <c r="J44" s="525"/>
      <c r="K44" s="524"/>
    </row>
    <row r="45" spans="1:11" s="515" customFormat="1" ht="75" customHeight="1">
      <c r="A45" s="532"/>
      <c r="B45" s="532" t="s">
        <v>3469</v>
      </c>
      <c r="C45" s="531" t="s">
        <v>3468</v>
      </c>
      <c r="D45" s="530" t="s">
        <v>3467</v>
      </c>
      <c r="E45" s="543" t="s">
        <v>3441</v>
      </c>
      <c r="F45" s="708">
        <v>32428.620000000003</v>
      </c>
      <c r="G45" s="528">
        <f t="shared" si="1"/>
        <v>34050.051000000007</v>
      </c>
      <c r="H45" s="527">
        <f t="shared" si="0"/>
        <v>1104196164.8596203</v>
      </c>
      <c r="I45" s="526" t="s">
        <v>2647</v>
      </c>
      <c r="J45" s="525"/>
      <c r="K45" s="524"/>
    </row>
    <row r="46" spans="1:11" s="515" customFormat="1" ht="75" customHeight="1">
      <c r="A46" s="532"/>
      <c r="B46" s="541" t="s">
        <v>3464</v>
      </c>
      <c r="C46" s="531" t="s">
        <v>3466</v>
      </c>
      <c r="D46" s="530" t="s">
        <v>3465</v>
      </c>
      <c r="E46" s="543" t="s">
        <v>3441</v>
      </c>
      <c r="F46" s="708">
        <v>37564.695</v>
      </c>
      <c r="G46" s="528">
        <f t="shared" si="1"/>
        <v>39442.929750000003</v>
      </c>
      <c r="H46" s="527">
        <f t="shared" si="0"/>
        <v>1481661625.9651763</v>
      </c>
      <c r="I46" s="526" t="s">
        <v>2647</v>
      </c>
      <c r="J46" s="525"/>
      <c r="K46" s="524"/>
    </row>
    <row r="47" spans="1:11" s="515" customFormat="1" ht="75" customHeight="1">
      <c r="A47" s="532"/>
      <c r="B47" s="541" t="s">
        <v>3464</v>
      </c>
      <c r="C47" s="531" t="s">
        <v>3463</v>
      </c>
      <c r="D47" s="530" t="s">
        <v>3462</v>
      </c>
      <c r="E47" s="543" t="s">
        <v>3441</v>
      </c>
      <c r="F47" s="708">
        <v>37564.695</v>
      </c>
      <c r="G47" s="528">
        <f t="shared" si="1"/>
        <v>39442.929750000003</v>
      </c>
      <c r="H47" s="527">
        <f t="shared" si="0"/>
        <v>1481661625.9651763</v>
      </c>
      <c r="I47" s="526" t="s">
        <v>2647</v>
      </c>
      <c r="J47" s="525"/>
      <c r="K47" s="524"/>
    </row>
    <row r="48" spans="1:11" s="515" customFormat="1" ht="75" customHeight="1">
      <c r="A48" s="532"/>
      <c r="B48" s="532" t="s">
        <v>3459</v>
      </c>
      <c r="C48" s="531" t="s">
        <v>3461</v>
      </c>
      <c r="D48" s="530" t="s">
        <v>3460</v>
      </c>
      <c r="E48" s="543" t="s">
        <v>3441</v>
      </c>
      <c r="F48" s="708">
        <v>33572.07</v>
      </c>
      <c r="G48" s="528">
        <f t="shared" si="1"/>
        <v>35250.673500000004</v>
      </c>
      <c r="H48" s="527">
        <f t="shared" si="0"/>
        <v>1183438078.2891452</v>
      </c>
      <c r="I48" s="526" t="s">
        <v>2647</v>
      </c>
      <c r="J48" s="525"/>
      <c r="K48" s="524"/>
    </row>
    <row r="49" spans="1:11" s="515" customFormat="1" ht="75" customHeight="1">
      <c r="A49" s="532"/>
      <c r="B49" s="532" t="s">
        <v>3459</v>
      </c>
      <c r="C49" s="531" t="s">
        <v>3458</v>
      </c>
      <c r="D49" s="530" t="s">
        <v>3457</v>
      </c>
      <c r="E49" s="543" t="s">
        <v>3441</v>
      </c>
      <c r="F49" s="708">
        <v>33572.07</v>
      </c>
      <c r="G49" s="528">
        <f t="shared" si="1"/>
        <v>35250.673500000004</v>
      </c>
      <c r="H49" s="527">
        <f t="shared" si="0"/>
        <v>1183438078.2891452</v>
      </c>
      <c r="I49" s="526" t="s">
        <v>2647</v>
      </c>
      <c r="J49" s="525"/>
      <c r="K49" s="524"/>
    </row>
    <row r="50" spans="1:11" s="515" customFormat="1" ht="75" customHeight="1">
      <c r="A50" s="532"/>
      <c r="B50" s="541" t="s">
        <v>3454</v>
      </c>
      <c r="C50" s="531" t="s">
        <v>3456</v>
      </c>
      <c r="D50" s="530" t="s">
        <v>3455</v>
      </c>
      <c r="E50" s="543" t="s">
        <v>3441</v>
      </c>
      <c r="F50" s="708">
        <v>38708.145000000004</v>
      </c>
      <c r="G50" s="528">
        <f t="shared" si="1"/>
        <v>40643.552250000008</v>
      </c>
      <c r="H50" s="527">
        <f t="shared" si="0"/>
        <v>1573236513.8080766</v>
      </c>
      <c r="I50" s="526" t="s">
        <v>2647</v>
      </c>
      <c r="J50" s="525"/>
      <c r="K50" s="524"/>
    </row>
    <row r="51" spans="1:11" s="515" customFormat="1" ht="75" customHeight="1">
      <c r="A51" s="532"/>
      <c r="B51" s="541" t="s">
        <v>3454</v>
      </c>
      <c r="C51" s="531" t="s">
        <v>3453</v>
      </c>
      <c r="D51" s="530" t="s">
        <v>3452</v>
      </c>
      <c r="E51" s="543" t="s">
        <v>3441</v>
      </c>
      <c r="F51" s="708">
        <v>38708.145000000004</v>
      </c>
      <c r="G51" s="528">
        <f t="shared" si="1"/>
        <v>40643.552250000008</v>
      </c>
      <c r="H51" s="527">
        <f t="shared" si="0"/>
        <v>1573236513.8080766</v>
      </c>
      <c r="I51" s="526" t="s">
        <v>2647</v>
      </c>
      <c r="J51" s="525"/>
      <c r="K51" s="524"/>
    </row>
    <row r="52" spans="1:11" s="515" customFormat="1" ht="75" customHeight="1">
      <c r="A52" s="532"/>
      <c r="B52" s="532" t="s">
        <v>3447</v>
      </c>
      <c r="C52" s="531" t="s">
        <v>3451</v>
      </c>
      <c r="D52" s="530" t="s">
        <v>3450</v>
      </c>
      <c r="E52" s="543" t="s">
        <v>3441</v>
      </c>
      <c r="F52" s="708">
        <v>32428.620000000003</v>
      </c>
      <c r="G52" s="528">
        <f t="shared" si="1"/>
        <v>34050.051000000007</v>
      </c>
      <c r="H52" s="527">
        <f t="shared" si="0"/>
        <v>1104196164.8596203</v>
      </c>
      <c r="I52" s="526" t="s">
        <v>2647</v>
      </c>
      <c r="J52" s="525"/>
      <c r="K52" s="524"/>
    </row>
    <row r="53" spans="1:11" s="515" customFormat="1" ht="75" customHeight="1">
      <c r="A53" s="532"/>
      <c r="B53" s="532" t="s">
        <v>3447</v>
      </c>
      <c r="C53" s="531" t="s">
        <v>3449</v>
      </c>
      <c r="D53" s="530" t="s">
        <v>3448</v>
      </c>
      <c r="E53" s="543" t="s">
        <v>3441</v>
      </c>
      <c r="F53" s="708">
        <v>32428.620000000003</v>
      </c>
      <c r="G53" s="528">
        <f t="shared" si="1"/>
        <v>34050.051000000007</v>
      </c>
      <c r="H53" s="527">
        <f t="shared" si="0"/>
        <v>1104196164.8596203</v>
      </c>
      <c r="I53" s="526" t="s">
        <v>2647</v>
      </c>
      <c r="J53" s="525"/>
      <c r="K53" s="524"/>
    </row>
    <row r="54" spans="1:11" s="515" customFormat="1" ht="75" customHeight="1">
      <c r="A54" s="532"/>
      <c r="B54" s="532" t="s">
        <v>3447</v>
      </c>
      <c r="C54" s="531" t="s">
        <v>3446</v>
      </c>
      <c r="D54" s="530" t="s">
        <v>3445</v>
      </c>
      <c r="E54" s="543" t="s">
        <v>3441</v>
      </c>
      <c r="F54" s="708">
        <v>33572.07</v>
      </c>
      <c r="G54" s="528">
        <f t="shared" si="1"/>
        <v>35250.673500000004</v>
      </c>
      <c r="H54" s="527">
        <f t="shared" si="0"/>
        <v>1183438078.2891452</v>
      </c>
      <c r="I54" s="526" t="s">
        <v>2647</v>
      </c>
      <c r="J54" s="525"/>
      <c r="K54" s="524"/>
    </row>
    <row r="55" spans="1:11" s="515" customFormat="1" ht="75" customHeight="1">
      <c r="A55" s="532"/>
      <c r="B55" s="532" t="s">
        <v>3447</v>
      </c>
      <c r="C55" s="531" t="s">
        <v>3443</v>
      </c>
      <c r="D55" s="530" t="s">
        <v>3442</v>
      </c>
      <c r="E55" s="543" t="s">
        <v>3441</v>
      </c>
      <c r="F55" s="708">
        <v>33572.07</v>
      </c>
      <c r="G55" s="528">
        <f t="shared" si="1"/>
        <v>35250.673500000004</v>
      </c>
      <c r="H55" s="527">
        <f t="shared" si="0"/>
        <v>1183438078.2891452</v>
      </c>
      <c r="I55" s="526" t="s">
        <v>2647</v>
      </c>
      <c r="J55" s="525"/>
      <c r="K55" s="524"/>
    </row>
    <row r="56" spans="1:11" s="515" customFormat="1" ht="75" customHeight="1">
      <c r="A56" s="532"/>
      <c r="B56" s="541" t="s">
        <v>3444</v>
      </c>
      <c r="C56" s="531" t="s">
        <v>3446</v>
      </c>
      <c r="D56" s="530" t="s">
        <v>3445</v>
      </c>
      <c r="E56" s="543" t="s">
        <v>3441</v>
      </c>
      <c r="F56" s="708">
        <v>38708.145000000004</v>
      </c>
      <c r="G56" s="528">
        <f t="shared" si="1"/>
        <v>40643.552250000008</v>
      </c>
      <c r="H56" s="527">
        <f t="shared" si="0"/>
        <v>1573236513.8080766</v>
      </c>
      <c r="I56" s="526" t="s">
        <v>2647</v>
      </c>
      <c r="J56" s="525"/>
      <c r="K56" s="524"/>
    </row>
    <row r="57" spans="1:11" s="515" customFormat="1" ht="75" customHeight="1">
      <c r="A57" s="532"/>
      <c r="B57" s="541" t="s">
        <v>3444</v>
      </c>
      <c r="C57" s="531" t="s">
        <v>3443</v>
      </c>
      <c r="D57" s="530" t="s">
        <v>3442</v>
      </c>
      <c r="E57" s="543" t="s">
        <v>3441</v>
      </c>
      <c r="F57" s="708">
        <v>38708.145000000004</v>
      </c>
      <c r="G57" s="528">
        <f t="shared" si="1"/>
        <v>40643.552250000008</v>
      </c>
      <c r="H57" s="527">
        <f t="shared" si="0"/>
        <v>1573236513.8080766</v>
      </c>
      <c r="I57" s="526" t="s">
        <v>2647</v>
      </c>
      <c r="J57" s="525"/>
      <c r="K57" s="524"/>
    </row>
    <row r="58" spans="1:11" s="515" customFormat="1" ht="75" customHeight="1">
      <c r="A58" s="532"/>
      <c r="B58" s="547" t="s">
        <v>3348</v>
      </c>
      <c r="C58" s="545" t="s">
        <v>3440</v>
      </c>
      <c r="D58" s="544" t="s">
        <v>3439</v>
      </c>
      <c r="E58" s="543" t="s">
        <v>3401</v>
      </c>
      <c r="F58" s="708">
        <v>32428.620000000003</v>
      </c>
      <c r="G58" s="528">
        <f t="shared" si="1"/>
        <v>34050.051000000007</v>
      </c>
      <c r="H58" s="527">
        <f t="shared" si="0"/>
        <v>1104196164.8596203</v>
      </c>
      <c r="I58" s="526" t="s">
        <v>2647</v>
      </c>
      <c r="J58" s="525"/>
      <c r="K58" s="524"/>
    </row>
    <row r="59" spans="1:11" s="515" customFormat="1" ht="75" customHeight="1">
      <c r="A59" s="532"/>
      <c r="B59" s="532" t="s">
        <v>3348</v>
      </c>
      <c r="C59" s="531" t="s">
        <v>3438</v>
      </c>
      <c r="D59" s="530" t="s">
        <v>3437</v>
      </c>
      <c r="E59" s="543" t="s">
        <v>3401</v>
      </c>
      <c r="F59" s="708">
        <v>32428.620000000003</v>
      </c>
      <c r="G59" s="528">
        <f t="shared" si="1"/>
        <v>34050.051000000007</v>
      </c>
      <c r="H59" s="527">
        <f t="shared" si="0"/>
        <v>1104196164.8596203</v>
      </c>
      <c r="I59" s="526" t="s">
        <v>2647</v>
      </c>
      <c r="J59" s="525"/>
      <c r="K59" s="524"/>
    </row>
    <row r="60" spans="1:11" s="515" customFormat="1" ht="75" customHeight="1">
      <c r="A60" s="532"/>
      <c r="B60" s="541" t="s">
        <v>3434</v>
      </c>
      <c r="C60" s="531" t="s">
        <v>3436</v>
      </c>
      <c r="D60" s="530" t="s">
        <v>3435</v>
      </c>
      <c r="E60" s="543" t="s">
        <v>3401</v>
      </c>
      <c r="F60" s="708">
        <v>37564.695</v>
      </c>
      <c r="G60" s="528">
        <f t="shared" si="1"/>
        <v>39442.929750000003</v>
      </c>
      <c r="H60" s="527">
        <f t="shared" si="0"/>
        <v>1481661625.9651763</v>
      </c>
      <c r="I60" s="526" t="s">
        <v>2647</v>
      </c>
      <c r="J60" s="525"/>
      <c r="K60" s="524"/>
    </row>
    <row r="61" spans="1:11" s="515" customFormat="1" ht="75" customHeight="1">
      <c r="A61" s="532"/>
      <c r="B61" s="541" t="s">
        <v>3434</v>
      </c>
      <c r="C61" s="531" t="s">
        <v>3433</v>
      </c>
      <c r="D61" s="530" t="s">
        <v>3432</v>
      </c>
      <c r="E61" s="543" t="s">
        <v>3401</v>
      </c>
      <c r="F61" s="708">
        <v>37564.695</v>
      </c>
      <c r="G61" s="528">
        <f t="shared" si="1"/>
        <v>39442.929750000003</v>
      </c>
      <c r="H61" s="527">
        <f t="shared" si="0"/>
        <v>1481661625.9651763</v>
      </c>
      <c r="I61" s="526" t="s">
        <v>2647</v>
      </c>
      <c r="J61" s="525"/>
      <c r="K61" s="524"/>
    </row>
    <row r="62" spans="1:11" s="515" customFormat="1" ht="75" customHeight="1">
      <c r="A62" s="532"/>
      <c r="B62" s="532" t="s">
        <v>3429</v>
      </c>
      <c r="C62" s="531" t="s">
        <v>3431</v>
      </c>
      <c r="D62" s="530" t="s">
        <v>3430</v>
      </c>
      <c r="E62" s="543" t="s">
        <v>3401</v>
      </c>
      <c r="F62" s="708">
        <v>33572.07</v>
      </c>
      <c r="G62" s="528">
        <f t="shared" si="1"/>
        <v>35250.673500000004</v>
      </c>
      <c r="H62" s="527">
        <f t="shared" si="0"/>
        <v>1183438078.2891452</v>
      </c>
      <c r="I62" s="526" t="s">
        <v>2647</v>
      </c>
      <c r="J62" s="525"/>
      <c r="K62" s="524"/>
    </row>
    <row r="63" spans="1:11" s="515" customFormat="1" ht="75" customHeight="1">
      <c r="A63" s="532"/>
      <c r="B63" s="532" t="s">
        <v>3429</v>
      </c>
      <c r="C63" s="531" t="s">
        <v>3428</v>
      </c>
      <c r="D63" s="530" t="s">
        <v>3427</v>
      </c>
      <c r="E63" s="543" t="s">
        <v>3401</v>
      </c>
      <c r="F63" s="708">
        <v>33572.07</v>
      </c>
      <c r="G63" s="528">
        <f t="shared" si="1"/>
        <v>35250.673500000004</v>
      </c>
      <c r="H63" s="527">
        <f t="shared" si="0"/>
        <v>1183438078.2891452</v>
      </c>
      <c r="I63" s="526" t="s">
        <v>2647</v>
      </c>
      <c r="J63" s="525"/>
      <c r="K63" s="524"/>
    </row>
    <row r="64" spans="1:11" s="515" customFormat="1" ht="75" customHeight="1">
      <c r="A64" s="532"/>
      <c r="B64" s="541" t="s">
        <v>3424</v>
      </c>
      <c r="C64" s="531" t="s">
        <v>3426</v>
      </c>
      <c r="D64" s="530" t="s">
        <v>3425</v>
      </c>
      <c r="E64" s="543" t="s">
        <v>3401</v>
      </c>
      <c r="F64" s="708">
        <v>38708.145000000004</v>
      </c>
      <c r="G64" s="528">
        <f t="shared" si="1"/>
        <v>40643.552250000008</v>
      </c>
      <c r="H64" s="527">
        <f t="shared" si="0"/>
        <v>1573236513.8080766</v>
      </c>
      <c r="I64" s="526" t="s">
        <v>2647</v>
      </c>
      <c r="J64" s="525"/>
      <c r="K64" s="524"/>
    </row>
    <row r="65" spans="1:11" s="515" customFormat="1" ht="75" customHeight="1">
      <c r="A65" s="532"/>
      <c r="B65" s="541" t="s">
        <v>3424</v>
      </c>
      <c r="C65" s="531" t="s">
        <v>3423</v>
      </c>
      <c r="D65" s="530" t="s">
        <v>3422</v>
      </c>
      <c r="E65" s="543" t="s">
        <v>3401</v>
      </c>
      <c r="F65" s="708">
        <v>38708.145000000004</v>
      </c>
      <c r="G65" s="528">
        <f t="shared" si="1"/>
        <v>40643.552250000008</v>
      </c>
      <c r="H65" s="527">
        <f t="shared" si="0"/>
        <v>1573236513.8080766</v>
      </c>
      <c r="I65" s="526" t="s">
        <v>2647</v>
      </c>
      <c r="J65" s="525"/>
      <c r="K65" s="524"/>
    </row>
    <row r="66" spans="1:11" s="515" customFormat="1" ht="75" customHeight="1">
      <c r="A66" s="532"/>
      <c r="B66" s="532" t="s">
        <v>3419</v>
      </c>
      <c r="C66" s="531" t="s">
        <v>3421</v>
      </c>
      <c r="D66" s="530" t="s">
        <v>3420</v>
      </c>
      <c r="E66" s="543" t="s">
        <v>3401</v>
      </c>
      <c r="F66" s="708">
        <v>32428.620000000003</v>
      </c>
      <c r="G66" s="528">
        <f t="shared" si="1"/>
        <v>34050.051000000007</v>
      </c>
      <c r="H66" s="527">
        <f t="shared" si="0"/>
        <v>1104196164.8596203</v>
      </c>
      <c r="I66" s="526" t="s">
        <v>2647</v>
      </c>
      <c r="J66" s="525"/>
      <c r="K66" s="524"/>
    </row>
    <row r="67" spans="1:11" s="515" customFormat="1" ht="75" customHeight="1">
      <c r="A67" s="532"/>
      <c r="B67" s="532" t="s">
        <v>3419</v>
      </c>
      <c r="C67" s="531" t="s">
        <v>3418</v>
      </c>
      <c r="D67" s="530" t="s">
        <v>3417</v>
      </c>
      <c r="E67" s="543" t="s">
        <v>3401</v>
      </c>
      <c r="F67" s="708">
        <v>32428.620000000003</v>
      </c>
      <c r="G67" s="528">
        <f t="shared" si="1"/>
        <v>34050.051000000007</v>
      </c>
      <c r="H67" s="527">
        <f t="shared" si="0"/>
        <v>1104196164.8596203</v>
      </c>
      <c r="I67" s="526" t="s">
        <v>2647</v>
      </c>
      <c r="J67" s="525"/>
      <c r="K67" s="524"/>
    </row>
    <row r="68" spans="1:11" s="515" customFormat="1" ht="75" customHeight="1">
      <c r="A68" s="532"/>
      <c r="B68" s="541" t="s">
        <v>3414</v>
      </c>
      <c r="C68" s="531" t="s">
        <v>3416</v>
      </c>
      <c r="D68" s="530" t="s">
        <v>3415</v>
      </c>
      <c r="E68" s="543" t="s">
        <v>3401</v>
      </c>
      <c r="F68" s="708">
        <v>37564.695</v>
      </c>
      <c r="G68" s="528">
        <f t="shared" si="1"/>
        <v>39442.929750000003</v>
      </c>
      <c r="H68" s="527">
        <f t="shared" si="0"/>
        <v>1481661625.9651763</v>
      </c>
      <c r="I68" s="526" t="s">
        <v>2647</v>
      </c>
      <c r="J68" s="525"/>
      <c r="K68" s="524"/>
    </row>
    <row r="69" spans="1:11" s="515" customFormat="1" ht="75" customHeight="1">
      <c r="A69" s="532"/>
      <c r="B69" s="541" t="s">
        <v>3414</v>
      </c>
      <c r="C69" s="531" t="s">
        <v>3413</v>
      </c>
      <c r="D69" s="530" t="s">
        <v>3412</v>
      </c>
      <c r="E69" s="543" t="s">
        <v>3401</v>
      </c>
      <c r="F69" s="708">
        <v>37564.695</v>
      </c>
      <c r="G69" s="528">
        <f t="shared" si="1"/>
        <v>39442.929750000003</v>
      </c>
      <c r="H69" s="527">
        <f t="shared" si="0"/>
        <v>1481661625.9651763</v>
      </c>
      <c r="I69" s="526" t="s">
        <v>2647</v>
      </c>
      <c r="J69" s="525"/>
      <c r="K69" s="524"/>
    </row>
    <row r="70" spans="1:11" s="515" customFormat="1" ht="75" customHeight="1">
      <c r="A70" s="532"/>
      <c r="B70" s="532" t="s">
        <v>3409</v>
      </c>
      <c r="C70" s="531" t="s">
        <v>3411</v>
      </c>
      <c r="D70" s="530" t="s">
        <v>3410</v>
      </c>
      <c r="E70" s="543" t="s">
        <v>3401</v>
      </c>
      <c r="F70" s="708">
        <v>33572.07</v>
      </c>
      <c r="G70" s="528">
        <f t="shared" si="1"/>
        <v>35250.673500000004</v>
      </c>
      <c r="H70" s="527">
        <f t="shared" si="0"/>
        <v>1183438078.2891452</v>
      </c>
      <c r="I70" s="526" t="s">
        <v>2647</v>
      </c>
      <c r="J70" s="525"/>
      <c r="K70" s="524"/>
    </row>
    <row r="71" spans="1:11" s="515" customFormat="1" ht="75" customHeight="1">
      <c r="A71" s="532"/>
      <c r="B71" s="532" t="s">
        <v>3409</v>
      </c>
      <c r="C71" s="531" t="s">
        <v>3408</v>
      </c>
      <c r="D71" s="530" t="s">
        <v>3407</v>
      </c>
      <c r="E71" s="543" t="s">
        <v>3401</v>
      </c>
      <c r="F71" s="708">
        <v>33572.07</v>
      </c>
      <c r="G71" s="528">
        <f t="shared" si="1"/>
        <v>35250.673500000004</v>
      </c>
      <c r="H71" s="527">
        <f t="shared" si="0"/>
        <v>1183438078.2891452</v>
      </c>
      <c r="I71" s="526" t="s">
        <v>2647</v>
      </c>
      <c r="J71" s="525"/>
      <c r="K71" s="524"/>
    </row>
    <row r="72" spans="1:11" s="515" customFormat="1" ht="75" customHeight="1">
      <c r="A72" s="532"/>
      <c r="B72" s="541" t="s">
        <v>3404</v>
      </c>
      <c r="C72" s="531" t="s">
        <v>3406</v>
      </c>
      <c r="D72" s="530" t="s">
        <v>3405</v>
      </c>
      <c r="E72" s="543" t="s">
        <v>3401</v>
      </c>
      <c r="F72" s="708">
        <v>38708.145000000004</v>
      </c>
      <c r="G72" s="528">
        <f t="shared" si="1"/>
        <v>40643.552250000008</v>
      </c>
      <c r="H72" s="527">
        <f t="shared" si="0"/>
        <v>1573236513.8080766</v>
      </c>
      <c r="I72" s="526" t="s">
        <v>2647</v>
      </c>
      <c r="J72" s="525"/>
      <c r="K72" s="524"/>
    </row>
    <row r="73" spans="1:11" s="515" customFormat="1" ht="75" customHeight="1" thickBot="1">
      <c r="A73" s="539"/>
      <c r="B73" s="571" t="s">
        <v>3404</v>
      </c>
      <c r="C73" s="538" t="s">
        <v>3403</v>
      </c>
      <c r="D73" s="537" t="s">
        <v>3402</v>
      </c>
      <c r="E73" s="566" t="s">
        <v>3401</v>
      </c>
      <c r="F73" s="709">
        <v>38708.145000000004</v>
      </c>
      <c r="G73" s="528">
        <f t="shared" si="1"/>
        <v>40643.552250000008</v>
      </c>
      <c r="H73" s="535">
        <f t="shared" si="0"/>
        <v>1573236513.8080766</v>
      </c>
      <c r="I73" s="534" t="s">
        <v>2647</v>
      </c>
      <c r="J73" s="533"/>
      <c r="K73" s="524"/>
    </row>
    <row r="74" spans="1:11" s="515" customFormat="1" ht="75" customHeight="1">
      <c r="A74" s="563"/>
      <c r="B74" s="563" t="s">
        <v>3400</v>
      </c>
      <c r="C74" s="575" t="s">
        <v>3399</v>
      </c>
      <c r="D74" s="561" t="s">
        <v>3398</v>
      </c>
      <c r="E74" s="560" t="s">
        <v>2693</v>
      </c>
      <c r="F74" s="710">
        <v>17396.505000000001</v>
      </c>
      <c r="G74" s="528">
        <f t="shared" si="1"/>
        <v>18266.330250000003</v>
      </c>
      <c r="H74" s="559">
        <f t="shared" si="0"/>
        <v>317770305.52577633</v>
      </c>
      <c r="I74" s="558" t="s">
        <v>2647</v>
      </c>
      <c r="J74" s="557"/>
      <c r="K74" s="556"/>
    </row>
    <row r="75" spans="1:11" s="515" customFormat="1" ht="75" customHeight="1">
      <c r="A75" s="532"/>
      <c r="B75" s="541" t="s">
        <v>3397</v>
      </c>
      <c r="C75" s="531" t="s">
        <v>3396</v>
      </c>
      <c r="D75" s="530" t="s">
        <v>3395</v>
      </c>
      <c r="E75" s="529" t="s">
        <v>2693</v>
      </c>
      <c r="F75" s="708">
        <v>22532.579999999998</v>
      </c>
      <c r="G75" s="528">
        <f t="shared" si="1"/>
        <v>23659.208999999999</v>
      </c>
      <c r="H75" s="527">
        <f t="shared" si="0"/>
        <v>533103019.52921993</v>
      </c>
      <c r="I75" s="526" t="s">
        <v>2647</v>
      </c>
      <c r="J75" s="525"/>
      <c r="K75" s="524"/>
    </row>
    <row r="76" spans="1:11" s="515" customFormat="1" ht="75" customHeight="1" thickBot="1">
      <c r="A76" s="523"/>
      <c r="B76" s="523" t="s">
        <v>3394</v>
      </c>
      <c r="C76" s="522" t="s">
        <v>3393</v>
      </c>
      <c r="D76" s="521" t="s">
        <v>3392</v>
      </c>
      <c r="E76" s="574">
        <v>1000</v>
      </c>
      <c r="F76" s="709">
        <v>5958.2250000000004</v>
      </c>
      <c r="G76" s="528">
        <f t="shared" si="1"/>
        <v>6256.1362500000005</v>
      </c>
      <c r="H76" s="519">
        <f t="shared" si="0"/>
        <v>37275467.408156253</v>
      </c>
      <c r="I76" s="518" t="s">
        <v>2647</v>
      </c>
      <c r="J76" s="517"/>
      <c r="K76" s="516"/>
    </row>
    <row r="77" spans="1:11" s="515" customFormat="1" ht="27.6">
      <c r="A77" s="547"/>
      <c r="B77" s="547" t="s">
        <v>2715</v>
      </c>
      <c r="C77" s="545" t="s">
        <v>3391</v>
      </c>
      <c r="D77" s="544" t="s">
        <v>3390</v>
      </c>
      <c r="E77" s="543">
        <v>2500</v>
      </c>
      <c r="F77" s="710">
        <v>42521.22</v>
      </c>
      <c r="G77" s="528">
        <f t="shared" si="1"/>
        <v>44647.281000000003</v>
      </c>
      <c r="H77" s="527">
        <f t="shared" si="0"/>
        <v>1898456857.8028202</v>
      </c>
      <c r="I77" s="526" t="s">
        <v>2647</v>
      </c>
      <c r="J77" s="542"/>
      <c r="K77" s="524"/>
    </row>
    <row r="78" spans="1:11" s="515" customFormat="1" ht="27.6">
      <c r="A78" s="532"/>
      <c r="B78" s="532"/>
      <c r="C78" s="531" t="s">
        <v>3389</v>
      </c>
      <c r="D78" s="530" t="s">
        <v>3388</v>
      </c>
      <c r="E78" s="529">
        <v>3575</v>
      </c>
      <c r="F78" s="708">
        <v>60805.08</v>
      </c>
      <c r="G78" s="528">
        <f t="shared" si="1"/>
        <v>63845.334000000003</v>
      </c>
      <c r="H78" s="527">
        <f t="shared" si="0"/>
        <v>3882120641.4967203</v>
      </c>
      <c r="I78" s="526" t="s">
        <v>2647</v>
      </c>
      <c r="J78" s="525"/>
      <c r="K78" s="524"/>
    </row>
    <row r="79" spans="1:11" s="515" customFormat="1" ht="27.6">
      <c r="A79" s="532"/>
      <c r="B79" s="532"/>
      <c r="C79" s="531" t="s">
        <v>3387</v>
      </c>
      <c r="D79" s="530" t="s">
        <v>3386</v>
      </c>
      <c r="E79" s="529">
        <v>5764</v>
      </c>
      <c r="F79" s="708">
        <v>98037.134999999995</v>
      </c>
      <c r="G79" s="528">
        <f t="shared" si="1"/>
        <v>102938.99175</v>
      </c>
      <c r="H79" s="527">
        <f t="shared" ref="H79:H142" si="2">F79*G79</f>
        <v>10091843830.958635</v>
      </c>
      <c r="I79" s="526" t="s">
        <v>2647</v>
      </c>
      <c r="J79" s="525"/>
      <c r="K79" s="524"/>
    </row>
    <row r="80" spans="1:11" s="515" customFormat="1" ht="75" customHeight="1">
      <c r="A80" s="532"/>
      <c r="B80" s="532" t="s">
        <v>2715</v>
      </c>
      <c r="C80" s="531" t="s">
        <v>3385</v>
      </c>
      <c r="D80" s="530" t="s">
        <v>3384</v>
      </c>
      <c r="E80" s="548">
        <v>1000</v>
      </c>
      <c r="F80" s="708">
        <v>17008.424999999999</v>
      </c>
      <c r="G80" s="528">
        <f t="shared" ref="G80:G143" si="3">F80*1.05</f>
        <v>17858.846249999999</v>
      </c>
      <c r="H80" s="527">
        <f t="shared" si="2"/>
        <v>303750847.02965623</v>
      </c>
      <c r="I80" s="526" t="s">
        <v>2647</v>
      </c>
      <c r="J80" s="525"/>
      <c r="K80" s="524"/>
    </row>
    <row r="81" spans="1:11" s="515" customFormat="1" ht="75" customHeight="1">
      <c r="A81" s="532"/>
      <c r="B81" s="532" t="s">
        <v>2715</v>
      </c>
      <c r="C81" s="531" t="s">
        <v>3383</v>
      </c>
      <c r="D81" s="530" t="s">
        <v>3382</v>
      </c>
      <c r="E81" s="548">
        <v>1000</v>
      </c>
      <c r="F81" s="708">
        <v>17008.424999999999</v>
      </c>
      <c r="G81" s="528">
        <f t="shared" si="3"/>
        <v>17858.846249999999</v>
      </c>
      <c r="H81" s="527">
        <f t="shared" si="2"/>
        <v>303750847.02965623</v>
      </c>
      <c r="I81" s="526" t="s">
        <v>2647</v>
      </c>
      <c r="J81" s="525"/>
      <c r="K81" s="524"/>
    </row>
    <row r="82" spans="1:11" s="515" customFormat="1" ht="75" customHeight="1">
      <c r="A82" s="532"/>
      <c r="B82" s="532" t="s">
        <v>3381</v>
      </c>
      <c r="C82" s="531" t="s">
        <v>3380</v>
      </c>
      <c r="D82" s="530" t="s">
        <v>3379</v>
      </c>
      <c r="E82" s="529" t="s">
        <v>3378</v>
      </c>
      <c r="F82" s="708">
        <v>5465.1765000000005</v>
      </c>
      <c r="G82" s="528">
        <f t="shared" si="3"/>
        <v>5738.4353250000004</v>
      </c>
      <c r="H82" s="527">
        <f t="shared" si="2"/>
        <v>31361561.884959869</v>
      </c>
      <c r="I82" s="526" t="s">
        <v>2647</v>
      </c>
      <c r="J82" s="525"/>
      <c r="K82" s="524"/>
    </row>
    <row r="83" spans="1:11" s="515" customFormat="1" ht="75" customHeight="1">
      <c r="A83" s="532"/>
      <c r="B83" s="532" t="s">
        <v>3377</v>
      </c>
      <c r="C83" s="531" t="s">
        <v>3376</v>
      </c>
      <c r="D83" s="530" t="s">
        <v>3375</v>
      </c>
      <c r="E83" s="529" t="s">
        <v>3374</v>
      </c>
      <c r="F83" s="708">
        <v>5063.121000000001</v>
      </c>
      <c r="G83" s="528">
        <f t="shared" si="3"/>
        <v>5316.2770500000015</v>
      </c>
      <c r="H83" s="527">
        <f t="shared" si="2"/>
        <v>26916953.973673064</v>
      </c>
      <c r="I83" s="526" t="s">
        <v>2647</v>
      </c>
      <c r="J83" s="525"/>
      <c r="K83" s="524"/>
    </row>
    <row r="84" spans="1:11" s="515" customFormat="1" ht="75" customHeight="1">
      <c r="A84" s="547"/>
      <c r="B84" s="547" t="s">
        <v>3348</v>
      </c>
      <c r="C84" s="545" t="s">
        <v>3373</v>
      </c>
      <c r="D84" s="544" t="s">
        <v>3372</v>
      </c>
      <c r="E84" s="543" t="s">
        <v>3371</v>
      </c>
      <c r="F84" s="708">
        <v>5013.6869999999999</v>
      </c>
      <c r="G84" s="528">
        <f t="shared" si="3"/>
        <v>5264.3713500000003</v>
      </c>
      <c r="H84" s="527">
        <f t="shared" si="2"/>
        <v>26393910.200667452</v>
      </c>
      <c r="I84" s="526" t="s">
        <v>2647</v>
      </c>
      <c r="J84" s="542" t="s">
        <v>3362</v>
      </c>
      <c r="K84" s="524"/>
    </row>
    <row r="85" spans="1:11" s="515" customFormat="1" ht="75" customHeight="1">
      <c r="A85" s="547"/>
      <c r="B85" s="547" t="s">
        <v>2715</v>
      </c>
      <c r="C85" s="545" t="s">
        <v>3370</v>
      </c>
      <c r="D85" s="544">
        <v>2503488</v>
      </c>
      <c r="E85" s="543" t="s">
        <v>3369</v>
      </c>
      <c r="F85" s="708">
        <v>5286.2039999999997</v>
      </c>
      <c r="G85" s="528">
        <f t="shared" si="3"/>
        <v>5550.5141999999996</v>
      </c>
      <c r="H85" s="527">
        <f t="shared" si="2"/>
        <v>29341150.366096795</v>
      </c>
      <c r="I85" s="526" t="s">
        <v>2647</v>
      </c>
      <c r="J85" s="542"/>
      <c r="K85" s="524"/>
    </row>
    <row r="86" spans="1:11" s="515" customFormat="1" ht="75" customHeight="1">
      <c r="A86" s="547"/>
      <c r="B86" s="547" t="s">
        <v>3368</v>
      </c>
      <c r="C86" s="545" t="s">
        <v>3367</v>
      </c>
      <c r="D86" s="544" t="s">
        <v>3366</v>
      </c>
      <c r="E86" s="543" t="s">
        <v>3363</v>
      </c>
      <c r="F86" s="708">
        <v>5817.777</v>
      </c>
      <c r="G86" s="528">
        <f t="shared" si="3"/>
        <v>6108.6658500000003</v>
      </c>
      <c r="H86" s="527">
        <f t="shared" si="2"/>
        <v>35538855.682815455</v>
      </c>
      <c r="I86" s="526" t="s">
        <v>2647</v>
      </c>
      <c r="J86" s="542" t="s">
        <v>3362</v>
      </c>
      <c r="K86" s="524"/>
    </row>
    <row r="87" spans="1:11" s="515" customFormat="1" ht="75" customHeight="1">
      <c r="A87" s="547"/>
      <c r="B87" s="547" t="s">
        <v>3017</v>
      </c>
      <c r="C87" s="545" t="s">
        <v>3365</v>
      </c>
      <c r="D87" s="544" t="s">
        <v>3364</v>
      </c>
      <c r="E87" s="543" t="s">
        <v>3363</v>
      </c>
      <c r="F87" s="708">
        <v>5817.777</v>
      </c>
      <c r="G87" s="528">
        <f t="shared" si="3"/>
        <v>6108.6658500000003</v>
      </c>
      <c r="H87" s="527">
        <f t="shared" si="2"/>
        <v>35538855.682815455</v>
      </c>
      <c r="I87" s="526" t="s">
        <v>2647</v>
      </c>
      <c r="J87" s="542" t="s">
        <v>3362</v>
      </c>
      <c r="K87" s="524"/>
    </row>
    <row r="88" spans="1:11" s="515" customFormat="1" ht="75" customHeight="1">
      <c r="A88" s="532"/>
      <c r="B88" s="532" t="s">
        <v>3361</v>
      </c>
      <c r="C88" s="531" t="s">
        <v>3360</v>
      </c>
      <c r="D88" s="530" t="s">
        <v>3359</v>
      </c>
      <c r="E88" s="529" t="s">
        <v>3355</v>
      </c>
      <c r="F88" s="708">
        <v>7827.4350000000004</v>
      </c>
      <c r="G88" s="528">
        <f t="shared" si="3"/>
        <v>8218.8067500000016</v>
      </c>
      <c r="H88" s="527">
        <f t="shared" si="2"/>
        <v>64332175.613186263</v>
      </c>
      <c r="I88" s="526" t="s">
        <v>2647</v>
      </c>
      <c r="J88" s="525"/>
      <c r="K88" s="524"/>
    </row>
    <row r="89" spans="1:11" s="515" customFormat="1" ht="75" customHeight="1">
      <c r="A89" s="532"/>
      <c r="B89" s="541" t="s">
        <v>3358</v>
      </c>
      <c r="C89" s="531" t="s">
        <v>3357</v>
      </c>
      <c r="D89" s="530" t="s">
        <v>3356</v>
      </c>
      <c r="E89" s="529" t="s">
        <v>3355</v>
      </c>
      <c r="F89" s="708">
        <v>13691.160000000002</v>
      </c>
      <c r="G89" s="528">
        <f t="shared" si="3"/>
        <v>14375.718000000003</v>
      </c>
      <c r="H89" s="527">
        <f t="shared" si="2"/>
        <v>196820255.25288007</v>
      </c>
      <c r="I89" s="526" t="s">
        <v>2647</v>
      </c>
      <c r="J89" s="525"/>
      <c r="K89" s="524"/>
    </row>
    <row r="90" spans="1:11" s="515" customFormat="1" ht="75" customHeight="1">
      <c r="A90" s="532"/>
      <c r="B90" s="532" t="s">
        <v>3352</v>
      </c>
      <c r="C90" s="531" t="s">
        <v>3354</v>
      </c>
      <c r="D90" s="530" t="s">
        <v>3353</v>
      </c>
      <c r="E90" s="529" t="s">
        <v>3345</v>
      </c>
      <c r="F90" s="708">
        <v>6505.380000000001</v>
      </c>
      <c r="G90" s="528">
        <f t="shared" si="3"/>
        <v>6830.6490000000013</v>
      </c>
      <c r="H90" s="527">
        <f t="shared" si="2"/>
        <v>44435967.391620018</v>
      </c>
      <c r="I90" s="526" t="s">
        <v>2647</v>
      </c>
      <c r="J90" s="525"/>
      <c r="K90" s="524"/>
    </row>
    <row r="91" spans="1:11" s="515" customFormat="1" ht="75" customHeight="1">
      <c r="A91" s="532"/>
      <c r="B91" s="532" t="s">
        <v>3352</v>
      </c>
      <c r="C91" s="531" t="s">
        <v>3351</v>
      </c>
      <c r="D91" s="530" t="s">
        <v>3350</v>
      </c>
      <c r="E91" s="529" t="s">
        <v>3345</v>
      </c>
      <c r="F91" s="708">
        <v>6505.380000000001</v>
      </c>
      <c r="G91" s="528">
        <f t="shared" si="3"/>
        <v>6830.6490000000013</v>
      </c>
      <c r="H91" s="527">
        <f t="shared" si="2"/>
        <v>44435967.391620018</v>
      </c>
      <c r="I91" s="526" t="s">
        <v>2647</v>
      </c>
      <c r="J91" s="525"/>
      <c r="K91" s="524"/>
    </row>
    <row r="92" spans="1:11" s="515" customFormat="1" ht="75" customHeight="1">
      <c r="A92" s="532"/>
      <c r="B92" s="532" t="s">
        <v>3348</v>
      </c>
      <c r="C92" s="531" t="s">
        <v>3349</v>
      </c>
      <c r="D92" s="530" t="s">
        <v>3346</v>
      </c>
      <c r="E92" s="529" t="s">
        <v>3345</v>
      </c>
      <c r="F92" s="708">
        <v>6505.380000000001</v>
      </c>
      <c r="G92" s="528">
        <f t="shared" si="3"/>
        <v>6830.6490000000013</v>
      </c>
      <c r="H92" s="527">
        <f t="shared" si="2"/>
        <v>44435967.391620018</v>
      </c>
      <c r="I92" s="526" t="s">
        <v>2647</v>
      </c>
      <c r="J92" s="525"/>
      <c r="K92" s="524"/>
    </row>
    <row r="93" spans="1:11" s="515" customFormat="1" ht="75" customHeight="1">
      <c r="A93" s="532"/>
      <c r="B93" s="532" t="s">
        <v>3348</v>
      </c>
      <c r="C93" s="531" t="s">
        <v>3347</v>
      </c>
      <c r="D93" s="530" t="s">
        <v>3346</v>
      </c>
      <c r="E93" s="529" t="s">
        <v>3345</v>
      </c>
      <c r="F93" s="708">
        <v>6505.380000000001</v>
      </c>
      <c r="G93" s="528">
        <f t="shared" si="3"/>
        <v>6830.6490000000013</v>
      </c>
      <c r="H93" s="527">
        <f t="shared" si="2"/>
        <v>44435967.391620018</v>
      </c>
      <c r="I93" s="526" t="s">
        <v>2647</v>
      </c>
      <c r="J93" s="525"/>
      <c r="K93" s="524"/>
    </row>
    <row r="94" spans="1:11" s="515" customFormat="1" ht="75" customHeight="1">
      <c r="A94" s="532"/>
      <c r="B94" s="532" t="s">
        <v>3344</v>
      </c>
      <c r="C94" s="531" t="s">
        <v>3343</v>
      </c>
      <c r="D94" s="530" t="s">
        <v>3342</v>
      </c>
      <c r="E94" s="529" t="s">
        <v>3338</v>
      </c>
      <c r="F94" s="708">
        <v>5257.6755000000003</v>
      </c>
      <c r="G94" s="528">
        <f t="shared" si="3"/>
        <v>5520.5592750000005</v>
      </c>
      <c r="H94" s="527">
        <f t="shared" si="2"/>
        <v>29025309.246465266</v>
      </c>
      <c r="I94" s="526" t="s">
        <v>2647</v>
      </c>
      <c r="J94" s="525"/>
      <c r="K94" s="524"/>
    </row>
    <row r="95" spans="1:11" s="515" customFormat="1" ht="75" customHeight="1">
      <c r="A95" s="532"/>
      <c r="B95" s="541" t="s">
        <v>3341</v>
      </c>
      <c r="C95" s="531" t="s">
        <v>3340</v>
      </c>
      <c r="D95" s="530" t="s">
        <v>3339</v>
      </c>
      <c r="E95" s="529" t="s">
        <v>3338</v>
      </c>
      <c r="F95" s="708">
        <v>11121.4005</v>
      </c>
      <c r="G95" s="528">
        <f t="shared" si="3"/>
        <v>11677.470525000001</v>
      </c>
      <c r="H95" s="527">
        <f t="shared" si="2"/>
        <v>129869826.53547026</v>
      </c>
      <c r="I95" s="526" t="s">
        <v>2647</v>
      </c>
      <c r="J95" s="525"/>
      <c r="K95" s="524"/>
    </row>
    <row r="96" spans="1:11" s="515" customFormat="1" ht="75" customHeight="1">
      <c r="A96" s="532"/>
      <c r="B96" s="532"/>
      <c r="C96" s="531" t="s">
        <v>3337</v>
      </c>
      <c r="D96" s="530" t="s">
        <v>3336</v>
      </c>
      <c r="E96" s="529" t="s">
        <v>3333</v>
      </c>
      <c r="F96" s="708">
        <v>8383.0949999999993</v>
      </c>
      <c r="G96" s="528">
        <f t="shared" si="3"/>
        <v>8802.249749999999</v>
      </c>
      <c r="H96" s="527">
        <f t="shared" si="2"/>
        <v>73790095.867976233</v>
      </c>
      <c r="I96" s="526" t="s">
        <v>2647</v>
      </c>
      <c r="J96" s="525"/>
      <c r="K96" s="524"/>
    </row>
    <row r="97" spans="1:11" s="515" customFormat="1" ht="75" customHeight="1">
      <c r="A97" s="532"/>
      <c r="B97" s="541"/>
      <c r="C97" s="531" t="s">
        <v>3335</v>
      </c>
      <c r="D97" s="530" t="s">
        <v>3334</v>
      </c>
      <c r="E97" s="529" t="s">
        <v>3333</v>
      </c>
      <c r="F97" s="708">
        <v>8383.0949999999993</v>
      </c>
      <c r="G97" s="528">
        <f t="shared" si="3"/>
        <v>8802.249749999999</v>
      </c>
      <c r="H97" s="527">
        <f t="shared" si="2"/>
        <v>73790095.867976233</v>
      </c>
      <c r="I97" s="526" t="s">
        <v>2647</v>
      </c>
      <c r="J97" s="525"/>
      <c r="K97" s="524"/>
    </row>
    <row r="98" spans="1:11" s="515" customFormat="1" ht="75" customHeight="1">
      <c r="A98" s="532"/>
      <c r="B98" s="532" t="s">
        <v>3000</v>
      </c>
      <c r="C98" s="531" t="s">
        <v>3332</v>
      </c>
      <c r="D98" s="530" t="s">
        <v>3331</v>
      </c>
      <c r="E98" s="529" t="s">
        <v>3274</v>
      </c>
      <c r="F98" s="708">
        <v>7143.255000000001</v>
      </c>
      <c r="G98" s="528">
        <f t="shared" si="3"/>
        <v>7500.4177500000014</v>
      </c>
      <c r="H98" s="527">
        <f t="shared" si="2"/>
        <v>53577396.594776265</v>
      </c>
      <c r="I98" s="526" t="s">
        <v>2647</v>
      </c>
      <c r="J98" s="525"/>
      <c r="K98" s="524"/>
    </row>
    <row r="99" spans="1:11" s="515" customFormat="1" ht="75" customHeight="1">
      <c r="A99" s="532"/>
      <c r="B99" s="532" t="s">
        <v>3000</v>
      </c>
      <c r="C99" s="531" t="s">
        <v>3330</v>
      </c>
      <c r="D99" s="530" t="s">
        <v>3329</v>
      </c>
      <c r="E99" s="529" t="s">
        <v>3274</v>
      </c>
      <c r="F99" s="708">
        <v>7143.255000000001</v>
      </c>
      <c r="G99" s="528">
        <f t="shared" si="3"/>
        <v>7500.4177500000014</v>
      </c>
      <c r="H99" s="527">
        <f t="shared" si="2"/>
        <v>53577396.594776265</v>
      </c>
      <c r="I99" s="526" t="s">
        <v>2647</v>
      </c>
      <c r="J99" s="525"/>
      <c r="K99" s="524"/>
    </row>
    <row r="100" spans="1:11" s="515" customFormat="1" ht="75" customHeight="1">
      <c r="A100" s="532"/>
      <c r="B100" s="532" t="s">
        <v>3066</v>
      </c>
      <c r="C100" s="531" t="s">
        <v>2643</v>
      </c>
      <c r="D100" s="530" t="s">
        <v>3328</v>
      </c>
      <c r="E100" s="529" t="s">
        <v>3274</v>
      </c>
      <c r="F100" s="708">
        <v>8103.375</v>
      </c>
      <c r="G100" s="528">
        <f t="shared" si="3"/>
        <v>8508.5437500000007</v>
      </c>
      <c r="H100" s="527">
        <f t="shared" si="2"/>
        <v>68947920.710156262</v>
      </c>
      <c r="I100" s="526" t="s">
        <v>2647</v>
      </c>
      <c r="J100" s="525"/>
      <c r="K100" s="524"/>
    </row>
    <row r="101" spans="1:11" s="515" customFormat="1" ht="75" customHeight="1">
      <c r="A101" s="532"/>
      <c r="B101" s="532" t="s">
        <v>3066</v>
      </c>
      <c r="C101" s="531" t="s">
        <v>3327</v>
      </c>
      <c r="D101" s="530" t="s">
        <v>3326</v>
      </c>
      <c r="E101" s="529" t="s">
        <v>3274</v>
      </c>
      <c r="F101" s="708">
        <v>8103.375</v>
      </c>
      <c r="G101" s="528">
        <f t="shared" si="3"/>
        <v>8508.5437500000007</v>
      </c>
      <c r="H101" s="527">
        <f t="shared" si="2"/>
        <v>68947920.710156262</v>
      </c>
      <c r="I101" s="526" t="s">
        <v>2647</v>
      </c>
      <c r="J101" s="525"/>
      <c r="K101" s="524"/>
    </row>
    <row r="102" spans="1:11" s="515" customFormat="1" ht="75" customHeight="1">
      <c r="A102" s="532"/>
      <c r="B102" s="541" t="s">
        <v>3061</v>
      </c>
      <c r="C102" s="531" t="s">
        <v>3325</v>
      </c>
      <c r="D102" s="530" t="s">
        <v>3324</v>
      </c>
      <c r="E102" s="529" t="s">
        <v>3274</v>
      </c>
      <c r="F102" s="708">
        <v>13967.1</v>
      </c>
      <c r="G102" s="528">
        <f t="shared" si="3"/>
        <v>14665.455000000002</v>
      </c>
      <c r="H102" s="527">
        <f t="shared" si="2"/>
        <v>204833876.53050002</v>
      </c>
      <c r="I102" s="526" t="s">
        <v>2647</v>
      </c>
      <c r="J102" s="525"/>
      <c r="K102" s="524"/>
    </row>
    <row r="103" spans="1:11" s="515" customFormat="1" ht="75" customHeight="1">
      <c r="A103" s="532"/>
      <c r="B103" s="541" t="s">
        <v>3061</v>
      </c>
      <c r="C103" s="531" t="s">
        <v>3323</v>
      </c>
      <c r="D103" s="530" t="s">
        <v>3322</v>
      </c>
      <c r="E103" s="529" t="s">
        <v>3274</v>
      </c>
      <c r="F103" s="708">
        <v>13967.1</v>
      </c>
      <c r="G103" s="528">
        <f t="shared" si="3"/>
        <v>14665.455000000002</v>
      </c>
      <c r="H103" s="527">
        <f t="shared" si="2"/>
        <v>204833876.53050002</v>
      </c>
      <c r="I103" s="526" t="s">
        <v>2647</v>
      </c>
      <c r="J103" s="525"/>
      <c r="K103" s="524"/>
    </row>
    <row r="104" spans="1:11" s="515" customFormat="1" ht="75" customHeight="1">
      <c r="A104" s="532"/>
      <c r="B104" s="532" t="s">
        <v>3079</v>
      </c>
      <c r="C104" s="531" t="s">
        <v>3321</v>
      </c>
      <c r="D104" s="530" t="s">
        <v>3320</v>
      </c>
      <c r="E104" s="529" t="s">
        <v>3274</v>
      </c>
      <c r="F104" s="708">
        <v>8103.375</v>
      </c>
      <c r="G104" s="528">
        <f t="shared" si="3"/>
        <v>8508.5437500000007</v>
      </c>
      <c r="H104" s="527">
        <f t="shared" si="2"/>
        <v>68947920.710156262</v>
      </c>
      <c r="I104" s="526" t="s">
        <v>2647</v>
      </c>
      <c r="J104" s="525"/>
      <c r="K104" s="524"/>
    </row>
    <row r="105" spans="1:11" s="515" customFormat="1" ht="75" customHeight="1">
      <c r="A105" s="532"/>
      <c r="B105" s="532" t="s">
        <v>3079</v>
      </c>
      <c r="C105" s="531" t="s">
        <v>3319</v>
      </c>
      <c r="D105" s="530" t="s">
        <v>3318</v>
      </c>
      <c r="E105" s="529" t="s">
        <v>3274</v>
      </c>
      <c r="F105" s="708">
        <v>8103.375</v>
      </c>
      <c r="G105" s="528">
        <f t="shared" si="3"/>
        <v>8508.5437500000007</v>
      </c>
      <c r="H105" s="527">
        <f t="shared" si="2"/>
        <v>68947920.710156262</v>
      </c>
      <c r="I105" s="526" t="s">
        <v>2647</v>
      </c>
      <c r="J105" s="525"/>
      <c r="K105" s="524"/>
    </row>
    <row r="106" spans="1:11" s="515" customFormat="1" ht="75" customHeight="1">
      <c r="A106" s="532"/>
      <c r="B106" s="541" t="s">
        <v>3076</v>
      </c>
      <c r="C106" s="531" t="s">
        <v>3317</v>
      </c>
      <c r="D106" s="530" t="s">
        <v>3316</v>
      </c>
      <c r="E106" s="529" t="s">
        <v>3274</v>
      </c>
      <c r="F106" s="708">
        <v>13967.1</v>
      </c>
      <c r="G106" s="528">
        <f t="shared" si="3"/>
        <v>14665.455000000002</v>
      </c>
      <c r="H106" s="527">
        <f t="shared" si="2"/>
        <v>204833876.53050002</v>
      </c>
      <c r="I106" s="526" t="s">
        <v>2647</v>
      </c>
      <c r="J106" s="525"/>
      <c r="K106" s="524"/>
    </row>
    <row r="107" spans="1:11" s="515" customFormat="1" ht="75" customHeight="1">
      <c r="A107" s="532"/>
      <c r="B107" s="541" t="s">
        <v>3076</v>
      </c>
      <c r="C107" s="531" t="s">
        <v>3315</v>
      </c>
      <c r="D107" s="530" t="s">
        <v>3314</v>
      </c>
      <c r="E107" s="529" t="s">
        <v>3274</v>
      </c>
      <c r="F107" s="708">
        <v>13967.1</v>
      </c>
      <c r="G107" s="528">
        <f t="shared" si="3"/>
        <v>14665.455000000002</v>
      </c>
      <c r="H107" s="527">
        <f t="shared" si="2"/>
        <v>204833876.53050002</v>
      </c>
      <c r="I107" s="526" t="s">
        <v>2647</v>
      </c>
      <c r="J107" s="525"/>
      <c r="K107" s="524"/>
    </row>
    <row r="108" spans="1:11" s="515" customFormat="1" ht="75" customHeight="1">
      <c r="A108" s="532"/>
      <c r="B108" s="532" t="s">
        <v>3311</v>
      </c>
      <c r="C108" s="531" t="s">
        <v>3313</v>
      </c>
      <c r="D108" s="530" t="s">
        <v>3312</v>
      </c>
      <c r="E108" s="529" t="s">
        <v>3274</v>
      </c>
      <c r="F108" s="708">
        <v>8103.375</v>
      </c>
      <c r="G108" s="528">
        <f t="shared" si="3"/>
        <v>8508.5437500000007</v>
      </c>
      <c r="H108" s="527">
        <f t="shared" si="2"/>
        <v>68947920.710156262</v>
      </c>
      <c r="I108" s="526" t="s">
        <v>2647</v>
      </c>
      <c r="J108" s="525"/>
      <c r="K108" s="524"/>
    </row>
    <row r="109" spans="1:11" s="515" customFormat="1" ht="75" customHeight="1">
      <c r="A109" s="532"/>
      <c r="B109" s="532" t="s">
        <v>3311</v>
      </c>
      <c r="C109" s="531" t="s">
        <v>3310</v>
      </c>
      <c r="D109" s="530" t="s">
        <v>3309</v>
      </c>
      <c r="E109" s="529" t="s">
        <v>3274</v>
      </c>
      <c r="F109" s="708">
        <v>8103.375</v>
      </c>
      <c r="G109" s="528">
        <f t="shared" si="3"/>
        <v>8508.5437500000007</v>
      </c>
      <c r="H109" s="527">
        <f t="shared" si="2"/>
        <v>68947920.710156262</v>
      </c>
      <c r="I109" s="526" t="s">
        <v>2647</v>
      </c>
      <c r="J109" s="525"/>
      <c r="K109" s="524"/>
    </row>
    <row r="110" spans="1:11" s="515" customFormat="1" ht="75" customHeight="1">
      <c r="A110" s="532"/>
      <c r="B110" s="541" t="s">
        <v>3306</v>
      </c>
      <c r="C110" s="531" t="s">
        <v>3308</v>
      </c>
      <c r="D110" s="530" t="s">
        <v>3307</v>
      </c>
      <c r="E110" s="529" t="s">
        <v>3274</v>
      </c>
      <c r="F110" s="708">
        <v>13967.1</v>
      </c>
      <c r="G110" s="528">
        <f t="shared" si="3"/>
        <v>14665.455000000002</v>
      </c>
      <c r="H110" s="527">
        <f t="shared" si="2"/>
        <v>204833876.53050002</v>
      </c>
      <c r="I110" s="526" t="s">
        <v>2647</v>
      </c>
      <c r="J110" s="525"/>
      <c r="K110" s="524"/>
    </row>
    <row r="111" spans="1:11" s="515" customFormat="1" ht="75" customHeight="1">
      <c r="A111" s="532"/>
      <c r="B111" s="541" t="s">
        <v>3306</v>
      </c>
      <c r="C111" s="531" t="s">
        <v>3305</v>
      </c>
      <c r="D111" s="530" t="s">
        <v>3304</v>
      </c>
      <c r="E111" s="529" t="s">
        <v>3274</v>
      </c>
      <c r="F111" s="708">
        <v>13967.1</v>
      </c>
      <c r="G111" s="528">
        <f t="shared" si="3"/>
        <v>14665.455000000002</v>
      </c>
      <c r="H111" s="527">
        <f t="shared" si="2"/>
        <v>204833876.53050002</v>
      </c>
      <c r="I111" s="526" t="s">
        <v>2647</v>
      </c>
      <c r="J111" s="525"/>
      <c r="K111" s="524"/>
    </row>
    <row r="112" spans="1:11" s="515" customFormat="1" ht="75" customHeight="1">
      <c r="A112" s="532"/>
      <c r="B112" s="532" t="s">
        <v>2715</v>
      </c>
      <c r="C112" s="531" t="s">
        <v>3303</v>
      </c>
      <c r="D112" s="530" t="s">
        <v>3302</v>
      </c>
      <c r="E112" s="529" t="s">
        <v>3274</v>
      </c>
      <c r="F112" s="708">
        <v>8103.375</v>
      </c>
      <c r="G112" s="528">
        <f t="shared" si="3"/>
        <v>8508.5437500000007</v>
      </c>
      <c r="H112" s="527">
        <f t="shared" si="2"/>
        <v>68947920.710156262</v>
      </c>
      <c r="I112" s="526" t="s">
        <v>2647</v>
      </c>
      <c r="J112" s="525"/>
      <c r="K112" s="524"/>
    </row>
    <row r="113" spans="1:11" s="515" customFormat="1" ht="75" customHeight="1">
      <c r="A113" s="532"/>
      <c r="B113" s="532" t="s">
        <v>2715</v>
      </c>
      <c r="C113" s="531" t="s">
        <v>3301</v>
      </c>
      <c r="D113" s="530" t="s">
        <v>3300</v>
      </c>
      <c r="E113" s="529" t="s">
        <v>3274</v>
      </c>
      <c r="F113" s="708">
        <v>8103.375</v>
      </c>
      <c r="G113" s="528">
        <f t="shared" si="3"/>
        <v>8508.5437500000007</v>
      </c>
      <c r="H113" s="527">
        <f t="shared" si="2"/>
        <v>68947920.710156262</v>
      </c>
      <c r="I113" s="526" t="s">
        <v>2647</v>
      </c>
      <c r="J113" s="525"/>
      <c r="K113" s="524"/>
    </row>
    <row r="114" spans="1:11" s="515" customFormat="1" ht="75" customHeight="1">
      <c r="A114" s="532"/>
      <c r="B114" s="541" t="s">
        <v>2712</v>
      </c>
      <c r="C114" s="531" t="s">
        <v>3299</v>
      </c>
      <c r="D114" s="530" t="s">
        <v>3298</v>
      </c>
      <c r="E114" s="529" t="s">
        <v>3274</v>
      </c>
      <c r="F114" s="708">
        <v>13967.1</v>
      </c>
      <c r="G114" s="528">
        <f t="shared" si="3"/>
        <v>14665.455000000002</v>
      </c>
      <c r="H114" s="527">
        <f t="shared" si="2"/>
        <v>204833876.53050002</v>
      </c>
      <c r="I114" s="526" t="s">
        <v>2647</v>
      </c>
      <c r="J114" s="525"/>
      <c r="K114" s="524"/>
    </row>
    <row r="115" spans="1:11" s="515" customFormat="1" ht="75" customHeight="1">
      <c r="A115" s="532"/>
      <c r="B115" s="541" t="s">
        <v>2712</v>
      </c>
      <c r="C115" s="531" t="s">
        <v>3297</v>
      </c>
      <c r="D115" s="530" t="s">
        <v>3296</v>
      </c>
      <c r="E115" s="529" t="s">
        <v>3274</v>
      </c>
      <c r="F115" s="708">
        <v>13967.1</v>
      </c>
      <c r="G115" s="528">
        <f t="shared" si="3"/>
        <v>14665.455000000002</v>
      </c>
      <c r="H115" s="527">
        <f t="shared" si="2"/>
        <v>204833876.53050002</v>
      </c>
      <c r="I115" s="526" t="s">
        <v>2647</v>
      </c>
      <c r="J115" s="525"/>
      <c r="K115" s="524"/>
    </row>
    <row r="116" spans="1:11" s="515" customFormat="1" ht="75" customHeight="1">
      <c r="A116" s="532"/>
      <c r="B116" s="532" t="s">
        <v>2715</v>
      </c>
      <c r="C116" s="531" t="s">
        <v>3295</v>
      </c>
      <c r="D116" s="530" t="s">
        <v>3294</v>
      </c>
      <c r="E116" s="529" t="s">
        <v>3274</v>
      </c>
      <c r="F116" s="708">
        <v>8103.375</v>
      </c>
      <c r="G116" s="528">
        <f t="shared" si="3"/>
        <v>8508.5437500000007</v>
      </c>
      <c r="H116" s="527">
        <f t="shared" si="2"/>
        <v>68947920.710156262</v>
      </c>
      <c r="I116" s="526" t="s">
        <v>2647</v>
      </c>
      <c r="J116" s="525"/>
      <c r="K116" s="524"/>
    </row>
    <row r="117" spans="1:11" s="515" customFormat="1" ht="75" customHeight="1">
      <c r="A117" s="532"/>
      <c r="B117" s="532" t="s">
        <v>2715</v>
      </c>
      <c r="C117" s="531" t="s">
        <v>3293</v>
      </c>
      <c r="D117" s="530" t="s">
        <v>3292</v>
      </c>
      <c r="E117" s="529" t="s">
        <v>3274</v>
      </c>
      <c r="F117" s="708">
        <v>8103.375</v>
      </c>
      <c r="G117" s="528">
        <f t="shared" si="3"/>
        <v>8508.5437500000007</v>
      </c>
      <c r="H117" s="527">
        <f t="shared" si="2"/>
        <v>68947920.710156262</v>
      </c>
      <c r="I117" s="526" t="s">
        <v>2647</v>
      </c>
      <c r="J117" s="525"/>
      <c r="K117" s="524"/>
    </row>
    <row r="118" spans="1:11" s="515" customFormat="1" ht="75" customHeight="1">
      <c r="A118" s="532"/>
      <c r="B118" s="541" t="s">
        <v>2712</v>
      </c>
      <c r="C118" s="531" t="s">
        <v>3291</v>
      </c>
      <c r="D118" s="530" t="s">
        <v>3290</v>
      </c>
      <c r="E118" s="529" t="s">
        <v>3274</v>
      </c>
      <c r="F118" s="708">
        <v>13967.1</v>
      </c>
      <c r="G118" s="528">
        <f t="shared" si="3"/>
        <v>14665.455000000002</v>
      </c>
      <c r="H118" s="527">
        <f t="shared" si="2"/>
        <v>204833876.53050002</v>
      </c>
      <c r="I118" s="526" t="s">
        <v>2647</v>
      </c>
      <c r="J118" s="525"/>
      <c r="K118" s="524"/>
    </row>
    <row r="119" spans="1:11" s="515" customFormat="1" ht="75" customHeight="1">
      <c r="A119" s="532"/>
      <c r="B119" s="541" t="s">
        <v>2712</v>
      </c>
      <c r="C119" s="531" t="s">
        <v>3289</v>
      </c>
      <c r="D119" s="530" t="s">
        <v>3288</v>
      </c>
      <c r="E119" s="529" t="s">
        <v>3274</v>
      </c>
      <c r="F119" s="708">
        <v>13967.1</v>
      </c>
      <c r="G119" s="528">
        <f t="shared" si="3"/>
        <v>14665.455000000002</v>
      </c>
      <c r="H119" s="527">
        <f t="shared" si="2"/>
        <v>204833876.53050002</v>
      </c>
      <c r="I119" s="526" t="s">
        <v>2647</v>
      </c>
      <c r="J119" s="525"/>
      <c r="K119" s="524"/>
    </row>
    <row r="120" spans="1:11" s="515" customFormat="1" ht="75" customHeight="1">
      <c r="A120" s="532"/>
      <c r="B120" s="532" t="s">
        <v>2715</v>
      </c>
      <c r="C120" s="531" t="s">
        <v>3287</v>
      </c>
      <c r="D120" s="530" t="s">
        <v>3286</v>
      </c>
      <c r="E120" s="529" t="s">
        <v>3274</v>
      </c>
      <c r="F120" s="708">
        <v>8103.375</v>
      </c>
      <c r="G120" s="528">
        <f t="shared" si="3"/>
        <v>8508.5437500000007</v>
      </c>
      <c r="H120" s="527">
        <f t="shared" si="2"/>
        <v>68947920.710156262</v>
      </c>
      <c r="I120" s="526" t="s">
        <v>2647</v>
      </c>
      <c r="J120" s="525"/>
      <c r="K120" s="524"/>
    </row>
    <row r="121" spans="1:11" s="515" customFormat="1" ht="75" customHeight="1">
      <c r="A121" s="532"/>
      <c r="B121" s="532" t="s">
        <v>2715</v>
      </c>
      <c r="C121" s="531" t="s">
        <v>3285</v>
      </c>
      <c r="D121" s="530" t="s">
        <v>3284</v>
      </c>
      <c r="E121" s="529" t="s">
        <v>3274</v>
      </c>
      <c r="F121" s="708">
        <v>8103.375</v>
      </c>
      <c r="G121" s="528">
        <f t="shared" si="3"/>
        <v>8508.5437500000007</v>
      </c>
      <c r="H121" s="527">
        <f t="shared" si="2"/>
        <v>68947920.710156262</v>
      </c>
      <c r="I121" s="526" t="s">
        <v>2647</v>
      </c>
      <c r="J121" s="525"/>
      <c r="K121" s="524"/>
    </row>
    <row r="122" spans="1:11" s="515" customFormat="1" ht="75" customHeight="1">
      <c r="A122" s="532"/>
      <c r="B122" s="541" t="s">
        <v>2712</v>
      </c>
      <c r="C122" s="531" t="s">
        <v>3283</v>
      </c>
      <c r="D122" s="530" t="s">
        <v>3282</v>
      </c>
      <c r="E122" s="529" t="s">
        <v>3274</v>
      </c>
      <c r="F122" s="708">
        <v>13967.1</v>
      </c>
      <c r="G122" s="528">
        <f t="shared" si="3"/>
        <v>14665.455000000002</v>
      </c>
      <c r="H122" s="527">
        <f t="shared" si="2"/>
        <v>204833876.53050002</v>
      </c>
      <c r="I122" s="526" t="s">
        <v>2647</v>
      </c>
      <c r="J122" s="525"/>
      <c r="K122" s="524"/>
    </row>
    <row r="123" spans="1:11" s="515" customFormat="1" ht="75" customHeight="1">
      <c r="A123" s="532"/>
      <c r="B123" s="541" t="s">
        <v>2712</v>
      </c>
      <c r="C123" s="531" t="s">
        <v>3281</v>
      </c>
      <c r="D123" s="530" t="s">
        <v>3280</v>
      </c>
      <c r="E123" s="529" t="s">
        <v>3274</v>
      </c>
      <c r="F123" s="708">
        <v>13967.1</v>
      </c>
      <c r="G123" s="528">
        <f t="shared" si="3"/>
        <v>14665.455000000002</v>
      </c>
      <c r="H123" s="527">
        <f t="shared" si="2"/>
        <v>204833876.53050002</v>
      </c>
      <c r="I123" s="526" t="s">
        <v>2647</v>
      </c>
      <c r="J123" s="525"/>
      <c r="K123" s="524"/>
    </row>
    <row r="124" spans="1:11" s="515" customFormat="1" ht="75" customHeight="1">
      <c r="A124" s="532"/>
      <c r="B124" s="532" t="s">
        <v>3277</v>
      </c>
      <c r="C124" s="531" t="s">
        <v>3279</v>
      </c>
      <c r="D124" s="530" t="s">
        <v>3278</v>
      </c>
      <c r="E124" s="529" t="s">
        <v>3274</v>
      </c>
      <c r="F124" s="708">
        <v>8103.375</v>
      </c>
      <c r="G124" s="528">
        <f t="shared" si="3"/>
        <v>8508.5437500000007</v>
      </c>
      <c r="H124" s="527">
        <f t="shared" si="2"/>
        <v>68947920.710156262</v>
      </c>
      <c r="I124" s="526" t="s">
        <v>2647</v>
      </c>
      <c r="J124" s="525"/>
      <c r="K124" s="524"/>
    </row>
    <row r="125" spans="1:11" s="515" customFormat="1" ht="75" customHeight="1">
      <c r="A125" s="532"/>
      <c r="B125" s="532" t="s">
        <v>3277</v>
      </c>
      <c r="C125" s="531" t="s">
        <v>3276</v>
      </c>
      <c r="D125" s="530" t="s">
        <v>3275</v>
      </c>
      <c r="E125" s="529" t="s">
        <v>3274</v>
      </c>
      <c r="F125" s="708">
        <v>8103.375</v>
      </c>
      <c r="G125" s="528">
        <f t="shared" si="3"/>
        <v>8508.5437500000007</v>
      </c>
      <c r="H125" s="527">
        <f t="shared" si="2"/>
        <v>68947920.710156262</v>
      </c>
      <c r="I125" s="526" t="s">
        <v>2647</v>
      </c>
      <c r="J125" s="525"/>
      <c r="K125" s="524"/>
    </row>
    <row r="126" spans="1:11" s="515" customFormat="1" ht="75" customHeight="1">
      <c r="A126" s="532"/>
      <c r="B126" s="532" t="s">
        <v>2857</v>
      </c>
      <c r="C126" s="531" t="s">
        <v>3273</v>
      </c>
      <c r="D126" s="529" t="s">
        <v>3272</v>
      </c>
      <c r="E126" s="564" t="s">
        <v>3265</v>
      </c>
      <c r="F126" s="708">
        <v>5145.5250000000005</v>
      </c>
      <c r="G126" s="528">
        <f t="shared" si="3"/>
        <v>5402.8012500000004</v>
      </c>
      <c r="H126" s="527">
        <f t="shared" si="2"/>
        <v>27800248.901906256</v>
      </c>
      <c r="I126" s="526" t="s">
        <v>2647</v>
      </c>
      <c r="J126" s="525"/>
      <c r="K126" s="524"/>
    </row>
    <row r="127" spans="1:11" s="515" customFormat="1" ht="75" customHeight="1">
      <c r="A127" s="532"/>
      <c r="B127" s="532" t="s">
        <v>2857</v>
      </c>
      <c r="C127" s="531" t="s">
        <v>3271</v>
      </c>
      <c r="D127" s="529" t="s">
        <v>3270</v>
      </c>
      <c r="E127" s="564" t="s">
        <v>3265</v>
      </c>
      <c r="F127" s="708">
        <v>5145.5250000000005</v>
      </c>
      <c r="G127" s="528">
        <f t="shared" si="3"/>
        <v>5402.8012500000004</v>
      </c>
      <c r="H127" s="527">
        <f t="shared" si="2"/>
        <v>27800248.901906256</v>
      </c>
      <c r="I127" s="526" t="s">
        <v>2647</v>
      </c>
      <c r="J127" s="525"/>
      <c r="K127" s="524"/>
    </row>
    <row r="128" spans="1:11" s="515" customFormat="1" ht="75" customHeight="1">
      <c r="A128" s="532"/>
      <c r="B128" s="541" t="s">
        <v>2991</v>
      </c>
      <c r="C128" s="531" t="s">
        <v>3269</v>
      </c>
      <c r="D128" s="529" t="s">
        <v>3268</v>
      </c>
      <c r="E128" s="564" t="s">
        <v>3265</v>
      </c>
      <c r="F128" s="708">
        <v>10281.6</v>
      </c>
      <c r="G128" s="528">
        <f t="shared" si="3"/>
        <v>10795.68</v>
      </c>
      <c r="H128" s="527">
        <f t="shared" si="2"/>
        <v>110996863.48800001</v>
      </c>
      <c r="I128" s="526" t="s">
        <v>2647</v>
      </c>
      <c r="J128" s="525"/>
      <c r="K128" s="524"/>
    </row>
    <row r="129" spans="1:11" s="515" customFormat="1" ht="75" customHeight="1">
      <c r="A129" s="532"/>
      <c r="B129" s="541" t="s">
        <v>2991</v>
      </c>
      <c r="C129" s="531" t="s">
        <v>3267</v>
      </c>
      <c r="D129" s="529" t="s">
        <v>3266</v>
      </c>
      <c r="E129" s="564" t="s">
        <v>3265</v>
      </c>
      <c r="F129" s="708">
        <v>10281.6</v>
      </c>
      <c r="G129" s="528">
        <f t="shared" si="3"/>
        <v>10795.68</v>
      </c>
      <c r="H129" s="527">
        <f t="shared" si="2"/>
        <v>110996863.48800001</v>
      </c>
      <c r="I129" s="526" t="s">
        <v>2647</v>
      </c>
      <c r="J129" s="525"/>
      <c r="K129" s="524"/>
    </row>
    <row r="130" spans="1:11" s="515" customFormat="1" ht="75" customHeight="1">
      <c r="A130" s="532"/>
      <c r="B130" s="539" t="s">
        <v>2852</v>
      </c>
      <c r="C130" s="538" t="s">
        <v>3264</v>
      </c>
      <c r="D130" s="537" t="s">
        <v>3263</v>
      </c>
      <c r="E130" s="536" t="s">
        <v>2860</v>
      </c>
      <c r="F130" s="708">
        <v>7072.380000000001</v>
      </c>
      <c r="G130" s="528">
        <f t="shared" si="3"/>
        <v>7425.9990000000016</v>
      </c>
      <c r="H130" s="527">
        <f t="shared" si="2"/>
        <v>52519486.807620019</v>
      </c>
      <c r="I130" s="526" t="s">
        <v>2647</v>
      </c>
      <c r="J130" s="525"/>
      <c r="K130" s="524"/>
    </row>
    <row r="131" spans="1:11" s="515" customFormat="1" ht="75" customHeight="1">
      <c r="A131" s="532"/>
      <c r="B131" s="539" t="s">
        <v>2852</v>
      </c>
      <c r="C131" s="538" t="s">
        <v>3262</v>
      </c>
      <c r="D131" s="537" t="s">
        <v>3261</v>
      </c>
      <c r="E131" s="536" t="s">
        <v>2860</v>
      </c>
      <c r="F131" s="708">
        <v>7072.380000000001</v>
      </c>
      <c r="G131" s="528">
        <f t="shared" si="3"/>
        <v>7425.9990000000016</v>
      </c>
      <c r="H131" s="527">
        <f t="shared" si="2"/>
        <v>52519486.807620019</v>
      </c>
      <c r="I131" s="526" t="s">
        <v>2647</v>
      </c>
      <c r="J131" s="525"/>
      <c r="K131" s="524"/>
    </row>
    <row r="132" spans="1:11" s="515" customFormat="1" ht="75" customHeight="1">
      <c r="A132" s="532"/>
      <c r="B132" s="571" t="s">
        <v>3042</v>
      </c>
      <c r="C132" s="538" t="s">
        <v>3260</v>
      </c>
      <c r="D132" s="537" t="s">
        <v>3259</v>
      </c>
      <c r="E132" s="536" t="s">
        <v>2860</v>
      </c>
      <c r="F132" s="708">
        <v>12936.105000000001</v>
      </c>
      <c r="G132" s="528">
        <f t="shared" si="3"/>
        <v>13582.910250000003</v>
      </c>
      <c r="H132" s="527">
        <f t="shared" si="2"/>
        <v>175709953.19957629</v>
      </c>
      <c r="I132" s="526" t="s">
        <v>2647</v>
      </c>
      <c r="J132" s="525"/>
      <c r="K132" s="524"/>
    </row>
    <row r="133" spans="1:11" s="515" customFormat="1" ht="75" customHeight="1">
      <c r="A133" s="532"/>
      <c r="B133" s="571" t="s">
        <v>3042</v>
      </c>
      <c r="C133" s="538" t="s">
        <v>3258</v>
      </c>
      <c r="D133" s="537" t="s">
        <v>3257</v>
      </c>
      <c r="E133" s="536" t="s">
        <v>2860</v>
      </c>
      <c r="F133" s="708">
        <v>12936.105000000001</v>
      </c>
      <c r="G133" s="528">
        <f t="shared" si="3"/>
        <v>13582.910250000003</v>
      </c>
      <c r="H133" s="527">
        <f t="shared" si="2"/>
        <v>175709953.19957629</v>
      </c>
      <c r="I133" s="526" t="s">
        <v>2647</v>
      </c>
      <c r="J133" s="525"/>
      <c r="K133" s="524"/>
    </row>
    <row r="134" spans="1:11" s="515" customFormat="1" ht="75" customHeight="1">
      <c r="A134" s="532"/>
      <c r="B134" s="539" t="s">
        <v>3177</v>
      </c>
      <c r="C134" s="538" t="s">
        <v>3256</v>
      </c>
      <c r="D134" s="537" t="s">
        <v>3255</v>
      </c>
      <c r="E134" s="536" t="s">
        <v>2860</v>
      </c>
      <c r="F134" s="708">
        <v>8133.6150000000007</v>
      </c>
      <c r="G134" s="528">
        <f t="shared" si="3"/>
        <v>8540.2957500000011</v>
      </c>
      <c r="H134" s="527">
        <f t="shared" si="2"/>
        <v>69463477.616636261</v>
      </c>
      <c r="I134" s="526" t="s">
        <v>2647</v>
      </c>
      <c r="J134" s="525"/>
      <c r="K134" s="524"/>
    </row>
    <row r="135" spans="1:11" s="515" customFormat="1" ht="75" customHeight="1">
      <c r="A135" s="532"/>
      <c r="B135" s="539" t="s">
        <v>3177</v>
      </c>
      <c r="C135" s="538" t="s">
        <v>3254</v>
      </c>
      <c r="D135" s="537" t="s">
        <v>3253</v>
      </c>
      <c r="E135" s="536" t="s">
        <v>2860</v>
      </c>
      <c r="F135" s="708">
        <v>8133.6150000000007</v>
      </c>
      <c r="G135" s="528">
        <f t="shared" si="3"/>
        <v>8540.2957500000011</v>
      </c>
      <c r="H135" s="527">
        <f t="shared" si="2"/>
        <v>69463477.616636261</v>
      </c>
      <c r="I135" s="526" t="s">
        <v>2647</v>
      </c>
      <c r="J135" s="525"/>
      <c r="K135" s="524"/>
    </row>
    <row r="136" spans="1:11" s="515" customFormat="1" ht="75" customHeight="1">
      <c r="A136" s="532"/>
      <c r="B136" s="539" t="s">
        <v>3215</v>
      </c>
      <c r="C136" s="538" t="s">
        <v>3252</v>
      </c>
      <c r="D136" s="537" t="s">
        <v>3251</v>
      </c>
      <c r="E136" s="536" t="s">
        <v>2860</v>
      </c>
      <c r="F136" s="708">
        <v>7072.380000000001</v>
      </c>
      <c r="G136" s="528">
        <f t="shared" si="3"/>
        <v>7425.9990000000016</v>
      </c>
      <c r="H136" s="527">
        <f t="shared" si="2"/>
        <v>52519486.807620019</v>
      </c>
      <c r="I136" s="526" t="s">
        <v>2647</v>
      </c>
      <c r="J136" s="525"/>
      <c r="K136" s="524"/>
    </row>
    <row r="137" spans="1:11" s="515" customFormat="1" ht="75" customHeight="1">
      <c r="A137" s="532"/>
      <c r="B137" s="539" t="s">
        <v>3215</v>
      </c>
      <c r="C137" s="538" t="s">
        <v>3250</v>
      </c>
      <c r="D137" s="537" t="s">
        <v>3249</v>
      </c>
      <c r="E137" s="536" t="s">
        <v>2860</v>
      </c>
      <c r="F137" s="708">
        <v>7072.380000000001</v>
      </c>
      <c r="G137" s="528">
        <f t="shared" si="3"/>
        <v>7425.9990000000016</v>
      </c>
      <c r="H137" s="527">
        <f t="shared" si="2"/>
        <v>52519486.807620019</v>
      </c>
      <c r="I137" s="526" t="s">
        <v>2647</v>
      </c>
      <c r="J137" s="525"/>
      <c r="K137" s="524"/>
    </row>
    <row r="138" spans="1:11" s="515" customFormat="1" ht="75" customHeight="1">
      <c r="A138" s="532"/>
      <c r="B138" s="532" t="s">
        <v>3066</v>
      </c>
      <c r="C138" s="531" t="s">
        <v>3248</v>
      </c>
      <c r="D138" s="530" t="s">
        <v>3247</v>
      </c>
      <c r="E138" s="529" t="s">
        <v>3236</v>
      </c>
      <c r="F138" s="708">
        <v>7072.380000000001</v>
      </c>
      <c r="G138" s="528">
        <f t="shared" si="3"/>
        <v>7425.9990000000016</v>
      </c>
      <c r="H138" s="527">
        <f t="shared" si="2"/>
        <v>52519486.807620019</v>
      </c>
      <c r="I138" s="526" t="s">
        <v>2647</v>
      </c>
      <c r="J138" s="525"/>
      <c r="K138" s="524"/>
    </row>
    <row r="139" spans="1:11" s="515" customFormat="1" ht="75" customHeight="1">
      <c r="A139" s="532"/>
      <c r="B139" s="532" t="s">
        <v>3066</v>
      </c>
      <c r="C139" s="531" t="s">
        <v>3246</v>
      </c>
      <c r="D139" s="530" t="s">
        <v>3245</v>
      </c>
      <c r="E139" s="529" t="s">
        <v>3236</v>
      </c>
      <c r="F139" s="708">
        <v>7072.380000000001</v>
      </c>
      <c r="G139" s="528">
        <f t="shared" si="3"/>
        <v>7425.9990000000016</v>
      </c>
      <c r="H139" s="527">
        <f t="shared" si="2"/>
        <v>52519486.807620019</v>
      </c>
      <c r="I139" s="526" t="s">
        <v>2647</v>
      </c>
      <c r="J139" s="525"/>
      <c r="K139" s="524"/>
    </row>
    <row r="140" spans="1:11" s="515" customFormat="1" ht="75" customHeight="1">
      <c r="A140" s="532"/>
      <c r="B140" s="532" t="s">
        <v>2857</v>
      </c>
      <c r="C140" s="573" t="s">
        <v>3244</v>
      </c>
      <c r="D140" s="572" t="s">
        <v>3243</v>
      </c>
      <c r="E140" s="553" t="s">
        <v>3236</v>
      </c>
      <c r="F140" s="708">
        <v>7072.380000000001</v>
      </c>
      <c r="G140" s="528">
        <f t="shared" si="3"/>
        <v>7425.9990000000016</v>
      </c>
      <c r="H140" s="527">
        <f t="shared" si="2"/>
        <v>52519486.807620019</v>
      </c>
      <c r="I140" s="526" t="s">
        <v>2647</v>
      </c>
      <c r="J140" s="525"/>
      <c r="K140" s="524"/>
    </row>
    <row r="141" spans="1:11" s="515" customFormat="1" ht="75" customHeight="1">
      <c r="A141" s="532"/>
      <c r="B141" s="532" t="s">
        <v>2857</v>
      </c>
      <c r="C141" s="573" t="s">
        <v>3242</v>
      </c>
      <c r="D141" s="572" t="s">
        <v>3241</v>
      </c>
      <c r="E141" s="553" t="s">
        <v>3236</v>
      </c>
      <c r="F141" s="708">
        <v>7072.380000000001</v>
      </c>
      <c r="G141" s="528">
        <f t="shared" si="3"/>
        <v>7425.9990000000016</v>
      </c>
      <c r="H141" s="527">
        <f t="shared" si="2"/>
        <v>52519486.807620019</v>
      </c>
      <c r="I141" s="526" t="s">
        <v>2647</v>
      </c>
      <c r="J141" s="525"/>
      <c r="K141" s="524"/>
    </row>
    <row r="142" spans="1:11" s="515" customFormat="1" ht="75" customHeight="1">
      <c r="A142" s="532"/>
      <c r="B142" s="541" t="s">
        <v>2991</v>
      </c>
      <c r="C142" s="573" t="s">
        <v>3240</v>
      </c>
      <c r="D142" s="572" t="s">
        <v>3239</v>
      </c>
      <c r="E142" s="553" t="s">
        <v>3236</v>
      </c>
      <c r="F142" s="708">
        <v>12936.105000000001</v>
      </c>
      <c r="G142" s="528">
        <f t="shared" si="3"/>
        <v>13582.910250000003</v>
      </c>
      <c r="H142" s="527">
        <f t="shared" si="2"/>
        <v>175709953.19957629</v>
      </c>
      <c r="I142" s="526" t="s">
        <v>2647</v>
      </c>
      <c r="J142" s="525"/>
      <c r="K142" s="524"/>
    </row>
    <row r="143" spans="1:11" s="515" customFormat="1" ht="75" customHeight="1">
      <c r="A143" s="532"/>
      <c r="B143" s="541" t="s">
        <v>2991</v>
      </c>
      <c r="C143" s="573" t="s">
        <v>3238</v>
      </c>
      <c r="D143" s="572" t="s">
        <v>3237</v>
      </c>
      <c r="E143" s="553" t="s">
        <v>3236</v>
      </c>
      <c r="F143" s="708">
        <v>12936.105000000001</v>
      </c>
      <c r="G143" s="528">
        <f t="shared" si="3"/>
        <v>13582.910250000003</v>
      </c>
      <c r="H143" s="527">
        <f t="shared" ref="H143:H206" si="4">F143*G143</f>
        <v>175709953.19957629</v>
      </c>
      <c r="I143" s="526" t="s">
        <v>2647</v>
      </c>
      <c r="J143" s="525"/>
      <c r="K143" s="524"/>
    </row>
    <row r="144" spans="1:11" s="515" customFormat="1" ht="75" customHeight="1">
      <c r="A144" s="532"/>
      <c r="B144" s="539" t="s">
        <v>2852</v>
      </c>
      <c r="C144" s="538" t="s">
        <v>3235</v>
      </c>
      <c r="D144" s="537" t="s">
        <v>3234</v>
      </c>
      <c r="E144" s="536" t="s">
        <v>2860</v>
      </c>
      <c r="F144" s="708">
        <v>7072.380000000001</v>
      </c>
      <c r="G144" s="528">
        <f t="shared" ref="G144:G207" si="5">F144*1.05</f>
        <v>7425.9990000000016</v>
      </c>
      <c r="H144" s="527">
        <f t="shared" si="4"/>
        <v>52519486.807620019</v>
      </c>
      <c r="I144" s="526" t="s">
        <v>2647</v>
      </c>
      <c r="J144" s="525"/>
      <c r="K144" s="524"/>
    </row>
    <row r="145" spans="1:11" s="515" customFormat="1" ht="75" customHeight="1">
      <c r="A145" s="532"/>
      <c r="B145" s="539" t="s">
        <v>2852</v>
      </c>
      <c r="C145" s="538" t="s">
        <v>3233</v>
      </c>
      <c r="D145" s="537" t="s">
        <v>3232</v>
      </c>
      <c r="E145" s="536" t="s">
        <v>2860</v>
      </c>
      <c r="F145" s="708">
        <v>7072.380000000001</v>
      </c>
      <c r="G145" s="528">
        <f t="shared" si="5"/>
        <v>7425.9990000000016</v>
      </c>
      <c r="H145" s="527">
        <f t="shared" si="4"/>
        <v>52519486.807620019</v>
      </c>
      <c r="I145" s="526" t="s">
        <v>2647</v>
      </c>
      <c r="J145" s="525"/>
      <c r="K145" s="524"/>
    </row>
    <row r="146" spans="1:11" s="515" customFormat="1" ht="75" customHeight="1">
      <c r="A146" s="532"/>
      <c r="B146" s="571" t="s">
        <v>3042</v>
      </c>
      <c r="C146" s="538" t="s">
        <v>3231</v>
      </c>
      <c r="D146" s="537" t="s">
        <v>3230</v>
      </c>
      <c r="E146" s="536" t="s">
        <v>2860</v>
      </c>
      <c r="F146" s="708">
        <v>12936.105000000001</v>
      </c>
      <c r="G146" s="528">
        <f t="shared" si="5"/>
        <v>13582.910250000003</v>
      </c>
      <c r="H146" s="527">
        <f t="shared" si="4"/>
        <v>175709953.19957629</v>
      </c>
      <c r="I146" s="526" t="s">
        <v>2647</v>
      </c>
      <c r="J146" s="525"/>
      <c r="K146" s="524"/>
    </row>
    <row r="147" spans="1:11" s="515" customFormat="1" ht="75" customHeight="1">
      <c r="A147" s="532"/>
      <c r="B147" s="571" t="s">
        <v>3042</v>
      </c>
      <c r="C147" s="538" t="s">
        <v>3229</v>
      </c>
      <c r="D147" s="537" t="s">
        <v>3228</v>
      </c>
      <c r="E147" s="536" t="s">
        <v>2860</v>
      </c>
      <c r="F147" s="708">
        <v>12936.105000000001</v>
      </c>
      <c r="G147" s="528">
        <f t="shared" si="5"/>
        <v>13582.910250000003</v>
      </c>
      <c r="H147" s="527">
        <f t="shared" si="4"/>
        <v>175709953.19957629</v>
      </c>
      <c r="I147" s="526" t="s">
        <v>2647</v>
      </c>
      <c r="J147" s="525"/>
      <c r="K147" s="524"/>
    </row>
    <row r="148" spans="1:11" s="515" customFormat="1" ht="75" customHeight="1">
      <c r="A148" s="532"/>
      <c r="B148" s="532" t="s">
        <v>2852</v>
      </c>
      <c r="C148" s="531" t="s">
        <v>3227</v>
      </c>
      <c r="D148" s="530" t="s">
        <v>3226</v>
      </c>
      <c r="E148" s="529" t="s">
        <v>2860</v>
      </c>
      <c r="F148" s="708">
        <v>6090.5250000000005</v>
      </c>
      <c r="G148" s="528">
        <f t="shared" si="5"/>
        <v>6395.0512500000004</v>
      </c>
      <c r="H148" s="527">
        <f t="shared" si="4"/>
        <v>38949219.514406256</v>
      </c>
      <c r="I148" s="526" t="s">
        <v>2647</v>
      </c>
      <c r="J148" s="525"/>
      <c r="K148" s="524"/>
    </row>
    <row r="149" spans="1:11" s="515" customFormat="1" ht="75" customHeight="1">
      <c r="A149" s="532"/>
      <c r="B149" s="532" t="s">
        <v>2852</v>
      </c>
      <c r="C149" s="531" t="s">
        <v>3225</v>
      </c>
      <c r="D149" s="530" t="s">
        <v>3224</v>
      </c>
      <c r="E149" s="529" t="s">
        <v>2860</v>
      </c>
      <c r="F149" s="708">
        <v>6090.5250000000005</v>
      </c>
      <c r="G149" s="528">
        <f t="shared" si="5"/>
        <v>6395.0512500000004</v>
      </c>
      <c r="H149" s="527">
        <f t="shared" si="4"/>
        <v>38949219.514406256</v>
      </c>
      <c r="I149" s="526" t="s">
        <v>2647</v>
      </c>
      <c r="J149" s="525"/>
      <c r="K149" s="524"/>
    </row>
    <row r="150" spans="1:11" s="515" customFormat="1" ht="75" customHeight="1">
      <c r="A150" s="532"/>
      <c r="B150" s="541" t="s">
        <v>3042</v>
      </c>
      <c r="C150" s="531" t="s">
        <v>3223</v>
      </c>
      <c r="D150" s="530" t="s">
        <v>3222</v>
      </c>
      <c r="E150" s="529" t="s">
        <v>2860</v>
      </c>
      <c r="F150" s="708">
        <v>11954.25</v>
      </c>
      <c r="G150" s="528">
        <f t="shared" si="5"/>
        <v>12551.9625</v>
      </c>
      <c r="H150" s="527">
        <f t="shared" si="4"/>
        <v>150049297.71562499</v>
      </c>
      <c r="I150" s="526" t="s">
        <v>2647</v>
      </c>
      <c r="J150" s="525"/>
      <c r="K150" s="524"/>
    </row>
    <row r="151" spans="1:11" s="515" customFormat="1" ht="75" customHeight="1">
      <c r="A151" s="532"/>
      <c r="B151" s="541" t="s">
        <v>3042</v>
      </c>
      <c r="C151" s="531" t="s">
        <v>3221</v>
      </c>
      <c r="D151" s="530" t="s">
        <v>3220</v>
      </c>
      <c r="E151" s="529" t="s">
        <v>2860</v>
      </c>
      <c r="F151" s="708">
        <v>11954.25</v>
      </c>
      <c r="G151" s="528">
        <f t="shared" si="5"/>
        <v>12551.9625</v>
      </c>
      <c r="H151" s="527">
        <f t="shared" si="4"/>
        <v>150049297.71562499</v>
      </c>
      <c r="I151" s="526" t="s">
        <v>2647</v>
      </c>
      <c r="J151" s="525"/>
      <c r="K151" s="524"/>
    </row>
    <row r="152" spans="1:11" s="515" customFormat="1" ht="75" customHeight="1">
      <c r="A152" s="532"/>
      <c r="B152" s="532" t="s">
        <v>3177</v>
      </c>
      <c r="C152" s="531" t="s">
        <v>3219</v>
      </c>
      <c r="D152" s="530" t="s">
        <v>3218</v>
      </c>
      <c r="E152" s="529" t="s">
        <v>2860</v>
      </c>
      <c r="F152" s="708">
        <v>7004.34</v>
      </c>
      <c r="G152" s="528">
        <f t="shared" si="5"/>
        <v>7354.5570000000007</v>
      </c>
      <c r="H152" s="527">
        <f t="shared" si="4"/>
        <v>51513817.777380005</v>
      </c>
      <c r="I152" s="526" t="s">
        <v>2647</v>
      </c>
      <c r="J152" s="525"/>
      <c r="K152" s="524"/>
    </row>
    <row r="153" spans="1:11" s="515" customFormat="1" ht="75" customHeight="1">
      <c r="A153" s="532"/>
      <c r="B153" s="532" t="s">
        <v>3177</v>
      </c>
      <c r="C153" s="531" t="s">
        <v>3217</v>
      </c>
      <c r="D153" s="530" t="s">
        <v>3216</v>
      </c>
      <c r="E153" s="529" t="s">
        <v>2860</v>
      </c>
      <c r="F153" s="708">
        <v>7004.34</v>
      </c>
      <c r="G153" s="528">
        <f t="shared" si="5"/>
        <v>7354.5570000000007</v>
      </c>
      <c r="H153" s="527">
        <f t="shared" si="4"/>
        <v>51513817.777380005</v>
      </c>
      <c r="I153" s="526" t="s">
        <v>2647</v>
      </c>
      <c r="J153" s="525"/>
      <c r="K153" s="524"/>
    </row>
    <row r="154" spans="1:11" s="515" customFormat="1" ht="75" customHeight="1">
      <c r="A154" s="532"/>
      <c r="B154" s="532" t="s">
        <v>3215</v>
      </c>
      <c r="C154" s="531" t="s">
        <v>3214</v>
      </c>
      <c r="D154" s="530">
        <v>2204325</v>
      </c>
      <c r="E154" s="529" t="s">
        <v>3213</v>
      </c>
      <c r="F154" s="708">
        <v>36547.875</v>
      </c>
      <c r="G154" s="528">
        <f t="shared" si="5"/>
        <v>38375.268750000003</v>
      </c>
      <c r="H154" s="527">
        <f t="shared" si="4"/>
        <v>1402534525.3664064</v>
      </c>
      <c r="I154" s="526" t="s">
        <v>2647</v>
      </c>
      <c r="J154" s="525"/>
      <c r="K154" s="524"/>
    </row>
    <row r="155" spans="1:11" s="515" customFormat="1" ht="75" customHeight="1">
      <c r="A155" s="532"/>
      <c r="B155" s="532" t="s">
        <v>2769</v>
      </c>
      <c r="C155" s="531" t="s">
        <v>3212</v>
      </c>
      <c r="D155" s="530" t="s">
        <v>3211</v>
      </c>
      <c r="E155" s="529">
        <v>701</v>
      </c>
      <c r="F155" s="708">
        <v>8053.2900000000009</v>
      </c>
      <c r="G155" s="528">
        <f t="shared" si="5"/>
        <v>8455.9545000000016</v>
      </c>
      <c r="H155" s="527">
        <f t="shared" si="4"/>
        <v>68098253.815305024</v>
      </c>
      <c r="I155" s="526" t="s">
        <v>2647</v>
      </c>
      <c r="J155" s="525"/>
      <c r="K155" s="524"/>
    </row>
    <row r="156" spans="1:11" s="515" customFormat="1" ht="75" customHeight="1">
      <c r="A156" s="532"/>
      <c r="B156" s="532" t="s">
        <v>2756</v>
      </c>
      <c r="C156" s="531" t="s">
        <v>3210</v>
      </c>
      <c r="D156" s="530" t="s">
        <v>3209</v>
      </c>
      <c r="E156" s="550">
        <v>931</v>
      </c>
      <c r="F156" s="708">
        <v>12010.005000000001</v>
      </c>
      <c r="G156" s="528">
        <f t="shared" si="5"/>
        <v>12610.505250000002</v>
      </c>
      <c r="H156" s="527">
        <f t="shared" si="4"/>
        <v>151452231.10502627</v>
      </c>
      <c r="I156" s="526" t="s">
        <v>2647</v>
      </c>
      <c r="J156" s="525"/>
      <c r="K156" s="524"/>
    </row>
    <row r="157" spans="1:11" s="515" customFormat="1" ht="75" customHeight="1">
      <c r="A157" s="532"/>
      <c r="B157" s="546" t="s">
        <v>3208</v>
      </c>
      <c r="C157" s="545" t="s">
        <v>3207</v>
      </c>
      <c r="D157" s="544" t="s">
        <v>3206</v>
      </c>
      <c r="E157" s="543">
        <v>931</v>
      </c>
      <c r="F157" s="708">
        <v>17146.080000000002</v>
      </c>
      <c r="G157" s="528">
        <f t="shared" si="5"/>
        <v>18003.384000000002</v>
      </c>
      <c r="H157" s="527">
        <f t="shared" si="4"/>
        <v>308687462.33472008</v>
      </c>
      <c r="I157" s="526" t="s">
        <v>2647</v>
      </c>
      <c r="J157" s="525"/>
      <c r="K157" s="524"/>
    </row>
    <row r="158" spans="1:11" s="515" customFormat="1" ht="75" customHeight="1">
      <c r="A158" s="532"/>
      <c r="B158" s="532" t="s">
        <v>3205</v>
      </c>
      <c r="C158" s="531" t="s">
        <v>3204</v>
      </c>
      <c r="D158" s="530" t="s">
        <v>3203</v>
      </c>
      <c r="E158" s="529">
        <v>1162</v>
      </c>
      <c r="F158" s="708">
        <v>14291.235000000001</v>
      </c>
      <c r="G158" s="528">
        <f t="shared" si="5"/>
        <v>15005.796750000001</v>
      </c>
      <c r="H158" s="527">
        <f t="shared" si="4"/>
        <v>214451367.71648628</v>
      </c>
      <c r="I158" s="526" t="s">
        <v>2647</v>
      </c>
      <c r="J158" s="525"/>
      <c r="K158" s="524"/>
    </row>
    <row r="159" spans="1:11" s="515" customFormat="1" ht="75" customHeight="1">
      <c r="A159" s="532"/>
      <c r="B159" s="541" t="s">
        <v>3202</v>
      </c>
      <c r="C159" s="531" t="s">
        <v>3201</v>
      </c>
      <c r="D159" s="530" t="s">
        <v>3200</v>
      </c>
      <c r="E159" s="529">
        <v>1162</v>
      </c>
      <c r="F159" s="708">
        <v>19427.310000000001</v>
      </c>
      <c r="G159" s="528">
        <f t="shared" si="5"/>
        <v>20398.675500000001</v>
      </c>
      <c r="H159" s="527">
        <f t="shared" si="4"/>
        <v>396291392.52790505</v>
      </c>
      <c r="I159" s="526" t="s">
        <v>2647</v>
      </c>
      <c r="J159" s="525"/>
      <c r="K159" s="524"/>
    </row>
    <row r="160" spans="1:11" s="515" customFormat="1" ht="75" customHeight="1">
      <c r="A160" s="532"/>
      <c r="B160" s="532" t="s">
        <v>3199</v>
      </c>
      <c r="C160" s="545" t="s">
        <v>3198</v>
      </c>
      <c r="D160" s="544" t="s">
        <v>3197</v>
      </c>
      <c r="E160" s="529">
        <v>1162</v>
      </c>
      <c r="F160" s="708">
        <v>14291.235000000001</v>
      </c>
      <c r="G160" s="528">
        <f t="shared" si="5"/>
        <v>15005.796750000001</v>
      </c>
      <c r="H160" s="527">
        <f t="shared" si="4"/>
        <v>214451367.71648628</v>
      </c>
      <c r="I160" s="526" t="s">
        <v>2647</v>
      </c>
      <c r="J160" s="525"/>
      <c r="K160" s="524"/>
    </row>
    <row r="161" spans="1:11" s="515" customFormat="1" ht="75" customHeight="1">
      <c r="A161" s="532"/>
      <c r="B161" s="532" t="s">
        <v>2891</v>
      </c>
      <c r="C161" s="531" t="s">
        <v>3196</v>
      </c>
      <c r="D161" s="530" t="s">
        <v>3195</v>
      </c>
      <c r="E161" s="529">
        <v>1392</v>
      </c>
      <c r="F161" s="708">
        <v>12298.828500000001</v>
      </c>
      <c r="G161" s="528">
        <f t="shared" si="5"/>
        <v>12913.769925000002</v>
      </c>
      <c r="H161" s="527">
        <f t="shared" si="4"/>
        <v>158824241.59603292</v>
      </c>
      <c r="I161" s="526" t="s">
        <v>2647</v>
      </c>
      <c r="J161" s="525"/>
      <c r="K161" s="524"/>
    </row>
    <row r="162" spans="1:11" s="515" customFormat="1" ht="75" customHeight="1">
      <c r="A162" s="532"/>
      <c r="B162" s="541" t="s">
        <v>3194</v>
      </c>
      <c r="C162" s="531" t="s">
        <v>3193</v>
      </c>
      <c r="D162" s="530" t="s">
        <v>3192</v>
      </c>
      <c r="E162" s="529">
        <v>1392</v>
      </c>
      <c r="F162" s="708">
        <v>17434.9035</v>
      </c>
      <c r="G162" s="528">
        <f t="shared" si="5"/>
        <v>18306.648675</v>
      </c>
      <c r="H162" s="527">
        <f t="shared" si="4"/>
        <v>319174653.05702788</v>
      </c>
      <c r="I162" s="526" t="s">
        <v>2647</v>
      </c>
      <c r="J162" s="525"/>
      <c r="K162" s="524"/>
    </row>
    <row r="163" spans="1:11" s="515" customFormat="1" ht="75" customHeight="1">
      <c r="A163" s="532"/>
      <c r="B163" s="532" t="s">
        <v>3191</v>
      </c>
      <c r="C163" s="531" t="s">
        <v>3190</v>
      </c>
      <c r="D163" s="530" t="s">
        <v>3189</v>
      </c>
      <c r="E163" s="548">
        <v>1000</v>
      </c>
      <c r="F163" s="708">
        <v>11040.676500000001</v>
      </c>
      <c r="G163" s="528">
        <f t="shared" si="5"/>
        <v>11592.710325000002</v>
      </c>
      <c r="H163" s="527">
        <f t="shared" si="4"/>
        <v>127991364.45653489</v>
      </c>
      <c r="I163" s="526" t="s">
        <v>2647</v>
      </c>
      <c r="J163" s="525"/>
      <c r="K163" s="524"/>
    </row>
    <row r="164" spans="1:11" s="515" customFormat="1" ht="75" customHeight="1">
      <c r="A164" s="532"/>
      <c r="B164" s="539" t="s">
        <v>2826</v>
      </c>
      <c r="C164" s="531" t="s">
        <v>3188</v>
      </c>
      <c r="D164" s="529">
        <v>2205820</v>
      </c>
      <c r="E164" s="529" t="s">
        <v>3003</v>
      </c>
      <c r="F164" s="708">
        <v>9216.5850000000009</v>
      </c>
      <c r="G164" s="528">
        <f t="shared" si="5"/>
        <v>9677.4142500000016</v>
      </c>
      <c r="H164" s="527">
        <f t="shared" si="4"/>
        <v>89192711.015336275</v>
      </c>
      <c r="I164" s="526" t="s">
        <v>2647</v>
      </c>
      <c r="J164" s="525"/>
      <c r="K164" s="524"/>
    </row>
    <row r="165" spans="1:11" s="515" customFormat="1" ht="75" customHeight="1">
      <c r="A165" s="532"/>
      <c r="B165" s="532" t="s">
        <v>2852</v>
      </c>
      <c r="C165" s="531" t="s">
        <v>3187</v>
      </c>
      <c r="D165" s="530" t="s">
        <v>3186</v>
      </c>
      <c r="E165" s="529" t="s">
        <v>3014</v>
      </c>
      <c r="F165" s="708">
        <v>7351.1550000000007</v>
      </c>
      <c r="G165" s="528">
        <f t="shared" si="5"/>
        <v>7718.7127500000006</v>
      </c>
      <c r="H165" s="527">
        <f t="shared" si="4"/>
        <v>56741453.825726256</v>
      </c>
      <c r="I165" s="526" t="s">
        <v>2647</v>
      </c>
      <c r="J165" s="525"/>
      <c r="K165" s="524"/>
    </row>
    <row r="166" spans="1:11" s="515" customFormat="1" ht="75" customHeight="1">
      <c r="A166" s="532"/>
      <c r="B166" s="532" t="s">
        <v>2852</v>
      </c>
      <c r="C166" s="531" t="s">
        <v>3185</v>
      </c>
      <c r="D166" s="530" t="s">
        <v>3184</v>
      </c>
      <c r="E166" s="529" t="s">
        <v>3014</v>
      </c>
      <c r="F166" s="708">
        <v>7351.1550000000007</v>
      </c>
      <c r="G166" s="528">
        <f t="shared" si="5"/>
        <v>7718.7127500000006</v>
      </c>
      <c r="H166" s="527">
        <f t="shared" si="4"/>
        <v>56741453.825726256</v>
      </c>
      <c r="I166" s="526" t="s">
        <v>2647</v>
      </c>
      <c r="J166" s="525"/>
      <c r="K166" s="524"/>
    </row>
    <row r="167" spans="1:11" s="515" customFormat="1" ht="75" customHeight="1">
      <c r="A167" s="532"/>
      <c r="B167" s="541" t="s">
        <v>3042</v>
      </c>
      <c r="C167" s="531" t="s">
        <v>3183</v>
      </c>
      <c r="D167" s="530" t="s">
        <v>3182</v>
      </c>
      <c r="E167" s="529" t="s">
        <v>3014</v>
      </c>
      <c r="F167" s="708">
        <v>13214.880000000001</v>
      </c>
      <c r="G167" s="528">
        <f t="shared" si="5"/>
        <v>13875.624000000002</v>
      </c>
      <c r="H167" s="527">
        <f t="shared" si="4"/>
        <v>183364706.08512002</v>
      </c>
      <c r="I167" s="526" t="s">
        <v>2647</v>
      </c>
      <c r="J167" s="525"/>
      <c r="K167" s="524"/>
    </row>
    <row r="168" spans="1:11" s="515" customFormat="1" ht="75" customHeight="1">
      <c r="A168" s="532"/>
      <c r="B168" s="541" t="s">
        <v>3042</v>
      </c>
      <c r="C168" s="531" t="s">
        <v>3181</v>
      </c>
      <c r="D168" s="530" t="s">
        <v>3180</v>
      </c>
      <c r="E168" s="529" t="s">
        <v>3014</v>
      </c>
      <c r="F168" s="708">
        <v>13214.880000000001</v>
      </c>
      <c r="G168" s="528">
        <f t="shared" si="5"/>
        <v>13875.624000000002</v>
      </c>
      <c r="H168" s="527">
        <f t="shared" si="4"/>
        <v>183364706.08512002</v>
      </c>
      <c r="I168" s="526" t="s">
        <v>2647</v>
      </c>
      <c r="J168" s="525"/>
      <c r="K168" s="524"/>
    </row>
    <row r="169" spans="1:11" s="515" customFormat="1" ht="75" customHeight="1">
      <c r="A169" s="532"/>
      <c r="B169" s="532" t="s">
        <v>3177</v>
      </c>
      <c r="C169" s="531" t="s">
        <v>3179</v>
      </c>
      <c r="D169" s="530" t="s">
        <v>3178</v>
      </c>
      <c r="E169" s="529" t="s">
        <v>3014</v>
      </c>
      <c r="F169" s="708">
        <v>8143.0650000000005</v>
      </c>
      <c r="G169" s="528">
        <f t="shared" si="5"/>
        <v>8550.2182500000017</v>
      </c>
      <c r="H169" s="527">
        <f t="shared" si="4"/>
        <v>69624982.973936275</v>
      </c>
      <c r="I169" s="526" t="s">
        <v>2647</v>
      </c>
      <c r="J169" s="525"/>
      <c r="K169" s="524"/>
    </row>
    <row r="170" spans="1:11" s="515" customFormat="1" ht="75" customHeight="1">
      <c r="A170" s="532"/>
      <c r="B170" s="532" t="s">
        <v>3177</v>
      </c>
      <c r="C170" s="531" t="s">
        <v>3176</v>
      </c>
      <c r="D170" s="530" t="s">
        <v>3175</v>
      </c>
      <c r="E170" s="529" t="s">
        <v>3014</v>
      </c>
      <c r="F170" s="708">
        <v>8143.0650000000005</v>
      </c>
      <c r="G170" s="528">
        <f t="shared" si="5"/>
        <v>8550.2182500000017</v>
      </c>
      <c r="H170" s="527">
        <f t="shared" si="4"/>
        <v>69624982.973936275</v>
      </c>
      <c r="I170" s="526" t="s">
        <v>2647</v>
      </c>
      <c r="J170" s="525"/>
      <c r="K170" s="524"/>
    </row>
    <row r="171" spans="1:11" s="515" customFormat="1" ht="75" customHeight="1">
      <c r="A171" s="532"/>
      <c r="B171" s="532" t="s">
        <v>2771</v>
      </c>
      <c r="C171" s="531" t="s">
        <v>3174</v>
      </c>
      <c r="D171" s="530" t="s">
        <v>3173</v>
      </c>
      <c r="E171" s="529" t="s">
        <v>3014</v>
      </c>
      <c r="F171" s="708">
        <v>9660.7350000000006</v>
      </c>
      <c r="G171" s="528">
        <f t="shared" si="5"/>
        <v>10143.771750000002</v>
      </c>
      <c r="H171" s="527">
        <f t="shared" si="4"/>
        <v>97996290.777236268</v>
      </c>
      <c r="I171" s="526" t="s">
        <v>2647</v>
      </c>
      <c r="J171" s="525"/>
      <c r="K171" s="524"/>
    </row>
    <row r="172" spans="1:11" s="515" customFormat="1" ht="75" customHeight="1">
      <c r="A172" s="532"/>
      <c r="B172" s="532" t="s">
        <v>2771</v>
      </c>
      <c r="C172" s="531" t="s">
        <v>3172</v>
      </c>
      <c r="D172" s="530" t="s">
        <v>3171</v>
      </c>
      <c r="E172" s="529" t="s">
        <v>3014</v>
      </c>
      <c r="F172" s="708">
        <v>9660.7350000000006</v>
      </c>
      <c r="G172" s="528">
        <f t="shared" si="5"/>
        <v>10143.771750000002</v>
      </c>
      <c r="H172" s="527">
        <f t="shared" si="4"/>
        <v>97996290.777236268</v>
      </c>
      <c r="I172" s="526" t="s">
        <v>2647</v>
      </c>
      <c r="J172" s="525"/>
      <c r="K172" s="524"/>
    </row>
    <row r="173" spans="1:11" s="515" customFormat="1" ht="75" customHeight="1">
      <c r="A173" s="532"/>
      <c r="B173" s="541" t="s">
        <v>3168</v>
      </c>
      <c r="C173" s="531" t="s">
        <v>3170</v>
      </c>
      <c r="D173" s="530" t="s">
        <v>3169</v>
      </c>
      <c r="E173" s="529" t="s">
        <v>3014</v>
      </c>
      <c r="F173" s="708">
        <v>15524.460000000001</v>
      </c>
      <c r="G173" s="528">
        <f t="shared" si="5"/>
        <v>16300.683000000001</v>
      </c>
      <c r="H173" s="527">
        <f t="shared" si="4"/>
        <v>253059301.20618004</v>
      </c>
      <c r="I173" s="526" t="s">
        <v>2647</v>
      </c>
      <c r="J173" s="525"/>
      <c r="K173" s="524"/>
    </row>
    <row r="174" spans="1:11" s="515" customFormat="1" ht="75" customHeight="1">
      <c r="A174" s="532"/>
      <c r="B174" s="541" t="s">
        <v>3168</v>
      </c>
      <c r="C174" s="531" t="s">
        <v>3167</v>
      </c>
      <c r="D174" s="530" t="s">
        <v>3166</v>
      </c>
      <c r="E174" s="529" t="s">
        <v>3014</v>
      </c>
      <c r="F174" s="708">
        <v>15524.460000000001</v>
      </c>
      <c r="G174" s="528">
        <f t="shared" si="5"/>
        <v>16300.683000000001</v>
      </c>
      <c r="H174" s="527">
        <f t="shared" si="4"/>
        <v>253059301.20618004</v>
      </c>
      <c r="I174" s="526" t="s">
        <v>2647</v>
      </c>
      <c r="J174" s="525"/>
      <c r="K174" s="524"/>
    </row>
    <row r="175" spans="1:11" s="515" customFormat="1" ht="75" customHeight="1">
      <c r="A175" s="532"/>
      <c r="B175" s="532" t="s">
        <v>3163</v>
      </c>
      <c r="C175" s="531" t="s">
        <v>3165</v>
      </c>
      <c r="D175" s="530" t="s">
        <v>3164</v>
      </c>
      <c r="E175" s="529" t="s">
        <v>3095</v>
      </c>
      <c r="F175" s="708">
        <v>8553.0480000000007</v>
      </c>
      <c r="G175" s="528">
        <f t="shared" si="5"/>
        <v>8980.7004000000015</v>
      </c>
      <c r="H175" s="527">
        <f t="shared" si="4"/>
        <v>76812361.594819218</v>
      </c>
      <c r="I175" s="526" t="s">
        <v>2647</v>
      </c>
      <c r="J175" s="525"/>
      <c r="K175" s="524"/>
    </row>
    <row r="176" spans="1:11" s="515" customFormat="1" ht="75" customHeight="1">
      <c r="A176" s="532"/>
      <c r="B176" s="532" t="s">
        <v>3163</v>
      </c>
      <c r="C176" s="531" t="s">
        <v>3162</v>
      </c>
      <c r="D176" s="530" t="s">
        <v>3161</v>
      </c>
      <c r="E176" s="529" t="s">
        <v>3095</v>
      </c>
      <c r="F176" s="708">
        <v>8553.0480000000007</v>
      </c>
      <c r="G176" s="528">
        <f t="shared" si="5"/>
        <v>8980.7004000000015</v>
      </c>
      <c r="H176" s="527">
        <f t="shared" si="4"/>
        <v>76812361.594819218</v>
      </c>
      <c r="I176" s="526" t="s">
        <v>2647</v>
      </c>
      <c r="J176" s="525"/>
      <c r="K176" s="524"/>
    </row>
    <row r="177" spans="1:11" s="515" customFormat="1" ht="75" customHeight="1">
      <c r="A177" s="532"/>
      <c r="B177" s="541" t="s">
        <v>3158</v>
      </c>
      <c r="C177" s="531" t="s">
        <v>3160</v>
      </c>
      <c r="D177" s="530" t="s">
        <v>3159</v>
      </c>
      <c r="E177" s="529" t="s">
        <v>3095</v>
      </c>
      <c r="F177" s="708">
        <v>14416.773000000001</v>
      </c>
      <c r="G177" s="528">
        <f t="shared" si="5"/>
        <v>15137.611650000003</v>
      </c>
      <c r="H177" s="527">
        <f t="shared" si="4"/>
        <v>218235510.9202055</v>
      </c>
      <c r="I177" s="526" t="s">
        <v>2647</v>
      </c>
      <c r="J177" s="525"/>
      <c r="K177" s="524"/>
    </row>
    <row r="178" spans="1:11" s="515" customFormat="1" ht="75" customHeight="1">
      <c r="A178" s="532"/>
      <c r="B178" s="541" t="s">
        <v>3158</v>
      </c>
      <c r="C178" s="531" t="s">
        <v>3157</v>
      </c>
      <c r="D178" s="530" t="s">
        <v>3156</v>
      </c>
      <c r="E178" s="529" t="s">
        <v>3095</v>
      </c>
      <c r="F178" s="708">
        <v>14416.773000000001</v>
      </c>
      <c r="G178" s="528">
        <f t="shared" si="5"/>
        <v>15137.611650000003</v>
      </c>
      <c r="H178" s="527">
        <f t="shared" si="4"/>
        <v>218235510.9202055</v>
      </c>
      <c r="I178" s="526" t="s">
        <v>2647</v>
      </c>
      <c r="J178" s="525"/>
      <c r="K178" s="524"/>
    </row>
    <row r="179" spans="1:11" s="515" customFormat="1" ht="75" customHeight="1">
      <c r="A179" s="532"/>
      <c r="B179" s="532" t="s">
        <v>2715</v>
      </c>
      <c r="C179" s="531" t="s">
        <v>3155</v>
      </c>
      <c r="D179" s="530" t="s">
        <v>3154</v>
      </c>
      <c r="E179" s="529" t="s">
        <v>3014</v>
      </c>
      <c r="F179" s="708">
        <v>8576.82</v>
      </c>
      <c r="G179" s="528">
        <f t="shared" si="5"/>
        <v>9005.6610000000001</v>
      </c>
      <c r="H179" s="527">
        <f t="shared" si="4"/>
        <v>77239933.378020003</v>
      </c>
      <c r="I179" s="526" t="s">
        <v>2647</v>
      </c>
      <c r="J179" s="525"/>
      <c r="K179" s="524"/>
    </row>
    <row r="180" spans="1:11" s="515" customFormat="1" ht="75" customHeight="1">
      <c r="A180" s="532"/>
      <c r="B180" s="532" t="s">
        <v>2715</v>
      </c>
      <c r="C180" s="531" t="s">
        <v>3153</v>
      </c>
      <c r="D180" s="530" t="s">
        <v>3152</v>
      </c>
      <c r="E180" s="529" t="s">
        <v>3014</v>
      </c>
      <c r="F180" s="708">
        <v>8576.82</v>
      </c>
      <c r="G180" s="528">
        <f t="shared" si="5"/>
        <v>9005.6610000000001</v>
      </c>
      <c r="H180" s="527">
        <f t="shared" si="4"/>
        <v>77239933.378020003</v>
      </c>
      <c r="I180" s="526" t="s">
        <v>2647</v>
      </c>
      <c r="J180" s="525"/>
      <c r="K180" s="524"/>
    </row>
    <row r="181" spans="1:11" s="515" customFormat="1" ht="75" customHeight="1">
      <c r="A181" s="532"/>
      <c r="B181" s="532" t="s">
        <v>2715</v>
      </c>
      <c r="C181" s="531" t="s">
        <v>3151</v>
      </c>
      <c r="D181" s="530" t="s">
        <v>3150</v>
      </c>
      <c r="E181" s="529" t="s">
        <v>3014</v>
      </c>
      <c r="F181" s="708">
        <v>8576.82</v>
      </c>
      <c r="G181" s="528">
        <f t="shared" si="5"/>
        <v>9005.6610000000001</v>
      </c>
      <c r="H181" s="527">
        <f t="shared" si="4"/>
        <v>77239933.378020003</v>
      </c>
      <c r="I181" s="526" t="s">
        <v>2647</v>
      </c>
      <c r="J181" s="525"/>
      <c r="K181" s="524"/>
    </row>
    <row r="182" spans="1:11" s="515" customFormat="1" ht="75" customHeight="1">
      <c r="A182" s="532"/>
      <c r="B182" s="532" t="s">
        <v>2715</v>
      </c>
      <c r="C182" s="531" t="s">
        <v>3149</v>
      </c>
      <c r="D182" s="530" t="s">
        <v>3148</v>
      </c>
      <c r="E182" s="529" t="s">
        <v>3014</v>
      </c>
      <c r="F182" s="708">
        <v>8576.82</v>
      </c>
      <c r="G182" s="528">
        <f t="shared" si="5"/>
        <v>9005.6610000000001</v>
      </c>
      <c r="H182" s="527">
        <f t="shared" si="4"/>
        <v>77239933.378020003</v>
      </c>
      <c r="I182" s="526" t="s">
        <v>2647</v>
      </c>
      <c r="J182" s="525"/>
      <c r="K182" s="524"/>
    </row>
    <row r="183" spans="1:11" s="515" customFormat="1" ht="75" customHeight="1">
      <c r="A183" s="532"/>
      <c r="B183" s="541" t="s">
        <v>2712</v>
      </c>
      <c r="C183" s="531" t="s">
        <v>3147</v>
      </c>
      <c r="D183" s="530" t="s">
        <v>3146</v>
      </c>
      <c r="E183" s="529" t="s">
        <v>3014</v>
      </c>
      <c r="F183" s="708">
        <v>14440.545</v>
      </c>
      <c r="G183" s="528">
        <f t="shared" si="5"/>
        <v>15162.572250000001</v>
      </c>
      <c r="H183" s="527">
        <f t="shared" si="4"/>
        <v>218955806.89187628</v>
      </c>
      <c r="I183" s="526" t="s">
        <v>2647</v>
      </c>
      <c r="J183" s="525"/>
      <c r="K183" s="524"/>
    </row>
    <row r="184" spans="1:11" s="515" customFormat="1" ht="75" customHeight="1">
      <c r="A184" s="532"/>
      <c r="B184" s="541" t="s">
        <v>2712</v>
      </c>
      <c r="C184" s="531" t="s">
        <v>3145</v>
      </c>
      <c r="D184" s="530" t="s">
        <v>3144</v>
      </c>
      <c r="E184" s="529" t="s">
        <v>3014</v>
      </c>
      <c r="F184" s="708">
        <v>0</v>
      </c>
      <c r="G184" s="528">
        <f t="shared" si="5"/>
        <v>0</v>
      </c>
      <c r="H184" s="527">
        <f t="shared" si="4"/>
        <v>0</v>
      </c>
      <c r="I184" s="526" t="s">
        <v>2647</v>
      </c>
      <c r="J184" s="525"/>
      <c r="K184" s="524"/>
    </row>
    <row r="185" spans="1:11" s="515" customFormat="1" ht="75" customHeight="1">
      <c r="A185" s="532"/>
      <c r="B185" s="532" t="s">
        <v>2852</v>
      </c>
      <c r="C185" s="531" t="s">
        <v>3143</v>
      </c>
      <c r="D185" s="530" t="s">
        <v>3142</v>
      </c>
      <c r="E185" s="529" t="s">
        <v>3127</v>
      </c>
      <c r="F185" s="708">
        <v>8576.82</v>
      </c>
      <c r="G185" s="528">
        <f t="shared" si="5"/>
        <v>9005.6610000000001</v>
      </c>
      <c r="H185" s="527">
        <f t="shared" si="4"/>
        <v>77239933.378020003</v>
      </c>
      <c r="I185" s="526" t="s">
        <v>2647</v>
      </c>
      <c r="J185" s="525"/>
      <c r="K185" s="524"/>
    </row>
    <row r="186" spans="1:11" s="515" customFormat="1" ht="75" customHeight="1">
      <c r="A186" s="532"/>
      <c r="B186" s="532" t="s">
        <v>2852</v>
      </c>
      <c r="C186" s="531" t="s">
        <v>3141</v>
      </c>
      <c r="D186" s="530" t="s">
        <v>3140</v>
      </c>
      <c r="E186" s="529" t="s">
        <v>3127</v>
      </c>
      <c r="F186" s="708">
        <v>8576.82</v>
      </c>
      <c r="G186" s="528">
        <f t="shared" si="5"/>
        <v>9005.6610000000001</v>
      </c>
      <c r="H186" s="527">
        <f t="shared" si="4"/>
        <v>77239933.378020003</v>
      </c>
      <c r="I186" s="526" t="s">
        <v>2647</v>
      </c>
      <c r="J186" s="525"/>
      <c r="K186" s="524"/>
    </row>
    <row r="187" spans="1:11" s="515" customFormat="1" ht="75" customHeight="1">
      <c r="A187" s="532"/>
      <c r="B187" s="541" t="s">
        <v>3042</v>
      </c>
      <c r="C187" s="531" t="s">
        <v>3139</v>
      </c>
      <c r="D187" s="530" t="s">
        <v>3138</v>
      </c>
      <c r="E187" s="529" t="s">
        <v>3127</v>
      </c>
      <c r="F187" s="708">
        <v>14440.545</v>
      </c>
      <c r="G187" s="528">
        <f t="shared" si="5"/>
        <v>15162.572250000001</v>
      </c>
      <c r="H187" s="527">
        <f t="shared" si="4"/>
        <v>218955806.89187628</v>
      </c>
      <c r="I187" s="526" t="s">
        <v>2647</v>
      </c>
      <c r="J187" s="525"/>
      <c r="K187" s="524"/>
    </row>
    <row r="188" spans="1:11" s="515" customFormat="1" ht="75" customHeight="1">
      <c r="A188" s="532"/>
      <c r="B188" s="541" t="s">
        <v>3042</v>
      </c>
      <c r="C188" s="531" t="s">
        <v>3137</v>
      </c>
      <c r="D188" s="530" t="s">
        <v>3136</v>
      </c>
      <c r="E188" s="529" t="s">
        <v>3127</v>
      </c>
      <c r="F188" s="708">
        <v>14440.545</v>
      </c>
      <c r="G188" s="528">
        <f t="shared" si="5"/>
        <v>15162.572250000001</v>
      </c>
      <c r="H188" s="527">
        <f t="shared" si="4"/>
        <v>218955806.89187628</v>
      </c>
      <c r="I188" s="526" t="s">
        <v>2647</v>
      </c>
      <c r="J188" s="525"/>
      <c r="K188" s="524"/>
    </row>
    <row r="189" spans="1:11" s="515" customFormat="1" ht="75" customHeight="1">
      <c r="A189" s="532"/>
      <c r="B189" s="532" t="s">
        <v>3000</v>
      </c>
      <c r="C189" s="531" t="s">
        <v>3135</v>
      </c>
      <c r="D189" s="530" t="s">
        <v>3134</v>
      </c>
      <c r="E189" s="529" t="s">
        <v>3127</v>
      </c>
      <c r="F189" s="708">
        <v>8576.82</v>
      </c>
      <c r="G189" s="528">
        <f t="shared" si="5"/>
        <v>9005.6610000000001</v>
      </c>
      <c r="H189" s="527">
        <f t="shared" si="4"/>
        <v>77239933.378020003</v>
      </c>
      <c r="I189" s="526" t="s">
        <v>2647</v>
      </c>
      <c r="J189" s="525"/>
      <c r="K189" s="524"/>
    </row>
    <row r="190" spans="1:11" s="515" customFormat="1" ht="75" customHeight="1">
      <c r="A190" s="532"/>
      <c r="B190" s="532" t="s">
        <v>3000</v>
      </c>
      <c r="C190" s="531" t="s">
        <v>3133</v>
      </c>
      <c r="D190" s="530" t="s">
        <v>3132</v>
      </c>
      <c r="E190" s="529" t="s">
        <v>3127</v>
      </c>
      <c r="F190" s="708">
        <v>8576.82</v>
      </c>
      <c r="G190" s="528">
        <f t="shared" si="5"/>
        <v>9005.6610000000001</v>
      </c>
      <c r="H190" s="527">
        <f t="shared" si="4"/>
        <v>77239933.378020003</v>
      </c>
      <c r="I190" s="526" t="s">
        <v>2647</v>
      </c>
      <c r="J190" s="525"/>
      <c r="K190" s="524"/>
    </row>
    <row r="191" spans="1:11" s="515" customFormat="1" ht="75" customHeight="1">
      <c r="A191" s="532"/>
      <c r="B191" s="541" t="s">
        <v>3083</v>
      </c>
      <c r="C191" s="531" t="s">
        <v>3131</v>
      </c>
      <c r="D191" s="530" t="s">
        <v>3130</v>
      </c>
      <c r="E191" s="529" t="s">
        <v>3127</v>
      </c>
      <c r="F191" s="708">
        <v>14440.545</v>
      </c>
      <c r="G191" s="528">
        <f t="shared" si="5"/>
        <v>15162.572250000001</v>
      </c>
      <c r="H191" s="527">
        <f t="shared" si="4"/>
        <v>218955806.89187628</v>
      </c>
      <c r="I191" s="526" t="s">
        <v>2647</v>
      </c>
      <c r="J191" s="525"/>
      <c r="K191" s="524"/>
    </row>
    <row r="192" spans="1:11" s="515" customFormat="1" ht="75" customHeight="1">
      <c r="A192" s="532"/>
      <c r="B192" s="541" t="s">
        <v>3083</v>
      </c>
      <c r="C192" s="531" t="s">
        <v>3129</v>
      </c>
      <c r="D192" s="530" t="s">
        <v>3128</v>
      </c>
      <c r="E192" s="529" t="s">
        <v>3127</v>
      </c>
      <c r="F192" s="708">
        <v>14440.545</v>
      </c>
      <c r="G192" s="528">
        <f t="shared" si="5"/>
        <v>15162.572250000001</v>
      </c>
      <c r="H192" s="527">
        <f t="shared" si="4"/>
        <v>218955806.89187628</v>
      </c>
      <c r="I192" s="526" t="s">
        <v>2647</v>
      </c>
      <c r="J192" s="525"/>
      <c r="K192" s="524"/>
    </row>
    <row r="193" spans="1:11" s="515" customFormat="1" ht="75" customHeight="1">
      <c r="A193" s="532"/>
      <c r="B193" s="532" t="s">
        <v>3124</v>
      </c>
      <c r="C193" s="531" t="s">
        <v>3126</v>
      </c>
      <c r="D193" s="530" t="s">
        <v>3125</v>
      </c>
      <c r="E193" s="529" t="s">
        <v>3095</v>
      </c>
      <c r="F193" s="708">
        <v>8349.1589999999997</v>
      </c>
      <c r="G193" s="528">
        <f t="shared" si="5"/>
        <v>8766.6169499999996</v>
      </c>
      <c r="H193" s="527">
        <f t="shared" si="4"/>
        <v>73193878.807645038</v>
      </c>
      <c r="I193" s="526" t="s">
        <v>2647</v>
      </c>
      <c r="J193" s="525"/>
      <c r="K193" s="524"/>
    </row>
    <row r="194" spans="1:11" s="515" customFormat="1" ht="75" customHeight="1">
      <c r="A194" s="532"/>
      <c r="B194" s="532" t="s">
        <v>3124</v>
      </c>
      <c r="C194" s="531" t="s">
        <v>3123</v>
      </c>
      <c r="D194" s="530" t="s">
        <v>3122</v>
      </c>
      <c r="E194" s="529" t="s">
        <v>3095</v>
      </c>
      <c r="F194" s="708">
        <v>8349.1589999999997</v>
      </c>
      <c r="G194" s="528">
        <f t="shared" si="5"/>
        <v>8766.6169499999996</v>
      </c>
      <c r="H194" s="527">
        <f t="shared" si="4"/>
        <v>73193878.807645038</v>
      </c>
      <c r="I194" s="526" t="s">
        <v>2647</v>
      </c>
      <c r="J194" s="525"/>
      <c r="K194" s="524"/>
    </row>
    <row r="195" spans="1:11" s="515" customFormat="1" ht="75" customHeight="1">
      <c r="A195" s="532"/>
      <c r="B195" s="532" t="s">
        <v>3119</v>
      </c>
      <c r="C195" s="531" t="s">
        <v>3121</v>
      </c>
      <c r="D195" s="530" t="s">
        <v>3120</v>
      </c>
      <c r="E195" s="529" t="s">
        <v>3095</v>
      </c>
      <c r="F195" s="708">
        <v>9131.9969999999994</v>
      </c>
      <c r="G195" s="528">
        <f t="shared" si="5"/>
        <v>9588.5968499999999</v>
      </c>
      <c r="H195" s="527">
        <f t="shared" si="4"/>
        <v>87563037.668409437</v>
      </c>
      <c r="I195" s="526" t="s">
        <v>2647</v>
      </c>
      <c r="J195" s="525"/>
      <c r="K195" s="524"/>
    </row>
    <row r="196" spans="1:11" s="515" customFormat="1" ht="75" customHeight="1">
      <c r="A196" s="532"/>
      <c r="B196" s="532" t="s">
        <v>3119</v>
      </c>
      <c r="C196" s="531" t="s">
        <v>3118</v>
      </c>
      <c r="D196" s="530" t="s">
        <v>3117</v>
      </c>
      <c r="E196" s="529" t="s">
        <v>3095</v>
      </c>
      <c r="F196" s="708">
        <v>9131.9969999999994</v>
      </c>
      <c r="G196" s="528">
        <f t="shared" si="5"/>
        <v>9588.5968499999999</v>
      </c>
      <c r="H196" s="527">
        <f t="shared" si="4"/>
        <v>87563037.668409437</v>
      </c>
      <c r="I196" s="526" t="s">
        <v>2647</v>
      </c>
      <c r="J196" s="525"/>
      <c r="K196" s="524"/>
    </row>
    <row r="197" spans="1:11" s="515" customFormat="1" ht="75" customHeight="1">
      <c r="A197" s="532"/>
      <c r="B197" s="541" t="s">
        <v>3114</v>
      </c>
      <c r="C197" s="531" t="s">
        <v>3116</v>
      </c>
      <c r="D197" s="530" t="s">
        <v>3115</v>
      </c>
      <c r="E197" s="529" t="s">
        <v>3095</v>
      </c>
      <c r="F197" s="708">
        <v>14995.711499999999</v>
      </c>
      <c r="G197" s="528">
        <f t="shared" si="5"/>
        <v>15745.497074999999</v>
      </c>
      <c r="H197" s="527">
        <f t="shared" si="4"/>
        <v>236114931.56079385</v>
      </c>
      <c r="I197" s="526" t="s">
        <v>2647</v>
      </c>
      <c r="J197" s="525"/>
      <c r="K197" s="524"/>
    </row>
    <row r="198" spans="1:11" s="515" customFormat="1" ht="75" customHeight="1">
      <c r="A198" s="532"/>
      <c r="B198" s="541" t="s">
        <v>3114</v>
      </c>
      <c r="C198" s="531" t="s">
        <v>3113</v>
      </c>
      <c r="D198" s="530" t="s">
        <v>3112</v>
      </c>
      <c r="E198" s="529" t="s">
        <v>3095</v>
      </c>
      <c r="F198" s="708">
        <v>14995.711499999999</v>
      </c>
      <c r="G198" s="528">
        <f t="shared" si="5"/>
        <v>15745.497074999999</v>
      </c>
      <c r="H198" s="527">
        <f t="shared" si="4"/>
        <v>236114931.56079385</v>
      </c>
      <c r="I198" s="526" t="s">
        <v>2647</v>
      </c>
      <c r="J198" s="525"/>
      <c r="K198" s="524"/>
    </row>
    <row r="199" spans="1:11" s="515" customFormat="1" ht="75" customHeight="1">
      <c r="A199" s="532"/>
      <c r="B199" s="532" t="s">
        <v>3111</v>
      </c>
      <c r="C199" s="531" t="s">
        <v>3110</v>
      </c>
      <c r="D199" s="530" t="s">
        <v>3109</v>
      </c>
      <c r="E199" s="529" t="s">
        <v>3095</v>
      </c>
      <c r="F199" s="708">
        <v>9131.9969999999994</v>
      </c>
      <c r="G199" s="528">
        <f t="shared" si="5"/>
        <v>9588.5968499999999</v>
      </c>
      <c r="H199" s="527">
        <f t="shared" si="4"/>
        <v>87563037.668409437</v>
      </c>
      <c r="I199" s="526" t="s">
        <v>2647</v>
      </c>
      <c r="J199" s="525"/>
      <c r="K199" s="524"/>
    </row>
    <row r="200" spans="1:11" s="515" customFormat="1" ht="75" customHeight="1">
      <c r="A200" s="532"/>
      <c r="B200" s="541" t="s">
        <v>3108</v>
      </c>
      <c r="C200" s="531" t="s">
        <v>3107</v>
      </c>
      <c r="D200" s="530" t="s">
        <v>3106</v>
      </c>
      <c r="E200" s="529" t="s">
        <v>3095</v>
      </c>
      <c r="F200" s="708">
        <v>14995.711499999999</v>
      </c>
      <c r="G200" s="528">
        <f t="shared" si="5"/>
        <v>15745.497074999999</v>
      </c>
      <c r="H200" s="527">
        <f t="shared" si="4"/>
        <v>236114931.56079385</v>
      </c>
      <c r="I200" s="526" t="s">
        <v>2647</v>
      </c>
      <c r="J200" s="525"/>
      <c r="K200" s="524"/>
    </row>
    <row r="201" spans="1:11" s="515" customFormat="1" ht="75" customHeight="1">
      <c r="A201" s="532"/>
      <c r="B201" s="532" t="s">
        <v>3103</v>
      </c>
      <c r="C201" s="531" t="s">
        <v>3105</v>
      </c>
      <c r="D201" s="530" t="s">
        <v>3104</v>
      </c>
      <c r="E201" s="529" t="s">
        <v>3095</v>
      </c>
      <c r="F201" s="708">
        <v>9520.0035000000007</v>
      </c>
      <c r="G201" s="528">
        <f t="shared" si="5"/>
        <v>9996.0036750000017</v>
      </c>
      <c r="H201" s="527">
        <f t="shared" si="4"/>
        <v>95161989.972012892</v>
      </c>
      <c r="I201" s="526" t="s">
        <v>2647</v>
      </c>
      <c r="J201" s="525"/>
      <c r="K201" s="524"/>
    </row>
    <row r="202" spans="1:11" s="515" customFormat="1" ht="75" customHeight="1">
      <c r="A202" s="532"/>
      <c r="B202" s="532" t="s">
        <v>3103</v>
      </c>
      <c r="C202" s="531" t="s">
        <v>3102</v>
      </c>
      <c r="D202" s="530" t="s">
        <v>3101</v>
      </c>
      <c r="E202" s="529" t="s">
        <v>3095</v>
      </c>
      <c r="F202" s="708">
        <v>9520.0035000000007</v>
      </c>
      <c r="G202" s="528">
        <f t="shared" si="5"/>
        <v>9996.0036750000017</v>
      </c>
      <c r="H202" s="527">
        <f t="shared" si="4"/>
        <v>95161989.972012892</v>
      </c>
      <c r="I202" s="526" t="s">
        <v>2647</v>
      </c>
      <c r="J202" s="525"/>
      <c r="K202" s="524"/>
    </row>
    <row r="203" spans="1:11" s="515" customFormat="1" ht="75" customHeight="1">
      <c r="A203" s="532"/>
      <c r="B203" s="541" t="s">
        <v>3098</v>
      </c>
      <c r="C203" s="531" t="s">
        <v>3100</v>
      </c>
      <c r="D203" s="530" t="s">
        <v>3099</v>
      </c>
      <c r="E203" s="529" t="s">
        <v>3095</v>
      </c>
      <c r="F203" s="708">
        <v>15383.728500000001</v>
      </c>
      <c r="G203" s="528">
        <f t="shared" si="5"/>
        <v>16152.914925000001</v>
      </c>
      <c r="H203" s="527">
        <f t="shared" si="4"/>
        <v>248492057.68979791</v>
      </c>
      <c r="I203" s="526" t="s">
        <v>2647</v>
      </c>
      <c r="J203" s="525"/>
      <c r="K203" s="524"/>
    </row>
    <row r="204" spans="1:11" s="515" customFormat="1" ht="75" customHeight="1">
      <c r="A204" s="532"/>
      <c r="B204" s="541" t="s">
        <v>3098</v>
      </c>
      <c r="C204" s="531" t="s">
        <v>3097</v>
      </c>
      <c r="D204" s="530" t="s">
        <v>3096</v>
      </c>
      <c r="E204" s="529" t="s">
        <v>3095</v>
      </c>
      <c r="F204" s="708">
        <v>15383.728500000001</v>
      </c>
      <c r="G204" s="528">
        <f t="shared" si="5"/>
        <v>16152.914925000001</v>
      </c>
      <c r="H204" s="527">
        <f t="shared" si="4"/>
        <v>248492057.68979791</v>
      </c>
      <c r="I204" s="526" t="s">
        <v>2647</v>
      </c>
      <c r="J204" s="525"/>
      <c r="K204" s="524"/>
    </row>
    <row r="205" spans="1:11" s="515" customFormat="1" ht="75" customHeight="1">
      <c r="A205" s="532"/>
      <c r="B205" s="532" t="s">
        <v>3000</v>
      </c>
      <c r="C205" s="531" t="s">
        <v>3094</v>
      </c>
      <c r="D205" s="530" t="s">
        <v>3093</v>
      </c>
      <c r="E205" s="529" t="s">
        <v>3086</v>
      </c>
      <c r="F205" s="708">
        <v>11101.86</v>
      </c>
      <c r="G205" s="528">
        <f t="shared" si="5"/>
        <v>11656.953000000001</v>
      </c>
      <c r="H205" s="527">
        <f t="shared" si="4"/>
        <v>129413860.23258002</v>
      </c>
      <c r="I205" s="526" t="s">
        <v>2647</v>
      </c>
      <c r="J205" s="525"/>
      <c r="K205" s="524"/>
    </row>
    <row r="206" spans="1:11" s="515" customFormat="1" ht="75" customHeight="1">
      <c r="A206" s="532"/>
      <c r="B206" s="532" t="s">
        <v>3000</v>
      </c>
      <c r="C206" s="531" t="s">
        <v>3092</v>
      </c>
      <c r="D206" s="530" t="s">
        <v>3091</v>
      </c>
      <c r="E206" s="529" t="s">
        <v>3086</v>
      </c>
      <c r="F206" s="708">
        <v>11101.86</v>
      </c>
      <c r="G206" s="528">
        <f t="shared" si="5"/>
        <v>11656.953000000001</v>
      </c>
      <c r="H206" s="527">
        <f t="shared" si="4"/>
        <v>129413860.23258002</v>
      </c>
      <c r="I206" s="526" t="s">
        <v>2647</v>
      </c>
      <c r="J206" s="525"/>
      <c r="K206" s="524"/>
    </row>
    <row r="207" spans="1:11" s="515" customFormat="1" ht="75" customHeight="1">
      <c r="A207" s="532"/>
      <c r="B207" s="541" t="s">
        <v>3083</v>
      </c>
      <c r="C207" s="531" t="s">
        <v>3090</v>
      </c>
      <c r="D207" s="530" t="s">
        <v>3089</v>
      </c>
      <c r="E207" s="529" t="s">
        <v>3086</v>
      </c>
      <c r="F207" s="708">
        <v>16965.585000000003</v>
      </c>
      <c r="G207" s="528">
        <f t="shared" si="5"/>
        <v>17813.864250000002</v>
      </c>
      <c r="H207" s="527">
        <f t="shared" ref="H207:H270" si="6">F207*G207</f>
        <v>302222628.11183631</v>
      </c>
      <c r="I207" s="526" t="s">
        <v>2647</v>
      </c>
      <c r="J207" s="525"/>
      <c r="K207" s="524"/>
    </row>
    <row r="208" spans="1:11" s="515" customFormat="1" ht="75" customHeight="1">
      <c r="A208" s="532"/>
      <c r="B208" s="541" t="s">
        <v>3083</v>
      </c>
      <c r="C208" s="531" t="s">
        <v>3088</v>
      </c>
      <c r="D208" s="530" t="s">
        <v>3087</v>
      </c>
      <c r="E208" s="529" t="s">
        <v>3086</v>
      </c>
      <c r="F208" s="708">
        <v>16965.585000000003</v>
      </c>
      <c r="G208" s="528">
        <f t="shared" ref="G208:G271" si="7">F208*1.05</f>
        <v>17813.864250000002</v>
      </c>
      <c r="H208" s="527">
        <f t="shared" si="6"/>
        <v>302222628.11183631</v>
      </c>
      <c r="I208" s="526" t="s">
        <v>2647</v>
      </c>
      <c r="J208" s="525"/>
      <c r="K208" s="524"/>
    </row>
    <row r="209" spans="1:11" s="515" customFormat="1" ht="75" customHeight="1">
      <c r="A209" s="532"/>
      <c r="B209" s="532" t="s">
        <v>3000</v>
      </c>
      <c r="C209" s="531" t="s">
        <v>3085</v>
      </c>
      <c r="D209" s="530" t="s">
        <v>3084</v>
      </c>
      <c r="E209" s="529" t="s">
        <v>3080</v>
      </c>
      <c r="F209" s="708">
        <v>4923.45</v>
      </c>
      <c r="G209" s="528">
        <f t="shared" si="7"/>
        <v>5169.6225000000004</v>
      </c>
      <c r="H209" s="527">
        <f t="shared" si="6"/>
        <v>25452377.897624999</v>
      </c>
      <c r="I209" s="526" t="s">
        <v>2702</v>
      </c>
      <c r="J209" s="525"/>
      <c r="K209" s="524"/>
    </row>
    <row r="210" spans="1:11" s="515" customFormat="1" ht="75" customHeight="1">
      <c r="A210" s="532"/>
      <c r="B210" s="541" t="s">
        <v>3083</v>
      </c>
      <c r="C210" s="531" t="s">
        <v>3082</v>
      </c>
      <c r="D210" s="530" t="s">
        <v>3081</v>
      </c>
      <c r="E210" s="529" t="s">
        <v>3080</v>
      </c>
      <c r="F210" s="708">
        <v>10059.525</v>
      </c>
      <c r="G210" s="528">
        <f t="shared" si="7"/>
        <v>10562.501249999999</v>
      </c>
      <c r="H210" s="527">
        <f t="shared" si="6"/>
        <v>106253745.38690624</v>
      </c>
      <c r="I210" s="526" t="s">
        <v>2702</v>
      </c>
      <c r="J210" s="525"/>
      <c r="K210" s="524"/>
    </row>
    <row r="211" spans="1:11" s="515" customFormat="1" ht="75" customHeight="1">
      <c r="A211" s="532"/>
      <c r="B211" s="532" t="s">
        <v>3079</v>
      </c>
      <c r="C211" s="531" t="s">
        <v>3078</v>
      </c>
      <c r="D211" s="530" t="s">
        <v>3077</v>
      </c>
      <c r="E211" s="529" t="s">
        <v>3073</v>
      </c>
      <c r="F211" s="708">
        <v>2633.7150000000001</v>
      </c>
      <c r="G211" s="528">
        <f t="shared" si="7"/>
        <v>2765.4007500000002</v>
      </c>
      <c r="H211" s="527">
        <f t="shared" si="6"/>
        <v>7283277.4362862511</v>
      </c>
      <c r="I211" s="526" t="s">
        <v>2702</v>
      </c>
      <c r="J211" s="525"/>
      <c r="K211" s="524"/>
    </row>
    <row r="212" spans="1:11" s="515" customFormat="1" ht="75" customHeight="1">
      <c r="A212" s="532"/>
      <c r="B212" s="541" t="s">
        <v>3076</v>
      </c>
      <c r="C212" s="531" t="s">
        <v>3075</v>
      </c>
      <c r="D212" s="530" t="s">
        <v>3074</v>
      </c>
      <c r="E212" s="529" t="s">
        <v>3073</v>
      </c>
      <c r="F212" s="708">
        <v>7769.7900000000009</v>
      </c>
      <c r="G212" s="528">
        <f t="shared" si="7"/>
        <v>8158.2795000000015</v>
      </c>
      <c r="H212" s="527">
        <f t="shared" si="6"/>
        <v>63388118.476305015</v>
      </c>
      <c r="I212" s="526" t="s">
        <v>2702</v>
      </c>
      <c r="J212" s="525"/>
      <c r="K212" s="524"/>
    </row>
    <row r="213" spans="1:11" s="515" customFormat="1" ht="75" customHeight="1">
      <c r="A213" s="532"/>
      <c r="B213" s="532"/>
      <c r="C213" s="531" t="s">
        <v>3072</v>
      </c>
      <c r="D213" s="530">
        <v>1400140</v>
      </c>
      <c r="E213" s="529"/>
      <c r="F213" s="708">
        <v>917.59500000000003</v>
      </c>
      <c r="G213" s="528">
        <f t="shared" si="7"/>
        <v>963.47475000000009</v>
      </c>
      <c r="H213" s="527">
        <f t="shared" si="6"/>
        <v>884079.61322625005</v>
      </c>
      <c r="I213" s="526" t="s">
        <v>2647</v>
      </c>
      <c r="J213" s="525"/>
      <c r="K213" s="524"/>
    </row>
    <row r="214" spans="1:11" s="515" customFormat="1" ht="75" customHeight="1">
      <c r="A214" s="532"/>
      <c r="B214" s="532"/>
      <c r="C214" s="531" t="s">
        <v>3071</v>
      </c>
      <c r="D214" s="530" t="s">
        <v>3070</v>
      </c>
      <c r="E214" s="529" t="s">
        <v>3069</v>
      </c>
      <c r="F214" s="708">
        <v>38701.372499999998</v>
      </c>
      <c r="G214" s="528">
        <f t="shared" si="7"/>
        <v>40636.441124999998</v>
      </c>
      <c r="H214" s="527">
        <f t="shared" si="6"/>
        <v>1572686045.0529439</v>
      </c>
      <c r="I214" s="526" t="s">
        <v>2647</v>
      </c>
      <c r="J214" s="525"/>
      <c r="K214" s="524"/>
    </row>
    <row r="215" spans="1:11" s="515" customFormat="1" ht="75" customHeight="1">
      <c r="A215" s="532"/>
      <c r="B215" s="532" t="s">
        <v>3066</v>
      </c>
      <c r="C215" s="531" t="s">
        <v>3068</v>
      </c>
      <c r="D215" s="530" t="s">
        <v>3067</v>
      </c>
      <c r="E215" s="529" t="s">
        <v>3058</v>
      </c>
      <c r="F215" s="708">
        <v>25462.079999999998</v>
      </c>
      <c r="G215" s="528">
        <f t="shared" si="7"/>
        <v>26735.183999999997</v>
      </c>
      <c r="H215" s="527">
        <f t="shared" si="6"/>
        <v>680733393.82271993</v>
      </c>
      <c r="I215" s="526" t="s">
        <v>2647</v>
      </c>
      <c r="J215" s="525"/>
      <c r="K215" s="524"/>
    </row>
    <row r="216" spans="1:11" s="515" customFormat="1" ht="75" customHeight="1">
      <c r="A216" s="532"/>
      <c r="B216" s="532" t="s">
        <v>3066</v>
      </c>
      <c r="C216" s="531" t="s">
        <v>3065</v>
      </c>
      <c r="D216" s="530" t="s">
        <v>3064</v>
      </c>
      <c r="E216" s="529" t="s">
        <v>3058</v>
      </c>
      <c r="F216" s="708">
        <v>25462.079999999998</v>
      </c>
      <c r="G216" s="528">
        <f t="shared" si="7"/>
        <v>26735.183999999997</v>
      </c>
      <c r="H216" s="527">
        <f t="shared" si="6"/>
        <v>680733393.82271993</v>
      </c>
      <c r="I216" s="526" t="s">
        <v>2647</v>
      </c>
      <c r="J216" s="525"/>
      <c r="K216" s="524"/>
    </row>
    <row r="217" spans="1:11" s="515" customFormat="1" ht="75" customHeight="1">
      <c r="A217" s="532"/>
      <c r="B217" s="541" t="s">
        <v>3061</v>
      </c>
      <c r="C217" s="531" t="s">
        <v>3063</v>
      </c>
      <c r="D217" s="530" t="s">
        <v>3062</v>
      </c>
      <c r="E217" s="529" t="s">
        <v>3058</v>
      </c>
      <c r="F217" s="708">
        <v>30598.154999999999</v>
      </c>
      <c r="G217" s="528">
        <f t="shared" si="7"/>
        <v>32128.062750000001</v>
      </c>
      <c r="H217" s="527">
        <f t="shared" si="6"/>
        <v>983059443.87422621</v>
      </c>
      <c r="I217" s="526" t="s">
        <v>2647</v>
      </c>
      <c r="J217" s="525"/>
      <c r="K217" s="524"/>
    </row>
    <row r="218" spans="1:11" s="515" customFormat="1" ht="75" customHeight="1">
      <c r="A218" s="532"/>
      <c r="B218" s="541" t="s">
        <v>3061</v>
      </c>
      <c r="C218" s="531" t="s">
        <v>3060</v>
      </c>
      <c r="D218" s="530" t="s">
        <v>3059</v>
      </c>
      <c r="E218" s="529" t="s">
        <v>3058</v>
      </c>
      <c r="F218" s="708">
        <v>30598.154999999999</v>
      </c>
      <c r="G218" s="528">
        <f t="shared" si="7"/>
        <v>32128.062750000001</v>
      </c>
      <c r="H218" s="527">
        <f t="shared" si="6"/>
        <v>983059443.87422621</v>
      </c>
      <c r="I218" s="526" t="s">
        <v>2647</v>
      </c>
      <c r="J218" s="525"/>
      <c r="K218" s="524"/>
    </row>
    <row r="219" spans="1:11" s="515" customFormat="1" ht="75" customHeight="1">
      <c r="A219" s="532"/>
      <c r="B219" s="532" t="s">
        <v>3055</v>
      </c>
      <c r="C219" s="531" t="s">
        <v>3057</v>
      </c>
      <c r="D219" s="530" t="s">
        <v>3056</v>
      </c>
      <c r="E219" s="529" t="s">
        <v>3052</v>
      </c>
      <c r="F219" s="708">
        <v>35442.224999999999</v>
      </c>
      <c r="G219" s="528">
        <f t="shared" si="7"/>
        <v>37214.33625</v>
      </c>
      <c r="H219" s="527">
        <f t="shared" si="6"/>
        <v>1318958878.5981562</v>
      </c>
      <c r="I219" s="526" t="s">
        <v>2647</v>
      </c>
      <c r="J219" s="525"/>
      <c r="K219" s="524"/>
    </row>
    <row r="220" spans="1:11" s="515" customFormat="1" ht="75" customHeight="1">
      <c r="A220" s="532"/>
      <c r="B220" s="532" t="s">
        <v>3055</v>
      </c>
      <c r="C220" s="531" t="s">
        <v>3054</v>
      </c>
      <c r="D220" s="530" t="s">
        <v>3053</v>
      </c>
      <c r="E220" s="529" t="s">
        <v>3052</v>
      </c>
      <c r="F220" s="708">
        <v>35442.224999999999</v>
      </c>
      <c r="G220" s="528">
        <f t="shared" si="7"/>
        <v>37214.33625</v>
      </c>
      <c r="H220" s="527">
        <f t="shared" si="6"/>
        <v>1318958878.5981562</v>
      </c>
      <c r="I220" s="526" t="s">
        <v>2647</v>
      </c>
      <c r="J220" s="525"/>
      <c r="K220" s="524"/>
    </row>
    <row r="221" spans="1:11" s="515" customFormat="1" ht="75" customHeight="1">
      <c r="A221" s="532"/>
      <c r="B221" s="532" t="s">
        <v>3051</v>
      </c>
      <c r="C221" s="565" t="s">
        <v>3050</v>
      </c>
      <c r="D221" s="564" t="s">
        <v>3049</v>
      </c>
      <c r="E221" s="564" t="s">
        <v>3045</v>
      </c>
      <c r="F221" s="708">
        <v>11498.760000000002</v>
      </c>
      <c r="G221" s="528">
        <f t="shared" si="7"/>
        <v>12073.698000000002</v>
      </c>
      <c r="H221" s="527">
        <f t="shared" si="6"/>
        <v>138832555.61448005</v>
      </c>
      <c r="I221" s="526" t="s">
        <v>2647</v>
      </c>
      <c r="J221" s="542"/>
      <c r="K221" s="524"/>
    </row>
    <row r="222" spans="1:11" s="515" customFormat="1" ht="75" customHeight="1">
      <c r="A222" s="532"/>
      <c r="B222" s="541" t="s">
        <v>3048</v>
      </c>
      <c r="C222" s="565" t="s">
        <v>3047</v>
      </c>
      <c r="D222" s="564" t="s">
        <v>3046</v>
      </c>
      <c r="E222" s="564" t="s">
        <v>3045</v>
      </c>
      <c r="F222" s="708">
        <v>17362.485000000001</v>
      </c>
      <c r="G222" s="528">
        <f t="shared" si="7"/>
        <v>18230.609250000001</v>
      </c>
      <c r="H222" s="527">
        <f t="shared" si="6"/>
        <v>316528679.64398628</v>
      </c>
      <c r="I222" s="526" t="s">
        <v>2647</v>
      </c>
      <c r="J222" s="525"/>
      <c r="K222" s="524"/>
    </row>
    <row r="223" spans="1:11" s="515" customFormat="1" ht="75" customHeight="1">
      <c r="A223" s="532"/>
      <c r="B223" s="532" t="s">
        <v>2852</v>
      </c>
      <c r="C223" s="531" t="s">
        <v>3044</v>
      </c>
      <c r="D223" s="530" t="s">
        <v>3043</v>
      </c>
      <c r="E223" s="529">
        <v>1214</v>
      </c>
      <c r="F223" s="708">
        <v>18185.579999999998</v>
      </c>
      <c r="G223" s="528">
        <f t="shared" si="7"/>
        <v>19094.859</v>
      </c>
      <c r="H223" s="527">
        <f t="shared" si="6"/>
        <v>347251085.93321997</v>
      </c>
      <c r="I223" s="526" t="s">
        <v>2647</v>
      </c>
      <c r="J223" s="525"/>
      <c r="K223" s="524"/>
    </row>
    <row r="224" spans="1:11" s="515" customFormat="1" ht="75" customHeight="1">
      <c r="A224" s="532"/>
      <c r="B224" s="541" t="s">
        <v>3042</v>
      </c>
      <c r="C224" s="531" t="s">
        <v>3041</v>
      </c>
      <c r="D224" s="530" t="s">
        <v>3040</v>
      </c>
      <c r="E224" s="529">
        <v>1214</v>
      </c>
      <c r="F224" s="708">
        <v>24049.305</v>
      </c>
      <c r="G224" s="528">
        <f t="shared" si="7"/>
        <v>25251.770250000001</v>
      </c>
      <c r="H224" s="527">
        <f t="shared" si="6"/>
        <v>607287524.53217626</v>
      </c>
      <c r="I224" s="526" t="s">
        <v>2647</v>
      </c>
      <c r="J224" s="525"/>
      <c r="K224" s="524"/>
    </row>
    <row r="225" spans="1:11" s="515" customFormat="1" ht="75" customHeight="1">
      <c r="A225" s="532"/>
      <c r="B225" s="532" t="s">
        <v>3008</v>
      </c>
      <c r="C225" s="531" t="s">
        <v>3039</v>
      </c>
      <c r="D225" s="530" t="s">
        <v>3038</v>
      </c>
      <c r="E225" s="529">
        <v>2135</v>
      </c>
      <c r="F225" s="708">
        <v>31982.579999999998</v>
      </c>
      <c r="G225" s="528">
        <f t="shared" si="7"/>
        <v>33581.709000000003</v>
      </c>
      <c r="H225" s="527">
        <f t="shared" si="6"/>
        <v>1074029694.62922</v>
      </c>
      <c r="I225" s="526" t="s">
        <v>2647</v>
      </c>
      <c r="J225" s="525"/>
      <c r="K225" s="524"/>
    </row>
    <row r="226" spans="1:11" s="515" customFormat="1" ht="75" customHeight="1" thickBot="1">
      <c r="A226" s="532"/>
      <c r="B226" s="532" t="s">
        <v>3037</v>
      </c>
      <c r="C226" s="531" t="s">
        <v>3036</v>
      </c>
      <c r="D226" s="530" t="s">
        <v>3035</v>
      </c>
      <c r="E226" s="529">
        <v>2135</v>
      </c>
      <c r="F226" s="708">
        <v>35180.46</v>
      </c>
      <c r="G226" s="528">
        <f t="shared" si="7"/>
        <v>36939.483</v>
      </c>
      <c r="H226" s="527">
        <f t="shared" si="6"/>
        <v>1299548004.10218</v>
      </c>
      <c r="I226" s="526" t="s">
        <v>2647</v>
      </c>
      <c r="J226" s="525"/>
      <c r="K226" s="524"/>
    </row>
    <row r="227" spans="1:11" s="515" customFormat="1" ht="41.4">
      <c r="A227" s="563"/>
      <c r="B227" s="563"/>
      <c r="C227" s="562" t="s">
        <v>3034</v>
      </c>
      <c r="D227" s="561"/>
      <c r="E227" s="560"/>
      <c r="F227" s="708">
        <v>0</v>
      </c>
      <c r="G227" s="528">
        <f t="shared" si="7"/>
        <v>0</v>
      </c>
      <c r="H227" s="559">
        <f t="shared" si="6"/>
        <v>0</v>
      </c>
      <c r="I227" s="558" t="s">
        <v>2702</v>
      </c>
      <c r="J227" s="557"/>
      <c r="K227" s="556"/>
    </row>
    <row r="228" spans="1:11" s="515" customFormat="1" ht="75" customHeight="1">
      <c r="A228" s="532"/>
      <c r="B228" s="532"/>
      <c r="C228" s="531" t="s">
        <v>3033</v>
      </c>
      <c r="D228" s="530"/>
      <c r="E228" s="529">
        <v>1000</v>
      </c>
      <c r="F228" s="708">
        <v>1507.2750000000001</v>
      </c>
      <c r="G228" s="528">
        <f t="shared" si="7"/>
        <v>1582.6387500000001</v>
      </c>
      <c r="H228" s="527">
        <f t="shared" si="6"/>
        <v>2385471.8219062504</v>
      </c>
      <c r="I228" s="526" t="s">
        <v>2702</v>
      </c>
      <c r="J228" s="525"/>
      <c r="K228" s="524"/>
    </row>
    <row r="229" spans="1:11" s="515" customFormat="1" ht="75" customHeight="1">
      <c r="A229" s="532"/>
      <c r="B229" s="532"/>
      <c r="C229" s="531" t="s">
        <v>3032</v>
      </c>
      <c r="D229" s="530"/>
      <c r="E229" s="529">
        <v>2000</v>
      </c>
      <c r="F229" s="708">
        <v>3014.55</v>
      </c>
      <c r="G229" s="528">
        <f t="shared" si="7"/>
        <v>3165.2775000000001</v>
      </c>
      <c r="H229" s="527">
        <f t="shared" si="6"/>
        <v>9541887.2876250017</v>
      </c>
      <c r="I229" s="526" t="s">
        <v>2702</v>
      </c>
      <c r="J229" s="525"/>
      <c r="K229" s="524"/>
    </row>
    <row r="230" spans="1:11" s="515" customFormat="1" ht="75" customHeight="1">
      <c r="A230" s="532"/>
      <c r="B230" s="532"/>
      <c r="C230" s="531" t="s">
        <v>3031</v>
      </c>
      <c r="D230" s="530"/>
      <c r="E230" s="529">
        <v>3000</v>
      </c>
      <c r="F230" s="708">
        <v>4521.8249999999998</v>
      </c>
      <c r="G230" s="528">
        <f t="shared" si="7"/>
        <v>4747.9162500000002</v>
      </c>
      <c r="H230" s="527">
        <f t="shared" si="6"/>
        <v>21469246.39715625</v>
      </c>
      <c r="I230" s="526" t="s">
        <v>2702</v>
      </c>
      <c r="J230" s="525"/>
      <c r="K230" s="524"/>
    </row>
    <row r="231" spans="1:11" s="515" customFormat="1" ht="75" customHeight="1">
      <c r="A231" s="532"/>
      <c r="B231" s="532"/>
      <c r="C231" s="531" t="s">
        <v>3030</v>
      </c>
      <c r="D231" s="530"/>
      <c r="E231" s="529"/>
      <c r="F231" s="708">
        <v>388.39499999999998</v>
      </c>
      <c r="G231" s="528">
        <f t="shared" si="7"/>
        <v>407.81475</v>
      </c>
      <c r="H231" s="527">
        <f t="shared" si="6"/>
        <v>158393.20982625001</v>
      </c>
      <c r="I231" s="526" t="s">
        <v>2702</v>
      </c>
      <c r="J231" s="525"/>
      <c r="K231" s="524"/>
    </row>
    <row r="232" spans="1:11" s="515" customFormat="1" ht="75" customHeight="1">
      <c r="A232" s="532"/>
      <c r="B232" s="532"/>
      <c r="C232" s="531" t="s">
        <v>3029</v>
      </c>
      <c r="D232" s="530"/>
      <c r="E232" s="529"/>
      <c r="F232" s="708">
        <v>388.39499999999998</v>
      </c>
      <c r="G232" s="528">
        <f t="shared" si="7"/>
        <v>407.81475</v>
      </c>
      <c r="H232" s="527">
        <f t="shared" si="6"/>
        <v>158393.20982625001</v>
      </c>
      <c r="I232" s="526" t="s">
        <v>2702</v>
      </c>
      <c r="J232" s="525"/>
      <c r="K232" s="524"/>
    </row>
    <row r="233" spans="1:11" s="515" customFormat="1" ht="75" customHeight="1">
      <c r="A233" s="532"/>
      <c r="B233" s="532"/>
      <c r="C233" s="531" t="s">
        <v>3028</v>
      </c>
      <c r="D233" s="530"/>
      <c r="E233" s="529"/>
      <c r="F233" s="708">
        <v>40.635000000000005</v>
      </c>
      <c r="G233" s="528">
        <f t="shared" si="7"/>
        <v>42.666750000000008</v>
      </c>
      <c r="H233" s="527">
        <f t="shared" si="6"/>
        <v>1733.7633862500006</v>
      </c>
      <c r="I233" s="526" t="s">
        <v>2702</v>
      </c>
      <c r="J233" s="525"/>
      <c r="K233" s="524"/>
    </row>
    <row r="234" spans="1:11" s="515" customFormat="1" ht="75" customHeight="1">
      <c r="A234" s="532"/>
      <c r="B234" s="532"/>
      <c r="C234" s="531" t="s">
        <v>3027</v>
      </c>
      <c r="D234" s="530"/>
      <c r="E234" s="529"/>
      <c r="F234" s="708">
        <v>380.83499999999998</v>
      </c>
      <c r="G234" s="528">
        <f t="shared" si="7"/>
        <v>399.87675000000002</v>
      </c>
      <c r="H234" s="527">
        <f t="shared" si="6"/>
        <v>152287.06208624999</v>
      </c>
      <c r="I234" s="526" t="s">
        <v>2702</v>
      </c>
      <c r="J234" s="525"/>
      <c r="K234" s="524"/>
    </row>
    <row r="235" spans="1:11" s="515" customFormat="1" ht="75" customHeight="1">
      <c r="A235" s="532"/>
      <c r="B235" s="532"/>
      <c r="C235" s="531" t="s">
        <v>3026</v>
      </c>
      <c r="D235" s="530"/>
      <c r="E235" s="529"/>
      <c r="F235" s="708">
        <v>223.02</v>
      </c>
      <c r="G235" s="528">
        <f t="shared" si="7"/>
        <v>234.17100000000002</v>
      </c>
      <c r="H235" s="527">
        <f t="shared" si="6"/>
        <v>52224.81642000001</v>
      </c>
      <c r="I235" s="526" t="s">
        <v>2702</v>
      </c>
      <c r="J235" s="525"/>
      <c r="K235" s="524"/>
    </row>
    <row r="236" spans="1:11" s="515" customFormat="1" ht="75" customHeight="1">
      <c r="A236" s="532"/>
      <c r="B236" s="532"/>
      <c r="C236" s="531" t="s">
        <v>3025</v>
      </c>
      <c r="D236" s="530"/>
      <c r="E236" s="529"/>
      <c r="F236" s="708">
        <v>621.81000000000006</v>
      </c>
      <c r="G236" s="528">
        <f t="shared" si="7"/>
        <v>652.90050000000008</v>
      </c>
      <c r="H236" s="527">
        <f t="shared" si="6"/>
        <v>405980.05990500009</v>
      </c>
      <c r="I236" s="526" t="s">
        <v>2702</v>
      </c>
      <c r="J236" s="525"/>
      <c r="K236" s="524"/>
    </row>
    <row r="237" spans="1:11" s="515" customFormat="1" ht="75" customHeight="1">
      <c r="A237" s="532"/>
      <c r="B237" s="532"/>
      <c r="C237" s="531" t="s">
        <v>3024</v>
      </c>
      <c r="D237" s="530"/>
      <c r="E237" s="529"/>
      <c r="F237" s="708">
        <v>621.81000000000006</v>
      </c>
      <c r="G237" s="528">
        <f t="shared" si="7"/>
        <v>652.90050000000008</v>
      </c>
      <c r="H237" s="527">
        <f t="shared" si="6"/>
        <v>405980.05990500009</v>
      </c>
      <c r="I237" s="526" t="s">
        <v>2702</v>
      </c>
      <c r="J237" s="525"/>
      <c r="K237" s="524"/>
    </row>
    <row r="238" spans="1:11" s="515" customFormat="1" ht="75" customHeight="1">
      <c r="A238" s="532"/>
      <c r="B238" s="532"/>
      <c r="C238" s="531" t="s">
        <v>3023</v>
      </c>
      <c r="D238" s="530"/>
      <c r="E238" s="529"/>
      <c r="F238" s="708">
        <v>1034.7750000000001</v>
      </c>
      <c r="G238" s="528">
        <f t="shared" si="7"/>
        <v>1086.5137500000001</v>
      </c>
      <c r="H238" s="527">
        <f t="shared" si="6"/>
        <v>1124297.2656562501</v>
      </c>
      <c r="I238" s="526" t="s">
        <v>2702</v>
      </c>
      <c r="J238" s="525"/>
      <c r="K238" s="524"/>
    </row>
    <row r="239" spans="1:11" s="515" customFormat="1" ht="75" customHeight="1">
      <c r="A239" s="532"/>
      <c r="B239" s="532"/>
      <c r="C239" s="531" t="s">
        <v>3022</v>
      </c>
      <c r="D239" s="530"/>
      <c r="E239" s="529"/>
      <c r="F239" s="708">
        <v>1034.7750000000001</v>
      </c>
      <c r="G239" s="528">
        <f t="shared" si="7"/>
        <v>1086.5137500000001</v>
      </c>
      <c r="H239" s="527">
        <f t="shared" si="6"/>
        <v>1124297.2656562501</v>
      </c>
      <c r="I239" s="526" t="s">
        <v>2702</v>
      </c>
      <c r="J239" s="525"/>
      <c r="K239" s="524"/>
    </row>
    <row r="240" spans="1:11" s="515" customFormat="1" ht="75" customHeight="1">
      <c r="A240" s="532"/>
      <c r="B240" s="532"/>
      <c r="C240" s="531" t="s">
        <v>3021</v>
      </c>
      <c r="D240" s="530"/>
      <c r="E240" s="529"/>
      <c r="F240" s="708">
        <v>1034.7750000000001</v>
      </c>
      <c r="G240" s="528">
        <f t="shared" si="7"/>
        <v>1086.5137500000001</v>
      </c>
      <c r="H240" s="527">
        <f t="shared" si="6"/>
        <v>1124297.2656562501</v>
      </c>
      <c r="I240" s="526" t="s">
        <v>2702</v>
      </c>
      <c r="J240" s="525"/>
      <c r="K240" s="524"/>
    </row>
    <row r="241" spans="1:11" s="515" customFormat="1" ht="75" customHeight="1">
      <c r="A241" s="532"/>
      <c r="B241" s="532"/>
      <c r="C241" s="531" t="s">
        <v>3020</v>
      </c>
      <c r="D241" s="530"/>
      <c r="E241" s="529"/>
      <c r="F241" s="708">
        <v>1034.7750000000001</v>
      </c>
      <c r="G241" s="528">
        <f t="shared" si="7"/>
        <v>1086.5137500000001</v>
      </c>
      <c r="H241" s="527">
        <f t="shared" si="6"/>
        <v>1124297.2656562501</v>
      </c>
      <c r="I241" s="526" t="s">
        <v>2702</v>
      </c>
      <c r="J241" s="525"/>
      <c r="K241" s="524"/>
    </row>
    <row r="242" spans="1:11" s="515" customFormat="1" ht="75" customHeight="1">
      <c r="A242" s="532"/>
      <c r="B242" s="532"/>
      <c r="C242" s="570" t="s">
        <v>3019</v>
      </c>
      <c r="D242" s="530"/>
      <c r="E242" s="529"/>
      <c r="F242" s="708">
        <v>1552.1625000000001</v>
      </c>
      <c r="G242" s="528">
        <f t="shared" si="7"/>
        <v>1629.7706250000001</v>
      </c>
      <c r="H242" s="527">
        <f t="shared" si="6"/>
        <v>2529668.847726563</v>
      </c>
      <c r="I242" s="526" t="s">
        <v>2702</v>
      </c>
      <c r="J242" s="525"/>
      <c r="K242" s="524"/>
    </row>
    <row r="243" spans="1:11" s="515" customFormat="1" ht="75" customHeight="1" thickBot="1">
      <c r="A243" s="523"/>
      <c r="B243" s="523"/>
      <c r="C243" s="522" t="s">
        <v>3018</v>
      </c>
      <c r="D243" s="521"/>
      <c r="E243" s="520"/>
      <c r="F243" s="709">
        <v>469.66500000000002</v>
      </c>
      <c r="G243" s="528">
        <f t="shared" si="7"/>
        <v>493.14825000000002</v>
      </c>
      <c r="H243" s="519">
        <f t="shared" si="6"/>
        <v>231614.47283625003</v>
      </c>
      <c r="I243" s="518" t="s">
        <v>2702</v>
      </c>
      <c r="J243" s="517"/>
      <c r="K243" s="516"/>
    </row>
    <row r="244" spans="1:11" s="515" customFormat="1" ht="75" customHeight="1">
      <c r="A244" s="532"/>
      <c r="B244" s="532" t="s">
        <v>3017</v>
      </c>
      <c r="C244" s="531" t="s">
        <v>3016</v>
      </c>
      <c r="D244" s="530" t="s">
        <v>3015</v>
      </c>
      <c r="E244" s="550" t="s">
        <v>3014</v>
      </c>
      <c r="F244" s="710">
        <v>10312.785000000002</v>
      </c>
      <c r="G244" s="528">
        <f t="shared" si="7"/>
        <v>10828.424250000002</v>
      </c>
      <c r="H244" s="527">
        <f t="shared" si="6"/>
        <v>111671211.17903629</v>
      </c>
      <c r="I244" s="526" t="s">
        <v>2647</v>
      </c>
      <c r="J244" s="525"/>
      <c r="K244" s="524"/>
    </row>
    <row r="245" spans="1:11" s="515" customFormat="1" ht="75" customHeight="1">
      <c r="A245" s="532"/>
      <c r="B245" s="532" t="s">
        <v>2852</v>
      </c>
      <c r="C245" s="531" t="s">
        <v>3013</v>
      </c>
      <c r="D245" s="530" t="s">
        <v>3012</v>
      </c>
      <c r="E245" s="529" t="s">
        <v>3011</v>
      </c>
      <c r="F245" s="708">
        <v>7937.0550000000003</v>
      </c>
      <c r="G245" s="528">
        <f t="shared" si="7"/>
        <v>8333.9077500000003</v>
      </c>
      <c r="H245" s="527">
        <f t="shared" si="6"/>
        <v>66146684.176676258</v>
      </c>
      <c r="I245" s="526" t="s">
        <v>2647</v>
      </c>
      <c r="J245" s="525"/>
      <c r="K245" s="524"/>
    </row>
    <row r="246" spans="1:11" s="515" customFormat="1" ht="75" customHeight="1">
      <c r="A246" s="532"/>
      <c r="B246" s="532" t="s">
        <v>3008</v>
      </c>
      <c r="C246" s="531" t="s">
        <v>3010</v>
      </c>
      <c r="D246" s="530" t="s">
        <v>3009</v>
      </c>
      <c r="E246" s="550" t="s">
        <v>2860</v>
      </c>
      <c r="F246" s="708">
        <v>9734.4449999999997</v>
      </c>
      <c r="G246" s="528">
        <f t="shared" si="7"/>
        <v>10221.16725</v>
      </c>
      <c r="H246" s="527">
        <f t="shared" si="6"/>
        <v>99497390.430926248</v>
      </c>
      <c r="I246" s="526" t="s">
        <v>2647</v>
      </c>
      <c r="J246" s="525"/>
      <c r="K246" s="524"/>
    </row>
    <row r="247" spans="1:11" s="515" customFormat="1" ht="75" customHeight="1">
      <c r="A247" s="532"/>
      <c r="B247" s="532" t="s">
        <v>3008</v>
      </c>
      <c r="C247" s="531" t="s">
        <v>3007</v>
      </c>
      <c r="D247" s="530" t="s">
        <v>3006</v>
      </c>
      <c r="E247" s="529" t="s">
        <v>2860</v>
      </c>
      <c r="F247" s="708">
        <v>9710.82</v>
      </c>
      <c r="G247" s="528">
        <f t="shared" si="7"/>
        <v>10196.361000000001</v>
      </c>
      <c r="H247" s="527">
        <f t="shared" si="6"/>
        <v>99015026.326020002</v>
      </c>
      <c r="I247" s="526" t="s">
        <v>2647</v>
      </c>
      <c r="J247" s="525"/>
      <c r="K247" s="524"/>
    </row>
    <row r="248" spans="1:11" s="515" customFormat="1" ht="75" customHeight="1">
      <c r="A248" s="532"/>
      <c r="B248" s="532" t="s">
        <v>2978</v>
      </c>
      <c r="C248" s="531" t="s">
        <v>3005</v>
      </c>
      <c r="D248" s="530" t="s">
        <v>3004</v>
      </c>
      <c r="E248" s="529" t="s">
        <v>3003</v>
      </c>
      <c r="F248" s="708">
        <v>14921.0355</v>
      </c>
      <c r="G248" s="528">
        <f t="shared" si="7"/>
        <v>15667.087275</v>
      </c>
      <c r="H248" s="527">
        <f t="shared" si="6"/>
        <v>233769165.41187325</v>
      </c>
      <c r="I248" s="526" t="s">
        <v>2647</v>
      </c>
      <c r="J248" s="525"/>
      <c r="K248" s="524"/>
    </row>
    <row r="249" spans="1:11" s="515" customFormat="1" ht="75" customHeight="1">
      <c r="A249" s="532"/>
      <c r="B249" s="532" t="s">
        <v>3000</v>
      </c>
      <c r="C249" s="531" t="s">
        <v>3002</v>
      </c>
      <c r="D249" s="530" t="s">
        <v>3001</v>
      </c>
      <c r="E249" s="548">
        <v>1000</v>
      </c>
      <c r="F249" s="708">
        <v>11723.565000000001</v>
      </c>
      <c r="G249" s="528">
        <f t="shared" si="7"/>
        <v>12309.743250000001</v>
      </c>
      <c r="H249" s="527">
        <f t="shared" si="6"/>
        <v>144314075.12468627</v>
      </c>
      <c r="I249" s="526" t="s">
        <v>2647</v>
      </c>
      <c r="J249" s="525"/>
      <c r="K249" s="524"/>
    </row>
    <row r="250" spans="1:11" s="515" customFormat="1" ht="75" customHeight="1">
      <c r="A250" s="532"/>
      <c r="B250" s="532" t="s">
        <v>3000</v>
      </c>
      <c r="C250" s="531" t="s">
        <v>2999</v>
      </c>
      <c r="D250" s="530" t="s">
        <v>2998</v>
      </c>
      <c r="E250" s="548">
        <v>1000</v>
      </c>
      <c r="F250" s="708">
        <v>11723.565000000001</v>
      </c>
      <c r="G250" s="528">
        <f t="shared" si="7"/>
        <v>12309.743250000001</v>
      </c>
      <c r="H250" s="527">
        <f t="shared" si="6"/>
        <v>144314075.12468627</v>
      </c>
      <c r="I250" s="526" t="s">
        <v>2647</v>
      </c>
      <c r="J250" s="525"/>
      <c r="K250" s="524"/>
    </row>
    <row r="251" spans="1:11" s="515" customFormat="1" ht="75" customHeight="1">
      <c r="A251" s="532"/>
      <c r="B251" s="532" t="s">
        <v>2857</v>
      </c>
      <c r="C251" s="531" t="s">
        <v>2997</v>
      </c>
      <c r="D251" s="530" t="s">
        <v>2996</v>
      </c>
      <c r="E251" s="529">
        <v>1162</v>
      </c>
      <c r="F251" s="708">
        <v>13953.87</v>
      </c>
      <c r="G251" s="528">
        <f t="shared" si="7"/>
        <v>14651.563500000002</v>
      </c>
      <c r="H251" s="527">
        <f t="shared" si="6"/>
        <v>204446012.37574503</v>
      </c>
      <c r="I251" s="526" t="s">
        <v>2647</v>
      </c>
      <c r="J251" s="525"/>
      <c r="K251" s="524"/>
    </row>
    <row r="252" spans="1:11" s="515" customFormat="1" ht="75" customHeight="1">
      <c r="A252" s="532"/>
      <c r="B252" s="532" t="s">
        <v>2857</v>
      </c>
      <c r="C252" s="531" t="s">
        <v>2995</v>
      </c>
      <c r="D252" s="530" t="s">
        <v>2994</v>
      </c>
      <c r="E252" s="529">
        <v>1162</v>
      </c>
      <c r="F252" s="708">
        <v>13953.87</v>
      </c>
      <c r="G252" s="528">
        <f t="shared" si="7"/>
        <v>14651.563500000002</v>
      </c>
      <c r="H252" s="527">
        <f t="shared" si="6"/>
        <v>204446012.37574503</v>
      </c>
      <c r="I252" s="526" t="s">
        <v>2647</v>
      </c>
      <c r="J252" s="525"/>
      <c r="K252" s="524"/>
    </row>
    <row r="253" spans="1:11" s="515" customFormat="1" ht="75" customHeight="1">
      <c r="A253" s="532"/>
      <c r="B253" s="541" t="s">
        <v>2991</v>
      </c>
      <c r="C253" s="531" t="s">
        <v>2993</v>
      </c>
      <c r="D253" s="530" t="s">
        <v>2992</v>
      </c>
      <c r="E253" s="529">
        <v>1162</v>
      </c>
      <c r="F253" s="708">
        <v>19089.945000000003</v>
      </c>
      <c r="G253" s="528">
        <f t="shared" si="7"/>
        <v>20044.442250000004</v>
      </c>
      <c r="H253" s="527">
        <f t="shared" si="6"/>
        <v>382647300.10817641</v>
      </c>
      <c r="I253" s="526" t="s">
        <v>2647</v>
      </c>
      <c r="J253" s="525"/>
      <c r="K253" s="524"/>
    </row>
    <row r="254" spans="1:11" s="515" customFormat="1" ht="75" customHeight="1">
      <c r="A254" s="532"/>
      <c r="B254" s="541" t="s">
        <v>2991</v>
      </c>
      <c r="C254" s="531" t="s">
        <v>2990</v>
      </c>
      <c r="D254" s="530" t="s">
        <v>2989</v>
      </c>
      <c r="E254" s="529">
        <v>1162</v>
      </c>
      <c r="F254" s="708">
        <v>19089.945000000003</v>
      </c>
      <c r="G254" s="528">
        <f t="shared" si="7"/>
        <v>20044.442250000004</v>
      </c>
      <c r="H254" s="527">
        <f t="shared" si="6"/>
        <v>382647300.10817641</v>
      </c>
      <c r="I254" s="526" t="s">
        <v>2647</v>
      </c>
      <c r="J254" s="525"/>
      <c r="K254" s="524"/>
    </row>
    <row r="255" spans="1:11" s="515" customFormat="1" ht="75" customHeight="1">
      <c r="A255" s="532"/>
      <c r="B255" s="547" t="s">
        <v>2978</v>
      </c>
      <c r="C255" s="545" t="s">
        <v>2988</v>
      </c>
      <c r="D255" s="544" t="s">
        <v>2987</v>
      </c>
      <c r="E255" s="543">
        <v>1162</v>
      </c>
      <c r="F255" s="708">
        <v>18379.305</v>
      </c>
      <c r="G255" s="528">
        <f t="shared" si="7"/>
        <v>19298.270250000001</v>
      </c>
      <c r="H255" s="527">
        <f t="shared" si="6"/>
        <v>354688794.89717627</v>
      </c>
      <c r="I255" s="526" t="s">
        <v>2647</v>
      </c>
      <c r="J255" s="525"/>
      <c r="K255" s="524"/>
    </row>
    <row r="256" spans="1:11" s="515" customFormat="1" ht="75" customHeight="1">
      <c r="A256" s="532"/>
      <c r="B256" s="532" t="s">
        <v>2978</v>
      </c>
      <c r="C256" s="531" t="s">
        <v>2986</v>
      </c>
      <c r="D256" s="530" t="s">
        <v>2985</v>
      </c>
      <c r="E256" s="529">
        <v>1162</v>
      </c>
      <c r="F256" s="708">
        <v>18379.305</v>
      </c>
      <c r="G256" s="528">
        <f t="shared" si="7"/>
        <v>19298.270250000001</v>
      </c>
      <c r="H256" s="527">
        <f t="shared" si="6"/>
        <v>354688794.89717627</v>
      </c>
      <c r="I256" s="526" t="s">
        <v>2647</v>
      </c>
      <c r="J256" s="525"/>
      <c r="K256" s="524"/>
    </row>
    <row r="257" spans="1:11" s="515" customFormat="1" ht="75" customHeight="1">
      <c r="A257" s="532"/>
      <c r="B257" s="541" t="s">
        <v>2973</v>
      </c>
      <c r="C257" s="531" t="s">
        <v>2984</v>
      </c>
      <c r="D257" s="530" t="s">
        <v>2983</v>
      </c>
      <c r="E257" s="529">
        <v>1162</v>
      </c>
      <c r="F257" s="708">
        <v>22250.025000000001</v>
      </c>
      <c r="G257" s="528">
        <f t="shared" si="7"/>
        <v>23362.526250000003</v>
      </c>
      <c r="H257" s="527">
        <f t="shared" si="6"/>
        <v>519816793.12565637</v>
      </c>
      <c r="I257" s="526" t="s">
        <v>2647</v>
      </c>
      <c r="J257" s="525"/>
      <c r="K257" s="524"/>
    </row>
    <row r="258" spans="1:11" s="515" customFormat="1" ht="75" customHeight="1">
      <c r="A258" s="532"/>
      <c r="B258" s="541" t="s">
        <v>2973</v>
      </c>
      <c r="C258" s="531" t="s">
        <v>2982</v>
      </c>
      <c r="D258" s="530" t="s">
        <v>2981</v>
      </c>
      <c r="E258" s="529">
        <v>1162</v>
      </c>
      <c r="F258" s="708">
        <v>22250.025000000001</v>
      </c>
      <c r="G258" s="528">
        <f t="shared" si="7"/>
        <v>23362.526250000003</v>
      </c>
      <c r="H258" s="527">
        <f t="shared" si="6"/>
        <v>519816793.12565637</v>
      </c>
      <c r="I258" s="526" t="s">
        <v>2647</v>
      </c>
      <c r="J258" s="525"/>
      <c r="K258" s="524"/>
    </row>
    <row r="259" spans="1:11" s="515" customFormat="1" ht="75" customHeight="1">
      <c r="A259" s="532"/>
      <c r="B259" s="532" t="s">
        <v>2978</v>
      </c>
      <c r="C259" s="531" t="s">
        <v>2980</v>
      </c>
      <c r="D259" s="530" t="s">
        <v>2979</v>
      </c>
      <c r="E259" s="529">
        <v>1162</v>
      </c>
      <c r="F259" s="708">
        <v>13953.87</v>
      </c>
      <c r="G259" s="528">
        <f t="shared" si="7"/>
        <v>14651.563500000002</v>
      </c>
      <c r="H259" s="527">
        <f t="shared" si="6"/>
        <v>204446012.37574503</v>
      </c>
      <c r="I259" s="526" t="s">
        <v>2647</v>
      </c>
      <c r="J259" s="525"/>
      <c r="K259" s="524"/>
    </row>
    <row r="260" spans="1:11" s="515" customFormat="1" ht="75" customHeight="1">
      <c r="A260" s="532"/>
      <c r="B260" s="532" t="s">
        <v>2978</v>
      </c>
      <c r="C260" s="531" t="s">
        <v>2977</v>
      </c>
      <c r="D260" s="530" t="s">
        <v>2976</v>
      </c>
      <c r="E260" s="529">
        <v>1162</v>
      </c>
      <c r="F260" s="708">
        <v>13953.87</v>
      </c>
      <c r="G260" s="528">
        <f t="shared" si="7"/>
        <v>14651.563500000002</v>
      </c>
      <c r="H260" s="527">
        <f t="shared" si="6"/>
        <v>204446012.37574503</v>
      </c>
      <c r="I260" s="526" t="s">
        <v>2647</v>
      </c>
      <c r="J260" s="525"/>
      <c r="K260" s="524"/>
    </row>
    <row r="261" spans="1:11" s="515" customFormat="1" ht="75" customHeight="1">
      <c r="A261" s="532"/>
      <c r="B261" s="541" t="s">
        <v>2973</v>
      </c>
      <c r="C261" s="531" t="s">
        <v>2975</v>
      </c>
      <c r="D261" s="530" t="s">
        <v>2974</v>
      </c>
      <c r="E261" s="529">
        <v>1162</v>
      </c>
      <c r="F261" s="708">
        <v>19089.945000000003</v>
      </c>
      <c r="G261" s="528">
        <f t="shared" si="7"/>
        <v>20044.442250000004</v>
      </c>
      <c r="H261" s="527">
        <f t="shared" si="6"/>
        <v>382647300.10817641</v>
      </c>
      <c r="I261" s="526" t="s">
        <v>2647</v>
      </c>
      <c r="J261" s="525"/>
      <c r="K261" s="524"/>
    </row>
    <row r="262" spans="1:11" s="515" customFormat="1" ht="75" customHeight="1">
      <c r="A262" s="532"/>
      <c r="B262" s="541" t="s">
        <v>2973</v>
      </c>
      <c r="C262" s="531" t="s">
        <v>2972</v>
      </c>
      <c r="D262" s="530" t="s">
        <v>2971</v>
      </c>
      <c r="E262" s="529">
        <v>1162</v>
      </c>
      <c r="F262" s="708">
        <v>19089.945000000003</v>
      </c>
      <c r="G262" s="528">
        <f t="shared" si="7"/>
        <v>20044.442250000004</v>
      </c>
      <c r="H262" s="527">
        <f t="shared" si="6"/>
        <v>382647300.10817641</v>
      </c>
      <c r="I262" s="526" t="s">
        <v>2647</v>
      </c>
      <c r="J262" s="525"/>
      <c r="K262" s="524"/>
    </row>
    <row r="263" spans="1:11" s="515" customFormat="1" ht="75" customHeight="1">
      <c r="A263" s="532"/>
      <c r="B263" s="532" t="s">
        <v>2922</v>
      </c>
      <c r="C263" s="531" t="s">
        <v>2970</v>
      </c>
      <c r="D263" s="530" t="s">
        <v>2969</v>
      </c>
      <c r="E263" s="529">
        <v>1162</v>
      </c>
      <c r="F263" s="708">
        <v>13953.87</v>
      </c>
      <c r="G263" s="528">
        <f t="shared" si="7"/>
        <v>14651.563500000002</v>
      </c>
      <c r="H263" s="527">
        <f t="shared" si="6"/>
        <v>204446012.37574503</v>
      </c>
      <c r="I263" s="526" t="s">
        <v>2647</v>
      </c>
      <c r="J263" s="525"/>
      <c r="K263" s="524"/>
    </row>
    <row r="264" spans="1:11" s="515" customFormat="1" ht="75" customHeight="1">
      <c r="A264" s="532"/>
      <c r="B264" s="532" t="s">
        <v>2922</v>
      </c>
      <c r="C264" s="531" t="s">
        <v>2968</v>
      </c>
      <c r="D264" s="530" t="s">
        <v>2967</v>
      </c>
      <c r="E264" s="529">
        <v>1162</v>
      </c>
      <c r="F264" s="708">
        <v>13953.87</v>
      </c>
      <c r="G264" s="528">
        <f t="shared" si="7"/>
        <v>14651.563500000002</v>
      </c>
      <c r="H264" s="527">
        <f t="shared" si="6"/>
        <v>204446012.37574503</v>
      </c>
      <c r="I264" s="526" t="s">
        <v>2647</v>
      </c>
      <c r="J264" s="525"/>
      <c r="K264" s="524"/>
    </row>
    <row r="265" spans="1:11" s="515" customFormat="1" ht="75" customHeight="1">
      <c r="A265" s="532"/>
      <c r="B265" s="532" t="s">
        <v>2964</v>
      </c>
      <c r="C265" s="531" t="s">
        <v>2966</v>
      </c>
      <c r="D265" s="530" t="s">
        <v>2965</v>
      </c>
      <c r="E265" s="529">
        <v>1162</v>
      </c>
      <c r="F265" s="708">
        <v>13953.87</v>
      </c>
      <c r="G265" s="528">
        <f t="shared" si="7"/>
        <v>14651.563500000002</v>
      </c>
      <c r="H265" s="527">
        <f t="shared" si="6"/>
        <v>204446012.37574503</v>
      </c>
      <c r="I265" s="526" t="s">
        <v>2647</v>
      </c>
      <c r="J265" s="525"/>
      <c r="K265" s="524"/>
    </row>
    <row r="266" spans="1:11" s="515" customFormat="1" ht="75" customHeight="1">
      <c r="A266" s="532"/>
      <c r="B266" s="532" t="s">
        <v>2964</v>
      </c>
      <c r="C266" s="531" t="s">
        <v>2963</v>
      </c>
      <c r="D266" s="530" t="s">
        <v>2962</v>
      </c>
      <c r="E266" s="529">
        <v>1162</v>
      </c>
      <c r="F266" s="708">
        <v>13953.87</v>
      </c>
      <c r="G266" s="528">
        <f t="shared" si="7"/>
        <v>14651.563500000002</v>
      </c>
      <c r="H266" s="527">
        <f t="shared" si="6"/>
        <v>204446012.37574503</v>
      </c>
      <c r="I266" s="526" t="s">
        <v>2647</v>
      </c>
      <c r="J266" s="525"/>
      <c r="K266" s="524"/>
    </row>
    <row r="267" spans="1:11" s="515" customFormat="1" ht="75" customHeight="1">
      <c r="A267" s="532"/>
      <c r="B267" s="532" t="s">
        <v>2904</v>
      </c>
      <c r="C267" s="531" t="s">
        <v>2961</v>
      </c>
      <c r="D267" s="530" t="s">
        <v>2960</v>
      </c>
      <c r="E267" s="529" t="s">
        <v>2957</v>
      </c>
      <c r="F267" s="708">
        <v>51398.55</v>
      </c>
      <c r="G267" s="528">
        <f t="shared" si="7"/>
        <v>53968.477500000008</v>
      </c>
      <c r="H267" s="527">
        <f t="shared" si="6"/>
        <v>2773901489.2076254</v>
      </c>
      <c r="I267" s="526" t="s">
        <v>2647</v>
      </c>
      <c r="J267" s="525"/>
      <c r="K267" s="524"/>
    </row>
    <row r="268" spans="1:11" s="515" customFormat="1" ht="75" customHeight="1">
      <c r="A268" s="532"/>
      <c r="B268" s="532" t="s">
        <v>2904</v>
      </c>
      <c r="C268" s="531" t="s">
        <v>2959</v>
      </c>
      <c r="D268" s="530" t="s">
        <v>2958</v>
      </c>
      <c r="E268" s="529" t="s">
        <v>2957</v>
      </c>
      <c r="F268" s="708">
        <v>51398.55</v>
      </c>
      <c r="G268" s="528">
        <f t="shared" si="7"/>
        <v>53968.477500000008</v>
      </c>
      <c r="H268" s="527">
        <f t="shared" si="6"/>
        <v>2773901489.2076254</v>
      </c>
      <c r="I268" s="526" t="s">
        <v>2647</v>
      </c>
      <c r="J268" s="525"/>
      <c r="K268" s="524"/>
    </row>
    <row r="269" spans="1:11" s="515" customFormat="1" ht="75" customHeight="1">
      <c r="A269" s="532"/>
      <c r="B269" s="532" t="s">
        <v>2954</v>
      </c>
      <c r="C269" s="545" t="s">
        <v>2956</v>
      </c>
      <c r="D269" s="544" t="s">
        <v>2955</v>
      </c>
      <c r="E269" s="550">
        <v>1162</v>
      </c>
      <c r="F269" s="708">
        <v>9201.4650000000001</v>
      </c>
      <c r="G269" s="528">
        <f t="shared" si="7"/>
        <v>9661.5382500000014</v>
      </c>
      <c r="H269" s="527">
        <f t="shared" si="6"/>
        <v>88900306.053536266</v>
      </c>
      <c r="I269" s="526" t="s">
        <v>2647</v>
      </c>
      <c r="J269" s="525"/>
      <c r="K269" s="524"/>
    </row>
    <row r="270" spans="1:11" s="515" customFormat="1" ht="75" customHeight="1">
      <c r="A270" s="532"/>
      <c r="B270" s="532"/>
      <c r="C270" s="531" t="s">
        <v>2951</v>
      </c>
      <c r="D270" s="530" t="s">
        <v>2950</v>
      </c>
      <c r="E270" s="529"/>
      <c r="F270" s="708">
        <v>660.55500000000006</v>
      </c>
      <c r="G270" s="528">
        <f t="shared" si="7"/>
        <v>693.58275000000015</v>
      </c>
      <c r="H270" s="527">
        <f t="shared" si="6"/>
        <v>458149.55342625012</v>
      </c>
      <c r="I270" s="526" t="s">
        <v>2647</v>
      </c>
      <c r="J270" s="525"/>
      <c r="K270" s="524"/>
    </row>
    <row r="271" spans="1:11" s="515" customFormat="1" ht="75" customHeight="1">
      <c r="A271" s="532"/>
      <c r="B271" s="532" t="s">
        <v>2954</v>
      </c>
      <c r="C271" s="545" t="s">
        <v>2953</v>
      </c>
      <c r="D271" s="544" t="s">
        <v>2952</v>
      </c>
      <c r="E271" s="548">
        <v>1000</v>
      </c>
      <c r="F271" s="708">
        <v>7918.375500000001</v>
      </c>
      <c r="G271" s="528">
        <f t="shared" si="7"/>
        <v>8314.294275000002</v>
      </c>
      <c r="H271" s="527">
        <f t="shared" ref="H271:H334" si="8">F271*G271</f>
        <v>65835704.086950287</v>
      </c>
      <c r="I271" s="526" t="s">
        <v>2647</v>
      </c>
      <c r="J271" s="525"/>
      <c r="K271" s="524"/>
    </row>
    <row r="272" spans="1:11" s="515" customFormat="1" ht="75" customHeight="1">
      <c r="A272" s="532"/>
      <c r="B272" s="532"/>
      <c r="C272" s="531" t="s">
        <v>2951</v>
      </c>
      <c r="D272" s="530" t="s">
        <v>2950</v>
      </c>
      <c r="E272" s="529"/>
      <c r="F272" s="708">
        <v>660.55500000000006</v>
      </c>
      <c r="G272" s="528">
        <f t="shared" ref="G272:G335" si="9">F272*1.05</f>
        <v>693.58275000000015</v>
      </c>
      <c r="H272" s="527">
        <f t="shared" si="8"/>
        <v>458149.55342625012</v>
      </c>
      <c r="I272" s="526" t="s">
        <v>2647</v>
      </c>
      <c r="J272" s="525"/>
      <c r="K272" s="524"/>
    </row>
    <row r="273" spans="1:11" s="515" customFormat="1" ht="75" customHeight="1">
      <c r="A273" s="532"/>
      <c r="B273" s="547" t="s">
        <v>2947</v>
      </c>
      <c r="C273" s="545" t="s">
        <v>2949</v>
      </c>
      <c r="D273" s="544" t="s">
        <v>2948</v>
      </c>
      <c r="E273" s="529">
        <v>701</v>
      </c>
      <c r="F273" s="708">
        <v>6774.8940000000002</v>
      </c>
      <c r="G273" s="528">
        <f t="shared" si="9"/>
        <v>7113.6387000000004</v>
      </c>
      <c r="H273" s="527">
        <f t="shared" si="8"/>
        <v>48194148.146797806</v>
      </c>
      <c r="I273" s="526" t="s">
        <v>2647</v>
      </c>
      <c r="J273" s="525"/>
      <c r="K273" s="524"/>
    </row>
    <row r="274" spans="1:11" s="515" customFormat="1" ht="75" customHeight="1">
      <c r="A274" s="532"/>
      <c r="B274" s="547" t="s">
        <v>2947</v>
      </c>
      <c r="C274" s="545" t="s">
        <v>2946</v>
      </c>
      <c r="D274" s="544" t="s">
        <v>2945</v>
      </c>
      <c r="E274" s="529">
        <v>701</v>
      </c>
      <c r="F274" s="708">
        <v>6774.8940000000002</v>
      </c>
      <c r="G274" s="528">
        <f t="shared" si="9"/>
        <v>7113.6387000000004</v>
      </c>
      <c r="H274" s="527">
        <f t="shared" si="8"/>
        <v>48194148.146797806</v>
      </c>
      <c r="I274" s="526" t="s">
        <v>2647</v>
      </c>
      <c r="J274" s="525"/>
      <c r="K274" s="524"/>
    </row>
    <row r="275" spans="1:11" s="515" customFormat="1" ht="75" customHeight="1">
      <c r="A275" s="532"/>
      <c r="B275" s="547" t="s">
        <v>2942</v>
      </c>
      <c r="C275" s="545" t="s">
        <v>2944</v>
      </c>
      <c r="D275" s="544" t="s">
        <v>2943</v>
      </c>
      <c r="E275" s="529">
        <v>931</v>
      </c>
      <c r="F275" s="708">
        <v>8997.7649999999994</v>
      </c>
      <c r="G275" s="528">
        <f t="shared" si="9"/>
        <v>9447.6532499999994</v>
      </c>
      <c r="H275" s="527">
        <f t="shared" si="8"/>
        <v>85007763.744986236</v>
      </c>
      <c r="I275" s="526" t="s">
        <v>2647</v>
      </c>
      <c r="J275" s="525"/>
      <c r="K275" s="524"/>
    </row>
    <row r="276" spans="1:11" s="515" customFormat="1" ht="75" customHeight="1">
      <c r="A276" s="532"/>
      <c r="B276" s="547" t="s">
        <v>2942</v>
      </c>
      <c r="C276" s="545" t="s">
        <v>2941</v>
      </c>
      <c r="D276" s="544" t="s">
        <v>2940</v>
      </c>
      <c r="E276" s="529">
        <v>931</v>
      </c>
      <c r="F276" s="708">
        <v>8997.7649999999994</v>
      </c>
      <c r="G276" s="528">
        <f t="shared" si="9"/>
        <v>9447.6532499999994</v>
      </c>
      <c r="H276" s="527">
        <f t="shared" si="8"/>
        <v>85007763.744986236</v>
      </c>
      <c r="I276" s="526" t="s">
        <v>2647</v>
      </c>
      <c r="J276" s="525"/>
      <c r="K276" s="524"/>
    </row>
    <row r="277" spans="1:11" s="515" customFormat="1" ht="75" customHeight="1">
      <c r="A277" s="532"/>
      <c r="B277" s="532" t="s">
        <v>2937</v>
      </c>
      <c r="C277" s="545" t="s">
        <v>2939</v>
      </c>
      <c r="D277" s="544" t="s">
        <v>2938</v>
      </c>
      <c r="E277" s="529">
        <v>1392</v>
      </c>
      <c r="F277" s="708">
        <v>13453.146000000001</v>
      </c>
      <c r="G277" s="528">
        <f t="shared" si="9"/>
        <v>14125.803300000001</v>
      </c>
      <c r="H277" s="527">
        <f t="shared" si="8"/>
        <v>190036494.16218182</v>
      </c>
      <c r="I277" s="526" t="s">
        <v>2647</v>
      </c>
      <c r="J277" s="525"/>
      <c r="K277" s="524"/>
    </row>
    <row r="278" spans="1:11" s="515" customFormat="1" ht="75" customHeight="1">
      <c r="A278" s="532"/>
      <c r="B278" s="532" t="s">
        <v>2937</v>
      </c>
      <c r="C278" s="545" t="s">
        <v>2936</v>
      </c>
      <c r="D278" s="544" t="s">
        <v>2935</v>
      </c>
      <c r="E278" s="529">
        <v>1392</v>
      </c>
      <c r="F278" s="708">
        <v>13453.146000000001</v>
      </c>
      <c r="G278" s="528">
        <f t="shared" si="9"/>
        <v>14125.803300000001</v>
      </c>
      <c r="H278" s="527">
        <f t="shared" si="8"/>
        <v>190036494.16218182</v>
      </c>
      <c r="I278" s="526" t="s">
        <v>2647</v>
      </c>
      <c r="J278" s="525"/>
      <c r="K278" s="524"/>
    </row>
    <row r="279" spans="1:11" s="515" customFormat="1" ht="75" customHeight="1">
      <c r="A279" s="532"/>
      <c r="B279" s="532" t="s">
        <v>2816</v>
      </c>
      <c r="C279" s="531" t="s">
        <v>2934</v>
      </c>
      <c r="D279" s="530" t="s">
        <v>2933</v>
      </c>
      <c r="E279" s="529">
        <v>1162</v>
      </c>
      <c r="F279" s="708">
        <v>10784.34</v>
      </c>
      <c r="G279" s="528">
        <f t="shared" si="9"/>
        <v>11323.557000000001</v>
      </c>
      <c r="H279" s="527">
        <f t="shared" si="8"/>
        <v>122117088.69738001</v>
      </c>
      <c r="I279" s="526" t="s">
        <v>2647</v>
      </c>
      <c r="J279" s="525"/>
      <c r="K279" s="524"/>
    </row>
    <row r="280" spans="1:11" s="515" customFormat="1" ht="75" customHeight="1">
      <c r="A280" s="532"/>
      <c r="B280" s="532" t="s">
        <v>2816</v>
      </c>
      <c r="C280" s="531" t="s">
        <v>2932</v>
      </c>
      <c r="D280" s="530" t="s">
        <v>2931</v>
      </c>
      <c r="E280" s="529">
        <v>1162</v>
      </c>
      <c r="F280" s="708">
        <v>10784.34</v>
      </c>
      <c r="G280" s="528">
        <f t="shared" si="9"/>
        <v>11323.557000000001</v>
      </c>
      <c r="H280" s="527">
        <f t="shared" si="8"/>
        <v>122117088.69738001</v>
      </c>
      <c r="I280" s="526" t="s">
        <v>2647</v>
      </c>
      <c r="J280" s="525"/>
      <c r="K280" s="524"/>
    </row>
    <row r="281" spans="1:11" s="515" customFormat="1" ht="75" customHeight="1">
      <c r="A281" s="532"/>
      <c r="B281" s="532" t="s">
        <v>2904</v>
      </c>
      <c r="C281" s="531" t="s">
        <v>2928</v>
      </c>
      <c r="D281" s="530" t="s">
        <v>2930</v>
      </c>
      <c r="E281" s="548">
        <v>1000</v>
      </c>
      <c r="F281" s="708">
        <v>9664.6200000000008</v>
      </c>
      <c r="G281" s="528">
        <f t="shared" si="9"/>
        <v>10147.851000000001</v>
      </c>
      <c r="H281" s="527">
        <f t="shared" si="8"/>
        <v>98075123.731620014</v>
      </c>
      <c r="I281" s="526" t="s">
        <v>2647</v>
      </c>
      <c r="J281" s="525"/>
      <c r="K281" s="524"/>
    </row>
    <row r="282" spans="1:11" s="515" customFormat="1" ht="75" customHeight="1">
      <c r="A282" s="532"/>
      <c r="B282" s="532" t="s">
        <v>2904</v>
      </c>
      <c r="C282" s="531" t="s">
        <v>2926</v>
      </c>
      <c r="D282" s="530" t="s">
        <v>2929</v>
      </c>
      <c r="E282" s="548">
        <v>1000</v>
      </c>
      <c r="F282" s="708">
        <v>9664.6200000000008</v>
      </c>
      <c r="G282" s="528">
        <f t="shared" si="9"/>
        <v>10147.851000000001</v>
      </c>
      <c r="H282" s="527">
        <f t="shared" si="8"/>
        <v>98075123.731620014</v>
      </c>
      <c r="I282" s="526" t="s">
        <v>2647</v>
      </c>
      <c r="J282" s="525"/>
      <c r="K282" s="524"/>
    </row>
    <row r="283" spans="1:11" s="515" customFormat="1" ht="75" customHeight="1">
      <c r="A283" s="532"/>
      <c r="B283" s="532" t="s">
        <v>2904</v>
      </c>
      <c r="C283" s="531" t="s">
        <v>2928</v>
      </c>
      <c r="D283" s="530" t="s">
        <v>2927</v>
      </c>
      <c r="E283" s="548">
        <v>1000</v>
      </c>
      <c r="F283" s="708">
        <v>9664.6200000000008</v>
      </c>
      <c r="G283" s="528">
        <f t="shared" si="9"/>
        <v>10147.851000000001</v>
      </c>
      <c r="H283" s="527">
        <f t="shared" si="8"/>
        <v>98075123.731620014</v>
      </c>
      <c r="I283" s="526" t="s">
        <v>2647</v>
      </c>
      <c r="J283" s="525"/>
      <c r="K283" s="524"/>
    </row>
    <row r="284" spans="1:11" s="515" customFormat="1" ht="75" customHeight="1">
      <c r="A284" s="532"/>
      <c r="B284" s="532" t="s">
        <v>2904</v>
      </c>
      <c r="C284" s="531" t="s">
        <v>2926</v>
      </c>
      <c r="D284" s="530" t="s">
        <v>2925</v>
      </c>
      <c r="E284" s="548">
        <v>1000</v>
      </c>
      <c r="F284" s="708">
        <v>9664.6200000000008</v>
      </c>
      <c r="G284" s="528">
        <f t="shared" si="9"/>
        <v>10147.851000000001</v>
      </c>
      <c r="H284" s="527">
        <f t="shared" si="8"/>
        <v>98075123.731620014</v>
      </c>
      <c r="I284" s="526" t="s">
        <v>2647</v>
      </c>
      <c r="J284" s="525"/>
      <c r="K284" s="524"/>
    </row>
    <row r="285" spans="1:11" s="515" customFormat="1" ht="75" customHeight="1">
      <c r="A285" s="532"/>
      <c r="B285" s="532" t="s">
        <v>2922</v>
      </c>
      <c r="C285" s="531" t="s">
        <v>2924</v>
      </c>
      <c r="D285" s="530" t="s">
        <v>2923</v>
      </c>
      <c r="E285" s="548">
        <v>1000</v>
      </c>
      <c r="F285" s="708">
        <v>9664.6200000000008</v>
      </c>
      <c r="G285" s="528">
        <f t="shared" si="9"/>
        <v>10147.851000000001</v>
      </c>
      <c r="H285" s="527">
        <f t="shared" si="8"/>
        <v>98075123.731620014</v>
      </c>
      <c r="I285" s="526" t="s">
        <v>2647</v>
      </c>
      <c r="J285" s="525"/>
      <c r="K285" s="524"/>
    </row>
    <row r="286" spans="1:11" s="515" customFormat="1" ht="75" customHeight="1">
      <c r="A286" s="532"/>
      <c r="B286" s="532" t="s">
        <v>2922</v>
      </c>
      <c r="C286" s="531" t="s">
        <v>2921</v>
      </c>
      <c r="D286" s="530" t="s">
        <v>2920</v>
      </c>
      <c r="E286" s="548">
        <v>1000</v>
      </c>
      <c r="F286" s="708">
        <v>9664.6200000000008</v>
      </c>
      <c r="G286" s="528">
        <f t="shared" si="9"/>
        <v>10147.851000000001</v>
      </c>
      <c r="H286" s="527">
        <f t="shared" si="8"/>
        <v>98075123.731620014</v>
      </c>
      <c r="I286" s="526" t="s">
        <v>2647</v>
      </c>
      <c r="J286" s="525"/>
      <c r="K286" s="524"/>
    </row>
    <row r="287" spans="1:11" s="515" customFormat="1" ht="75" customHeight="1">
      <c r="A287" s="532"/>
      <c r="B287" s="532"/>
      <c r="C287" s="570" t="s">
        <v>2919</v>
      </c>
      <c r="D287" s="551" t="s">
        <v>2918</v>
      </c>
      <c r="E287" s="529"/>
      <c r="F287" s="708">
        <v>1437.3450000000003</v>
      </c>
      <c r="G287" s="528">
        <f t="shared" si="9"/>
        <v>1509.2122500000003</v>
      </c>
      <c r="H287" s="527">
        <f t="shared" si="8"/>
        <v>2169258.6814762508</v>
      </c>
      <c r="I287" s="526" t="s">
        <v>2647</v>
      </c>
      <c r="J287" s="525"/>
      <c r="K287" s="524"/>
    </row>
    <row r="288" spans="1:11" s="515" customFormat="1" ht="75" customHeight="1">
      <c r="A288" s="532"/>
      <c r="B288" s="532" t="s">
        <v>2826</v>
      </c>
      <c r="C288" s="545" t="s">
        <v>2917</v>
      </c>
      <c r="D288" s="544" t="s">
        <v>2916</v>
      </c>
      <c r="E288" s="529" t="s">
        <v>2915</v>
      </c>
      <c r="F288" s="708">
        <v>41035.68</v>
      </c>
      <c r="G288" s="528">
        <f t="shared" si="9"/>
        <v>43087.464</v>
      </c>
      <c r="H288" s="527">
        <f t="shared" si="8"/>
        <v>1768123384.7155199</v>
      </c>
      <c r="I288" s="526" t="s">
        <v>2647</v>
      </c>
      <c r="J288" s="525"/>
      <c r="K288" s="524"/>
    </row>
    <row r="289" spans="1:11" s="515" customFormat="1" ht="75" customHeight="1">
      <c r="A289" s="532"/>
      <c r="B289" s="532" t="s">
        <v>2852</v>
      </c>
      <c r="C289" s="531" t="s">
        <v>2914</v>
      </c>
      <c r="D289" s="530" t="s">
        <v>2913</v>
      </c>
      <c r="E289" s="529" t="s">
        <v>2910</v>
      </c>
      <c r="F289" s="708">
        <v>18872.595000000001</v>
      </c>
      <c r="G289" s="528">
        <f t="shared" si="9"/>
        <v>19816.224750000001</v>
      </c>
      <c r="H289" s="527">
        <f t="shared" si="8"/>
        <v>373983584.13572627</v>
      </c>
      <c r="I289" s="526" t="s">
        <v>2647</v>
      </c>
      <c r="J289" s="525"/>
      <c r="K289" s="524"/>
    </row>
    <row r="290" spans="1:11" s="515" customFormat="1" ht="75" customHeight="1">
      <c r="A290" s="532"/>
      <c r="B290" s="532" t="s">
        <v>2852</v>
      </c>
      <c r="C290" s="531" t="s">
        <v>2912</v>
      </c>
      <c r="D290" s="530" t="s">
        <v>2911</v>
      </c>
      <c r="E290" s="529" t="s">
        <v>2910</v>
      </c>
      <c r="F290" s="708">
        <v>18872.595000000001</v>
      </c>
      <c r="G290" s="528">
        <f t="shared" si="9"/>
        <v>19816.224750000001</v>
      </c>
      <c r="H290" s="527">
        <f t="shared" si="8"/>
        <v>373983584.13572627</v>
      </c>
      <c r="I290" s="526" t="s">
        <v>2647</v>
      </c>
      <c r="J290" s="525"/>
      <c r="K290" s="524"/>
    </row>
    <row r="291" spans="1:11" s="515" customFormat="1" ht="75" customHeight="1">
      <c r="A291" s="532"/>
      <c r="B291" s="532" t="s">
        <v>2826</v>
      </c>
      <c r="C291" s="531" t="s">
        <v>2909</v>
      </c>
      <c r="D291" s="530" t="s">
        <v>2908</v>
      </c>
      <c r="E291" s="529" t="s">
        <v>2905</v>
      </c>
      <c r="F291" s="708">
        <v>19389.510000000002</v>
      </c>
      <c r="G291" s="528">
        <f t="shared" si="9"/>
        <v>20358.985500000003</v>
      </c>
      <c r="H291" s="527">
        <f t="shared" si="8"/>
        <v>394750752.94210511</v>
      </c>
      <c r="I291" s="526" t="s">
        <v>2647</v>
      </c>
      <c r="J291" s="525"/>
      <c r="K291" s="524"/>
    </row>
    <row r="292" spans="1:11" s="515" customFormat="1" ht="75" customHeight="1">
      <c r="A292" s="532"/>
      <c r="B292" s="569" t="s">
        <v>2715</v>
      </c>
      <c r="C292" s="568" t="s">
        <v>2907</v>
      </c>
      <c r="D292" s="567" t="s">
        <v>2906</v>
      </c>
      <c r="E292" s="566" t="s">
        <v>2905</v>
      </c>
      <c r="F292" s="708">
        <v>19389.510000000002</v>
      </c>
      <c r="G292" s="528">
        <f t="shared" si="9"/>
        <v>20358.985500000003</v>
      </c>
      <c r="H292" s="527">
        <f t="shared" si="8"/>
        <v>394750752.94210511</v>
      </c>
      <c r="I292" s="526" t="s">
        <v>2647</v>
      </c>
      <c r="J292" s="525"/>
      <c r="K292" s="524"/>
    </row>
    <row r="293" spans="1:11" s="515" customFormat="1" ht="75" customHeight="1">
      <c r="A293" s="532"/>
      <c r="B293" s="532" t="s">
        <v>2904</v>
      </c>
      <c r="C293" s="531" t="s">
        <v>2903</v>
      </c>
      <c r="D293" s="530" t="s">
        <v>2902</v>
      </c>
      <c r="E293" s="529" t="s">
        <v>2899</v>
      </c>
      <c r="F293" s="708">
        <v>22991.850000000002</v>
      </c>
      <c r="G293" s="528">
        <f t="shared" si="9"/>
        <v>24141.442500000005</v>
      </c>
      <c r="H293" s="527">
        <f t="shared" si="8"/>
        <v>555056424.74362516</v>
      </c>
      <c r="I293" s="526" t="s">
        <v>2647</v>
      </c>
      <c r="J293" s="525"/>
      <c r="K293" s="524"/>
    </row>
    <row r="294" spans="1:11" s="515" customFormat="1" ht="75" customHeight="1">
      <c r="A294" s="532"/>
      <c r="B294" s="532" t="s">
        <v>2725</v>
      </c>
      <c r="C294" s="531" t="s">
        <v>2901</v>
      </c>
      <c r="D294" s="530" t="s">
        <v>2900</v>
      </c>
      <c r="E294" s="529" t="s">
        <v>2899</v>
      </c>
      <c r="F294" s="708">
        <v>22991.850000000002</v>
      </c>
      <c r="G294" s="528">
        <f t="shared" si="9"/>
        <v>24141.442500000005</v>
      </c>
      <c r="H294" s="527">
        <f t="shared" si="8"/>
        <v>555056424.74362516</v>
      </c>
      <c r="I294" s="526" t="s">
        <v>2647</v>
      </c>
      <c r="J294" s="525"/>
      <c r="K294" s="524"/>
    </row>
    <row r="295" spans="1:11" s="515" customFormat="1" ht="75" customHeight="1">
      <c r="A295" s="532"/>
      <c r="B295" s="532" t="s">
        <v>2756</v>
      </c>
      <c r="C295" s="531" t="s">
        <v>2898</v>
      </c>
      <c r="D295" s="530" t="s">
        <v>2897</v>
      </c>
      <c r="E295" s="529" t="s">
        <v>2896</v>
      </c>
      <c r="F295" s="708">
        <v>28961.415000000001</v>
      </c>
      <c r="G295" s="528">
        <f t="shared" si="9"/>
        <v>30409.485750000003</v>
      </c>
      <c r="H295" s="527">
        <f t="shared" si="8"/>
        <v>880701736.74233639</v>
      </c>
      <c r="I295" s="526" t="s">
        <v>2647</v>
      </c>
      <c r="J295" s="525"/>
      <c r="K295" s="524"/>
    </row>
    <row r="296" spans="1:11" s="515" customFormat="1" ht="75" customHeight="1">
      <c r="A296" s="532"/>
      <c r="B296" s="532" t="s">
        <v>2895</v>
      </c>
      <c r="C296" s="531" t="s">
        <v>2894</v>
      </c>
      <c r="D296" s="530" t="s">
        <v>2893</v>
      </c>
      <c r="E296" s="529" t="s">
        <v>2892</v>
      </c>
      <c r="F296" s="708">
        <v>12093.164999999999</v>
      </c>
      <c r="G296" s="528">
        <f t="shared" si="9"/>
        <v>12697.823249999999</v>
      </c>
      <c r="H296" s="527">
        <f t="shared" si="8"/>
        <v>153556871.70308623</v>
      </c>
      <c r="I296" s="526" t="s">
        <v>2647</v>
      </c>
      <c r="J296" s="525"/>
      <c r="K296" s="524"/>
    </row>
    <row r="297" spans="1:11" s="515" customFormat="1" ht="75" customHeight="1" thickBot="1">
      <c r="A297" s="532"/>
      <c r="B297" s="532" t="s">
        <v>2891</v>
      </c>
      <c r="C297" s="531" t="s">
        <v>2890</v>
      </c>
      <c r="D297" s="530" t="s">
        <v>2889</v>
      </c>
      <c r="E297" s="529" t="s">
        <v>2888</v>
      </c>
      <c r="F297" s="709">
        <v>23427.495000000003</v>
      </c>
      <c r="G297" s="528">
        <f t="shared" si="9"/>
        <v>24598.869750000005</v>
      </c>
      <c r="H297" s="527">
        <f t="shared" si="8"/>
        <v>576289898.07377648</v>
      </c>
      <c r="I297" s="526" t="s">
        <v>2647</v>
      </c>
      <c r="J297" s="525"/>
      <c r="K297" s="524"/>
    </row>
    <row r="298" spans="1:11" s="515" customFormat="1" ht="41.4">
      <c r="A298" s="563"/>
      <c r="B298" s="563" t="s">
        <v>2873</v>
      </c>
      <c r="C298" s="562" t="s">
        <v>2887</v>
      </c>
      <c r="D298" s="561"/>
      <c r="E298" s="560"/>
      <c r="F298" s="710">
        <v>0</v>
      </c>
      <c r="G298" s="528">
        <f t="shared" si="9"/>
        <v>0</v>
      </c>
      <c r="H298" s="559">
        <f t="shared" si="8"/>
        <v>0</v>
      </c>
      <c r="I298" s="558" t="s">
        <v>2647</v>
      </c>
      <c r="J298" s="557"/>
      <c r="K298" s="556"/>
    </row>
    <row r="299" spans="1:11" s="515" customFormat="1" ht="75" customHeight="1">
      <c r="A299" s="532"/>
      <c r="B299" s="532"/>
      <c r="C299" s="565" t="s">
        <v>2886</v>
      </c>
      <c r="D299" s="564" t="s">
        <v>2885</v>
      </c>
      <c r="E299" s="548">
        <v>1000</v>
      </c>
      <c r="F299" s="708">
        <v>6967.8</v>
      </c>
      <c r="G299" s="528">
        <f t="shared" si="9"/>
        <v>7316.1900000000005</v>
      </c>
      <c r="H299" s="527">
        <f t="shared" si="8"/>
        <v>50977748.682000004</v>
      </c>
      <c r="I299" s="549" t="s">
        <v>2647</v>
      </c>
      <c r="J299" s="525"/>
      <c r="K299" s="524"/>
    </row>
    <row r="300" spans="1:11" s="515" customFormat="1" ht="75" customHeight="1">
      <c r="A300" s="532"/>
      <c r="B300" s="532"/>
      <c r="C300" s="565" t="s">
        <v>2884</v>
      </c>
      <c r="D300" s="564">
        <v>1401895</v>
      </c>
      <c r="E300" s="564"/>
      <c r="F300" s="708">
        <v>616.14</v>
      </c>
      <c r="G300" s="528">
        <f t="shared" si="9"/>
        <v>646.947</v>
      </c>
      <c r="H300" s="527">
        <f t="shared" si="8"/>
        <v>398609.92457999999</v>
      </c>
      <c r="I300" s="549" t="s">
        <v>2647</v>
      </c>
      <c r="J300" s="525"/>
      <c r="K300" s="524"/>
    </row>
    <row r="301" spans="1:11" s="515" customFormat="1" ht="75" customHeight="1" thickBot="1">
      <c r="A301" s="532"/>
      <c r="B301" s="532"/>
      <c r="C301" s="565" t="s">
        <v>2883</v>
      </c>
      <c r="D301" s="564">
        <v>2503189</v>
      </c>
      <c r="E301" s="529">
        <v>240</v>
      </c>
      <c r="F301" s="709">
        <v>7830.2699999999995</v>
      </c>
      <c r="G301" s="528">
        <f t="shared" si="9"/>
        <v>8221.7834999999995</v>
      </c>
      <c r="H301" s="527">
        <f t="shared" si="8"/>
        <v>64378784.686544992</v>
      </c>
      <c r="I301" s="549" t="s">
        <v>2647</v>
      </c>
      <c r="J301" s="525"/>
      <c r="K301" s="524"/>
    </row>
    <row r="302" spans="1:11" s="515" customFormat="1" ht="41.4">
      <c r="A302" s="563"/>
      <c r="B302" s="563" t="s">
        <v>2873</v>
      </c>
      <c r="C302" s="562" t="s">
        <v>2882</v>
      </c>
      <c r="D302" s="561"/>
      <c r="E302" s="560"/>
      <c r="F302" s="710">
        <v>0</v>
      </c>
      <c r="G302" s="528">
        <f t="shared" si="9"/>
        <v>0</v>
      </c>
      <c r="H302" s="559">
        <f t="shared" si="8"/>
        <v>0</v>
      </c>
      <c r="I302" s="558" t="s">
        <v>2647</v>
      </c>
      <c r="J302" s="557"/>
      <c r="K302" s="556"/>
    </row>
    <row r="303" spans="1:11" s="515" customFormat="1" ht="75" customHeight="1">
      <c r="A303" s="532"/>
      <c r="B303" s="532"/>
      <c r="C303" s="531" t="s">
        <v>2881</v>
      </c>
      <c r="D303" s="530" t="s">
        <v>2880</v>
      </c>
      <c r="E303" s="548">
        <v>1000</v>
      </c>
      <c r="F303" s="708">
        <v>6709.5</v>
      </c>
      <c r="G303" s="528">
        <f t="shared" si="9"/>
        <v>7044.9750000000004</v>
      </c>
      <c r="H303" s="527">
        <f t="shared" si="8"/>
        <v>47268259.762500003</v>
      </c>
      <c r="I303" s="549" t="s">
        <v>2647</v>
      </c>
      <c r="J303" s="525"/>
      <c r="K303" s="524"/>
    </row>
    <row r="304" spans="1:11" s="515" customFormat="1" ht="75" customHeight="1">
      <c r="A304" s="532"/>
      <c r="B304" s="532"/>
      <c r="C304" s="531" t="s">
        <v>2869</v>
      </c>
      <c r="D304" s="529">
        <v>1403334</v>
      </c>
      <c r="E304" s="529"/>
      <c r="F304" s="708">
        <v>660.55500000000006</v>
      </c>
      <c r="G304" s="528">
        <f t="shared" si="9"/>
        <v>693.58275000000015</v>
      </c>
      <c r="H304" s="527">
        <f t="shared" si="8"/>
        <v>458149.55342625012</v>
      </c>
      <c r="I304" s="549" t="s">
        <v>2647</v>
      </c>
      <c r="J304" s="525"/>
      <c r="K304" s="524"/>
    </row>
    <row r="305" spans="1:11" s="515" customFormat="1" ht="75" customHeight="1">
      <c r="A305" s="532"/>
      <c r="B305" s="532"/>
      <c r="C305" s="531" t="s">
        <v>2879</v>
      </c>
      <c r="D305" s="530" t="s">
        <v>2878</v>
      </c>
      <c r="E305" s="529"/>
      <c r="F305" s="708">
        <v>887.35500000000002</v>
      </c>
      <c r="G305" s="528">
        <f t="shared" si="9"/>
        <v>931.72275000000002</v>
      </c>
      <c r="H305" s="527">
        <f t="shared" si="8"/>
        <v>826768.84082625003</v>
      </c>
      <c r="I305" s="549" t="s">
        <v>2647</v>
      </c>
      <c r="J305" s="525"/>
      <c r="K305" s="524"/>
    </row>
    <row r="306" spans="1:11" s="515" customFormat="1" ht="75" customHeight="1">
      <c r="A306" s="532"/>
      <c r="B306" s="532" t="s">
        <v>2816</v>
      </c>
      <c r="C306" s="531" t="s">
        <v>2877</v>
      </c>
      <c r="D306" s="530" t="s">
        <v>2876</v>
      </c>
      <c r="E306" s="529">
        <v>470</v>
      </c>
      <c r="F306" s="708">
        <v>3043.8450000000003</v>
      </c>
      <c r="G306" s="528">
        <f t="shared" si="9"/>
        <v>3196.0372500000003</v>
      </c>
      <c r="H306" s="527">
        <f t="shared" si="8"/>
        <v>9728242.0032262523</v>
      </c>
      <c r="I306" s="549" t="s">
        <v>2647</v>
      </c>
      <c r="J306" s="525"/>
      <c r="K306" s="524"/>
    </row>
    <row r="307" spans="1:11" s="515" customFormat="1" ht="75" customHeight="1" thickBot="1">
      <c r="A307" s="523"/>
      <c r="B307" s="523" t="s">
        <v>2845</v>
      </c>
      <c r="C307" s="522" t="s">
        <v>2875</v>
      </c>
      <c r="D307" s="521" t="s">
        <v>2874</v>
      </c>
      <c r="E307" s="520" t="s">
        <v>2860</v>
      </c>
      <c r="F307" s="709">
        <v>8377.4250000000011</v>
      </c>
      <c r="G307" s="528">
        <f t="shared" si="9"/>
        <v>8796.2962500000012</v>
      </c>
      <c r="H307" s="519">
        <f t="shared" si="8"/>
        <v>73690312.112156272</v>
      </c>
      <c r="I307" s="554" t="s">
        <v>2647</v>
      </c>
      <c r="J307" s="517"/>
      <c r="K307" s="516"/>
    </row>
    <row r="308" spans="1:11" s="515" customFormat="1" ht="41.4">
      <c r="A308" s="547"/>
      <c r="B308" s="547" t="s">
        <v>2873</v>
      </c>
      <c r="C308" s="555" t="s">
        <v>2872</v>
      </c>
      <c r="D308" s="544"/>
      <c r="E308" s="543"/>
      <c r="F308" s="710">
        <v>0</v>
      </c>
      <c r="G308" s="528">
        <f t="shared" si="9"/>
        <v>0</v>
      </c>
      <c r="H308" s="527">
        <f t="shared" si="8"/>
        <v>0</v>
      </c>
      <c r="I308" s="526" t="s">
        <v>2647</v>
      </c>
      <c r="J308" s="542"/>
      <c r="K308" s="524"/>
    </row>
    <row r="309" spans="1:11" s="515" customFormat="1" ht="75" customHeight="1">
      <c r="A309" s="532"/>
      <c r="B309" s="532"/>
      <c r="C309" s="531" t="s">
        <v>2871</v>
      </c>
      <c r="D309" s="530" t="s">
        <v>2870</v>
      </c>
      <c r="E309" s="548">
        <v>1000</v>
      </c>
      <c r="F309" s="708">
        <v>6709.5</v>
      </c>
      <c r="G309" s="528">
        <f t="shared" si="9"/>
        <v>7044.9750000000004</v>
      </c>
      <c r="H309" s="527">
        <f t="shared" si="8"/>
        <v>47268259.762500003</v>
      </c>
      <c r="I309" s="549" t="s">
        <v>2647</v>
      </c>
      <c r="J309" s="525"/>
      <c r="K309" s="524"/>
    </row>
    <row r="310" spans="1:11" s="515" customFormat="1" ht="75" customHeight="1">
      <c r="A310" s="532"/>
      <c r="B310" s="532"/>
      <c r="C310" s="531" t="s">
        <v>2869</v>
      </c>
      <c r="D310" s="529">
        <v>1403334</v>
      </c>
      <c r="E310" s="529"/>
      <c r="F310" s="708">
        <v>660.55500000000006</v>
      </c>
      <c r="G310" s="528">
        <f t="shared" si="9"/>
        <v>693.58275000000015</v>
      </c>
      <c r="H310" s="527">
        <f t="shared" si="8"/>
        <v>458149.55342625012</v>
      </c>
      <c r="I310" s="549" t="s">
        <v>2647</v>
      </c>
      <c r="J310" s="525"/>
      <c r="K310" s="524"/>
    </row>
    <row r="311" spans="1:11" s="515" customFormat="1" ht="75" customHeight="1">
      <c r="A311" s="532"/>
      <c r="B311" s="532"/>
      <c r="C311" s="531" t="s">
        <v>2868</v>
      </c>
      <c r="D311" s="530" t="s">
        <v>2867</v>
      </c>
      <c r="E311" s="529"/>
      <c r="F311" s="708">
        <v>1507.1490000000001</v>
      </c>
      <c r="G311" s="528">
        <f t="shared" si="9"/>
        <v>1582.5064500000001</v>
      </c>
      <c r="H311" s="527">
        <f t="shared" si="8"/>
        <v>2385073.0136110503</v>
      </c>
      <c r="I311" s="549" t="s">
        <v>2647</v>
      </c>
      <c r="J311" s="525"/>
      <c r="K311" s="524"/>
    </row>
    <row r="312" spans="1:11" s="515" customFormat="1" ht="75" customHeight="1">
      <c r="A312" s="532"/>
      <c r="B312" s="532"/>
      <c r="C312" s="531" t="s">
        <v>2866</v>
      </c>
      <c r="D312" s="530" t="s">
        <v>2865</v>
      </c>
      <c r="E312" s="529"/>
      <c r="F312" s="708">
        <v>2410.317</v>
      </c>
      <c r="G312" s="528">
        <f t="shared" si="9"/>
        <v>2530.8328500000002</v>
      </c>
      <c r="H312" s="527">
        <f t="shared" si="8"/>
        <v>6100109.442513451</v>
      </c>
      <c r="I312" s="549" t="s">
        <v>2647</v>
      </c>
      <c r="J312" s="525"/>
      <c r="K312" s="524"/>
    </row>
    <row r="313" spans="1:11" s="515" customFormat="1" ht="75" customHeight="1">
      <c r="A313" s="532"/>
      <c r="B313" s="532" t="s">
        <v>2816</v>
      </c>
      <c r="C313" s="531" t="s">
        <v>2864</v>
      </c>
      <c r="D313" s="530" t="s">
        <v>2863</v>
      </c>
      <c r="E313" s="529">
        <v>470</v>
      </c>
      <c r="F313" s="708">
        <v>3043.8450000000003</v>
      </c>
      <c r="G313" s="528">
        <f t="shared" si="9"/>
        <v>3196.0372500000003</v>
      </c>
      <c r="H313" s="527">
        <f t="shared" si="8"/>
        <v>9728242.0032262523</v>
      </c>
      <c r="I313" s="549" t="s">
        <v>2647</v>
      </c>
      <c r="J313" s="525"/>
      <c r="K313" s="524"/>
    </row>
    <row r="314" spans="1:11" s="515" customFormat="1" ht="75" customHeight="1" thickBot="1">
      <c r="A314" s="523"/>
      <c r="B314" s="523" t="s">
        <v>2845</v>
      </c>
      <c r="C314" s="522" t="s">
        <v>2862</v>
      </c>
      <c r="D314" s="521" t="s">
        <v>2861</v>
      </c>
      <c r="E314" s="520" t="s">
        <v>2860</v>
      </c>
      <c r="F314" s="709">
        <v>8377.4250000000011</v>
      </c>
      <c r="G314" s="528">
        <f t="shared" si="9"/>
        <v>8796.2962500000012</v>
      </c>
      <c r="H314" s="519">
        <f t="shared" si="8"/>
        <v>73690312.112156272</v>
      </c>
      <c r="I314" s="554" t="s">
        <v>2647</v>
      </c>
      <c r="J314" s="517"/>
      <c r="K314" s="516"/>
    </row>
    <row r="315" spans="1:11" s="515" customFormat="1" ht="75" customHeight="1">
      <c r="A315" s="532"/>
      <c r="B315" s="532" t="s">
        <v>2857</v>
      </c>
      <c r="C315" s="531" t="s">
        <v>2859</v>
      </c>
      <c r="D315" s="530" t="s">
        <v>2858</v>
      </c>
      <c r="E315" s="548">
        <v>1000</v>
      </c>
      <c r="F315" s="710">
        <v>8931.9195</v>
      </c>
      <c r="G315" s="528">
        <f t="shared" si="9"/>
        <v>9378.5154750000002</v>
      </c>
      <c r="H315" s="527">
        <f t="shared" si="8"/>
        <v>83768145.252204269</v>
      </c>
      <c r="I315" s="526" t="s">
        <v>2647</v>
      </c>
      <c r="J315" s="525"/>
      <c r="K315" s="524"/>
    </row>
    <row r="316" spans="1:11" s="515" customFormat="1" ht="75" customHeight="1">
      <c r="A316" s="532"/>
      <c r="B316" s="532" t="s">
        <v>2857</v>
      </c>
      <c r="C316" s="531" t="s">
        <v>2856</v>
      </c>
      <c r="D316" s="530" t="s">
        <v>2855</v>
      </c>
      <c r="E316" s="548">
        <v>1000</v>
      </c>
      <c r="F316" s="708">
        <v>8931.9195</v>
      </c>
      <c r="G316" s="528">
        <f t="shared" si="9"/>
        <v>9378.5154750000002</v>
      </c>
      <c r="H316" s="527">
        <f t="shared" si="8"/>
        <v>83768145.252204269</v>
      </c>
      <c r="I316" s="526" t="s">
        <v>2647</v>
      </c>
      <c r="J316" s="525"/>
      <c r="K316" s="524"/>
    </row>
    <row r="317" spans="1:11" s="515" customFormat="1" ht="75" customHeight="1">
      <c r="A317" s="532"/>
      <c r="B317" s="532" t="s">
        <v>2852</v>
      </c>
      <c r="C317" s="531" t="s">
        <v>2854</v>
      </c>
      <c r="D317" s="530" t="s">
        <v>2853</v>
      </c>
      <c r="E317" s="548">
        <v>1000</v>
      </c>
      <c r="F317" s="708">
        <v>12109.398000000001</v>
      </c>
      <c r="G317" s="528">
        <f t="shared" si="9"/>
        <v>12714.867900000001</v>
      </c>
      <c r="H317" s="527">
        <f t="shared" si="8"/>
        <v>153969395.91852424</v>
      </c>
      <c r="I317" s="526" t="s">
        <v>2647</v>
      </c>
      <c r="J317" s="525"/>
      <c r="K317" s="524"/>
    </row>
    <row r="318" spans="1:11" s="515" customFormat="1" ht="75" customHeight="1">
      <c r="A318" s="532"/>
      <c r="B318" s="532" t="s">
        <v>2852</v>
      </c>
      <c r="C318" s="531" t="s">
        <v>2851</v>
      </c>
      <c r="D318" s="530" t="s">
        <v>2850</v>
      </c>
      <c r="E318" s="548">
        <v>1000</v>
      </c>
      <c r="F318" s="708">
        <v>12109.398000000001</v>
      </c>
      <c r="G318" s="528">
        <f t="shared" si="9"/>
        <v>12714.867900000001</v>
      </c>
      <c r="H318" s="527">
        <f t="shared" si="8"/>
        <v>153969395.91852424</v>
      </c>
      <c r="I318" s="526" t="s">
        <v>2647</v>
      </c>
      <c r="J318" s="525"/>
      <c r="K318" s="524"/>
    </row>
    <row r="319" spans="1:11" s="515" customFormat="1" ht="75" customHeight="1">
      <c r="A319" s="532"/>
      <c r="B319" s="532" t="s">
        <v>2845</v>
      </c>
      <c r="C319" s="545" t="s">
        <v>2849</v>
      </c>
      <c r="D319" s="544" t="s">
        <v>2848</v>
      </c>
      <c r="E319" s="550">
        <v>2314</v>
      </c>
      <c r="F319" s="708">
        <v>20668.462500000001</v>
      </c>
      <c r="G319" s="528">
        <f t="shared" si="9"/>
        <v>21701.885625000003</v>
      </c>
      <c r="H319" s="527">
        <f t="shared" si="8"/>
        <v>448544609.21960163</v>
      </c>
      <c r="I319" s="526" t="s">
        <v>2647</v>
      </c>
      <c r="J319" s="525"/>
      <c r="K319" s="524"/>
    </row>
    <row r="320" spans="1:11" s="515" customFormat="1" ht="75" customHeight="1">
      <c r="A320" s="532"/>
      <c r="B320" s="541" t="s">
        <v>2842</v>
      </c>
      <c r="C320" s="545" t="s">
        <v>2847</v>
      </c>
      <c r="D320" s="544" t="s">
        <v>2846</v>
      </c>
      <c r="E320" s="550">
        <v>2314</v>
      </c>
      <c r="F320" s="708">
        <v>25803.225000000002</v>
      </c>
      <c r="G320" s="528">
        <f t="shared" si="9"/>
        <v>27093.386250000003</v>
      </c>
      <c r="H320" s="527">
        <f t="shared" si="8"/>
        <v>699096741.42065644</v>
      </c>
      <c r="I320" s="526" t="s">
        <v>2647</v>
      </c>
      <c r="J320" s="525"/>
      <c r="K320" s="524"/>
    </row>
    <row r="321" spans="1:11" s="515" customFormat="1" ht="75" customHeight="1">
      <c r="A321" s="532"/>
      <c r="B321" s="532" t="s">
        <v>2845</v>
      </c>
      <c r="C321" s="545" t="s">
        <v>2844</v>
      </c>
      <c r="D321" s="544" t="s">
        <v>2843</v>
      </c>
      <c r="E321" s="550">
        <v>2314</v>
      </c>
      <c r="F321" s="708">
        <v>20668.462500000001</v>
      </c>
      <c r="G321" s="528">
        <f t="shared" si="9"/>
        <v>21701.885625000003</v>
      </c>
      <c r="H321" s="527">
        <f t="shared" si="8"/>
        <v>448544609.21960163</v>
      </c>
      <c r="I321" s="526" t="s">
        <v>2647</v>
      </c>
      <c r="J321" s="525"/>
      <c r="K321" s="524"/>
    </row>
    <row r="322" spans="1:11" s="515" customFormat="1" ht="75" customHeight="1">
      <c r="A322" s="532"/>
      <c r="B322" s="541" t="s">
        <v>2842</v>
      </c>
      <c r="C322" s="545" t="s">
        <v>2841</v>
      </c>
      <c r="D322" s="544" t="s">
        <v>2840</v>
      </c>
      <c r="E322" s="550">
        <v>2314</v>
      </c>
      <c r="F322" s="708">
        <v>25803.225000000002</v>
      </c>
      <c r="G322" s="528">
        <f t="shared" si="9"/>
        <v>27093.386250000003</v>
      </c>
      <c r="H322" s="527">
        <f t="shared" si="8"/>
        <v>699096741.42065644</v>
      </c>
      <c r="I322" s="526" t="s">
        <v>2647</v>
      </c>
      <c r="J322" s="525"/>
      <c r="K322" s="524"/>
    </row>
    <row r="323" spans="1:11" s="515" customFormat="1" ht="75" customHeight="1">
      <c r="A323" s="532"/>
      <c r="B323" s="532" t="s">
        <v>2839</v>
      </c>
      <c r="C323" s="531" t="s">
        <v>2838</v>
      </c>
      <c r="D323" s="530" t="s">
        <v>2837</v>
      </c>
      <c r="E323" s="529">
        <v>2775</v>
      </c>
      <c r="F323" s="708">
        <v>24786.079500000003</v>
      </c>
      <c r="G323" s="528">
        <f t="shared" si="9"/>
        <v>26025.383475000006</v>
      </c>
      <c r="H323" s="527">
        <f t="shared" si="8"/>
        <v>645067223.82933652</v>
      </c>
      <c r="I323" s="526" t="s">
        <v>2647</v>
      </c>
      <c r="J323" s="525"/>
      <c r="K323" s="524"/>
    </row>
    <row r="324" spans="1:11" s="515" customFormat="1" ht="75" customHeight="1">
      <c r="A324" s="532"/>
      <c r="B324" s="532" t="s">
        <v>2826</v>
      </c>
      <c r="C324" s="552" t="s">
        <v>2836</v>
      </c>
      <c r="D324" s="551" t="s">
        <v>2835</v>
      </c>
      <c r="E324" s="550">
        <v>1162</v>
      </c>
      <c r="F324" s="708">
        <v>14234.535000000002</v>
      </c>
      <c r="G324" s="528">
        <f t="shared" si="9"/>
        <v>14946.261750000001</v>
      </c>
      <c r="H324" s="527">
        <f t="shared" si="8"/>
        <v>212753085.99953631</v>
      </c>
      <c r="I324" s="526" t="s">
        <v>2647</v>
      </c>
      <c r="J324" s="525"/>
      <c r="K324" s="524"/>
    </row>
    <row r="325" spans="1:11" s="515" customFormat="1" ht="75" customHeight="1">
      <c r="A325" s="532"/>
      <c r="B325" s="532" t="s">
        <v>2826</v>
      </c>
      <c r="C325" s="552" t="s">
        <v>2834</v>
      </c>
      <c r="D325" s="551" t="s">
        <v>2833</v>
      </c>
      <c r="E325" s="550">
        <v>1162</v>
      </c>
      <c r="F325" s="708">
        <v>14234.535000000002</v>
      </c>
      <c r="G325" s="528">
        <f t="shared" si="9"/>
        <v>14946.261750000001</v>
      </c>
      <c r="H325" s="527">
        <f t="shared" si="8"/>
        <v>212753085.99953631</v>
      </c>
      <c r="I325" s="526" t="s">
        <v>2647</v>
      </c>
      <c r="J325" s="525"/>
      <c r="K325" s="524"/>
    </row>
    <row r="326" spans="1:11" s="515" customFormat="1" ht="75" customHeight="1">
      <c r="A326" s="532"/>
      <c r="B326" s="541" t="s">
        <v>2821</v>
      </c>
      <c r="C326" s="552" t="s">
        <v>2832</v>
      </c>
      <c r="D326" s="551" t="s">
        <v>2831</v>
      </c>
      <c r="E326" s="550">
        <v>1162</v>
      </c>
      <c r="F326" s="708">
        <v>19370.61</v>
      </c>
      <c r="G326" s="528">
        <f t="shared" si="9"/>
        <v>20339.140500000001</v>
      </c>
      <c r="H326" s="527">
        <f t="shared" si="8"/>
        <v>393981558.36070502</v>
      </c>
      <c r="I326" s="526" t="s">
        <v>2647</v>
      </c>
      <c r="J326" s="525"/>
      <c r="K326" s="524"/>
    </row>
    <row r="327" spans="1:11" s="515" customFormat="1" ht="75" customHeight="1">
      <c r="A327" s="532"/>
      <c r="B327" s="541" t="s">
        <v>2821</v>
      </c>
      <c r="C327" s="552" t="s">
        <v>2830</v>
      </c>
      <c r="D327" s="551" t="s">
        <v>2829</v>
      </c>
      <c r="E327" s="550">
        <v>1162</v>
      </c>
      <c r="F327" s="708">
        <v>19370.61</v>
      </c>
      <c r="G327" s="528">
        <f t="shared" si="9"/>
        <v>20339.140500000001</v>
      </c>
      <c r="H327" s="527">
        <f t="shared" si="8"/>
        <v>393981558.36070502</v>
      </c>
      <c r="I327" s="526" t="s">
        <v>2647</v>
      </c>
      <c r="J327" s="525"/>
      <c r="K327" s="524"/>
    </row>
    <row r="328" spans="1:11" s="515" customFormat="1" ht="75" customHeight="1">
      <c r="A328" s="532"/>
      <c r="B328" s="532" t="s">
        <v>2826</v>
      </c>
      <c r="C328" s="552" t="s">
        <v>2828</v>
      </c>
      <c r="D328" s="551" t="s">
        <v>2827</v>
      </c>
      <c r="E328" s="550">
        <v>1162</v>
      </c>
      <c r="F328" s="708">
        <v>15465.87</v>
      </c>
      <c r="G328" s="528">
        <f t="shared" si="9"/>
        <v>16239.163500000002</v>
      </c>
      <c r="H328" s="527">
        <f t="shared" si="8"/>
        <v>251152791.59974504</v>
      </c>
      <c r="I328" s="526" t="s">
        <v>2647</v>
      </c>
      <c r="J328" s="525"/>
      <c r="K328" s="524"/>
    </row>
    <row r="329" spans="1:11" s="515" customFormat="1" ht="75" customHeight="1">
      <c r="A329" s="532"/>
      <c r="B329" s="532" t="s">
        <v>2826</v>
      </c>
      <c r="C329" s="552" t="s">
        <v>2825</v>
      </c>
      <c r="D329" s="551" t="s">
        <v>2824</v>
      </c>
      <c r="E329" s="550">
        <v>1162</v>
      </c>
      <c r="F329" s="708">
        <v>15465.87</v>
      </c>
      <c r="G329" s="528">
        <f t="shared" si="9"/>
        <v>16239.163500000002</v>
      </c>
      <c r="H329" s="527">
        <f t="shared" si="8"/>
        <v>251152791.59974504</v>
      </c>
      <c r="I329" s="526" t="s">
        <v>2647</v>
      </c>
      <c r="J329" s="525"/>
      <c r="K329" s="524"/>
    </row>
    <row r="330" spans="1:11" s="515" customFormat="1" ht="75" customHeight="1">
      <c r="A330" s="532"/>
      <c r="B330" s="541" t="s">
        <v>2821</v>
      </c>
      <c r="C330" s="552" t="s">
        <v>2823</v>
      </c>
      <c r="D330" s="551" t="s">
        <v>2822</v>
      </c>
      <c r="E330" s="550">
        <v>1162</v>
      </c>
      <c r="F330" s="708">
        <v>20601.945000000003</v>
      </c>
      <c r="G330" s="528">
        <f t="shared" si="9"/>
        <v>21632.042250000006</v>
      </c>
      <c r="H330" s="527">
        <f t="shared" si="8"/>
        <v>445662144.67217642</v>
      </c>
      <c r="I330" s="526" t="s">
        <v>2647</v>
      </c>
      <c r="J330" s="525"/>
      <c r="K330" s="524"/>
    </row>
    <row r="331" spans="1:11" s="515" customFormat="1" ht="75" customHeight="1">
      <c r="A331" s="532"/>
      <c r="B331" s="541" t="s">
        <v>2821</v>
      </c>
      <c r="C331" s="552" t="s">
        <v>2820</v>
      </c>
      <c r="D331" s="551" t="s">
        <v>2819</v>
      </c>
      <c r="E331" s="550">
        <v>1162</v>
      </c>
      <c r="F331" s="708">
        <v>20601.945000000003</v>
      </c>
      <c r="G331" s="528">
        <f t="shared" si="9"/>
        <v>21632.042250000006</v>
      </c>
      <c r="H331" s="527">
        <f t="shared" si="8"/>
        <v>445662144.67217642</v>
      </c>
      <c r="I331" s="526" t="s">
        <v>2647</v>
      </c>
      <c r="J331" s="525"/>
      <c r="K331" s="524"/>
    </row>
    <row r="332" spans="1:11" s="515" customFormat="1" ht="75" customHeight="1">
      <c r="A332" s="532"/>
      <c r="B332" s="532" t="s">
        <v>2816</v>
      </c>
      <c r="C332" s="552" t="s">
        <v>2818</v>
      </c>
      <c r="D332" s="551" t="s">
        <v>2817</v>
      </c>
      <c r="E332" s="553">
        <v>1162</v>
      </c>
      <c r="F332" s="708">
        <v>14234.535000000002</v>
      </c>
      <c r="G332" s="528">
        <f t="shared" si="9"/>
        <v>14946.261750000001</v>
      </c>
      <c r="H332" s="527">
        <f t="shared" si="8"/>
        <v>212753085.99953631</v>
      </c>
      <c r="I332" s="526" t="s">
        <v>2647</v>
      </c>
      <c r="J332" s="525"/>
      <c r="K332" s="524"/>
    </row>
    <row r="333" spans="1:11" s="515" customFormat="1" ht="75" customHeight="1">
      <c r="A333" s="532"/>
      <c r="B333" s="532" t="s">
        <v>2816</v>
      </c>
      <c r="C333" s="552" t="s">
        <v>2815</v>
      </c>
      <c r="D333" s="551" t="s">
        <v>2814</v>
      </c>
      <c r="E333" s="553">
        <v>1162</v>
      </c>
      <c r="F333" s="708">
        <v>14234.535000000002</v>
      </c>
      <c r="G333" s="528">
        <f t="shared" si="9"/>
        <v>14946.261750000001</v>
      </c>
      <c r="H333" s="527">
        <f t="shared" si="8"/>
        <v>212753085.99953631</v>
      </c>
      <c r="I333" s="526" t="s">
        <v>2647</v>
      </c>
      <c r="J333" s="525"/>
      <c r="K333" s="524"/>
    </row>
    <row r="334" spans="1:11" s="515" customFormat="1" ht="75" customHeight="1">
      <c r="A334" s="532"/>
      <c r="B334" s="532" t="s">
        <v>2811</v>
      </c>
      <c r="C334" s="531" t="s">
        <v>2813</v>
      </c>
      <c r="D334" s="530" t="s">
        <v>2812</v>
      </c>
      <c r="E334" s="529">
        <v>931</v>
      </c>
      <c r="F334" s="708">
        <v>12010.005000000001</v>
      </c>
      <c r="G334" s="528">
        <f t="shared" si="9"/>
        <v>12610.505250000002</v>
      </c>
      <c r="H334" s="527">
        <f t="shared" si="8"/>
        <v>151452231.10502627</v>
      </c>
      <c r="I334" s="549" t="s">
        <v>2647</v>
      </c>
      <c r="J334" s="525"/>
      <c r="K334" s="524"/>
    </row>
    <row r="335" spans="1:11" s="515" customFormat="1" ht="75" customHeight="1">
      <c r="A335" s="532"/>
      <c r="B335" s="532" t="s">
        <v>2811</v>
      </c>
      <c r="C335" s="531" t="s">
        <v>2810</v>
      </c>
      <c r="D335" s="530" t="s">
        <v>2809</v>
      </c>
      <c r="E335" s="529">
        <v>931</v>
      </c>
      <c r="F335" s="708">
        <v>12010.005000000001</v>
      </c>
      <c r="G335" s="528">
        <f t="shared" si="9"/>
        <v>12610.505250000002</v>
      </c>
      <c r="H335" s="527">
        <f t="shared" ref="H335:H398" si="10">F335*G335</f>
        <v>151452231.10502627</v>
      </c>
      <c r="I335" s="549" t="s">
        <v>2647</v>
      </c>
      <c r="J335" s="525"/>
      <c r="K335" s="524"/>
    </row>
    <row r="336" spans="1:11" s="515" customFormat="1" ht="75" customHeight="1">
      <c r="A336" s="532"/>
      <c r="B336" s="532" t="s">
        <v>2806</v>
      </c>
      <c r="C336" s="552" t="s">
        <v>2808</v>
      </c>
      <c r="D336" s="551" t="s">
        <v>2807</v>
      </c>
      <c r="E336" s="550">
        <v>1392</v>
      </c>
      <c r="F336" s="708">
        <v>17052.525000000001</v>
      </c>
      <c r="G336" s="528">
        <f t="shared" ref="G336:G399" si="11">F336*1.05</f>
        <v>17905.151250000003</v>
      </c>
      <c r="H336" s="527">
        <f t="shared" si="10"/>
        <v>305328039.31940633</v>
      </c>
      <c r="I336" s="549" t="s">
        <v>2647</v>
      </c>
      <c r="J336" s="525"/>
      <c r="K336" s="524"/>
    </row>
    <row r="337" spans="1:11" s="515" customFormat="1" ht="75" customHeight="1">
      <c r="A337" s="532"/>
      <c r="B337" s="532" t="s">
        <v>2806</v>
      </c>
      <c r="C337" s="552" t="s">
        <v>2805</v>
      </c>
      <c r="D337" s="551" t="s">
        <v>2804</v>
      </c>
      <c r="E337" s="550">
        <v>1392</v>
      </c>
      <c r="F337" s="708">
        <v>17052.525000000001</v>
      </c>
      <c r="G337" s="528">
        <f t="shared" si="11"/>
        <v>17905.151250000003</v>
      </c>
      <c r="H337" s="527">
        <f t="shared" si="10"/>
        <v>305328039.31940633</v>
      </c>
      <c r="I337" s="549" t="s">
        <v>2647</v>
      </c>
      <c r="J337" s="525"/>
      <c r="K337" s="524"/>
    </row>
    <row r="338" spans="1:11" s="515" customFormat="1" ht="75" customHeight="1">
      <c r="A338" s="532"/>
      <c r="B338" s="532" t="s">
        <v>2787</v>
      </c>
      <c r="C338" s="531" t="s">
        <v>2803</v>
      </c>
      <c r="D338" s="530" t="s">
        <v>2802</v>
      </c>
      <c r="E338" s="548">
        <v>1000</v>
      </c>
      <c r="F338" s="708">
        <v>12249.8145</v>
      </c>
      <c r="G338" s="528">
        <f t="shared" si="11"/>
        <v>12862.305225</v>
      </c>
      <c r="H338" s="527">
        <f t="shared" si="10"/>
        <v>157560853.04863077</v>
      </c>
      <c r="I338" s="526" t="s">
        <v>2647</v>
      </c>
      <c r="J338" s="525"/>
      <c r="K338" s="524"/>
    </row>
    <row r="339" spans="1:11" s="515" customFormat="1" ht="75" customHeight="1">
      <c r="A339" s="532"/>
      <c r="B339" s="532" t="s">
        <v>2787</v>
      </c>
      <c r="C339" s="531" t="s">
        <v>2801</v>
      </c>
      <c r="D339" s="530" t="s">
        <v>2800</v>
      </c>
      <c r="E339" s="548">
        <v>1000</v>
      </c>
      <c r="F339" s="708">
        <v>12249.8145</v>
      </c>
      <c r="G339" s="528">
        <f t="shared" si="11"/>
        <v>12862.305225</v>
      </c>
      <c r="H339" s="527">
        <f t="shared" si="10"/>
        <v>157560853.04863077</v>
      </c>
      <c r="I339" s="526" t="s">
        <v>2647</v>
      </c>
      <c r="J339" s="525"/>
      <c r="K339" s="524"/>
    </row>
    <row r="340" spans="1:11" s="515" customFormat="1" ht="75" customHeight="1">
      <c r="A340" s="532"/>
      <c r="B340" s="532" t="s">
        <v>2787</v>
      </c>
      <c r="C340" s="531" t="s">
        <v>2799</v>
      </c>
      <c r="D340" s="530" t="s">
        <v>2798</v>
      </c>
      <c r="E340" s="548">
        <v>1000</v>
      </c>
      <c r="F340" s="708">
        <v>12249.636</v>
      </c>
      <c r="G340" s="528">
        <f t="shared" si="11"/>
        <v>12862.117800000002</v>
      </c>
      <c r="H340" s="527">
        <f t="shared" si="10"/>
        <v>157556261.23912084</v>
      </c>
      <c r="I340" s="526" t="s">
        <v>2647</v>
      </c>
      <c r="J340" s="525"/>
      <c r="K340" s="524"/>
    </row>
    <row r="341" spans="1:11" s="515" customFormat="1" ht="75" customHeight="1">
      <c r="A341" s="532"/>
      <c r="B341" s="532" t="s">
        <v>2787</v>
      </c>
      <c r="C341" s="531" t="s">
        <v>2797</v>
      </c>
      <c r="D341" s="530" t="s">
        <v>2796</v>
      </c>
      <c r="E341" s="548">
        <v>1000</v>
      </c>
      <c r="F341" s="708">
        <v>12249.636</v>
      </c>
      <c r="G341" s="528">
        <f t="shared" si="11"/>
        <v>12862.117800000002</v>
      </c>
      <c r="H341" s="527">
        <f t="shared" si="10"/>
        <v>157556261.23912084</v>
      </c>
      <c r="I341" s="526" t="s">
        <v>2647</v>
      </c>
      <c r="J341" s="525"/>
      <c r="K341" s="524"/>
    </row>
    <row r="342" spans="1:11" s="515" customFormat="1" ht="75" customHeight="1">
      <c r="A342" s="532"/>
      <c r="B342" s="541" t="s">
        <v>2780</v>
      </c>
      <c r="C342" s="531" t="s">
        <v>2795</v>
      </c>
      <c r="D342" s="530" t="s">
        <v>2794</v>
      </c>
      <c r="E342" s="548">
        <v>1000</v>
      </c>
      <c r="F342" s="708">
        <v>17385.889500000001</v>
      </c>
      <c r="G342" s="528">
        <f t="shared" si="11"/>
        <v>18255.183975000004</v>
      </c>
      <c r="H342" s="527">
        <f t="shared" si="10"/>
        <v>317382611.39152086</v>
      </c>
      <c r="I342" s="526" t="s">
        <v>2647</v>
      </c>
      <c r="J342" s="525"/>
      <c r="K342" s="524"/>
    </row>
    <row r="343" spans="1:11" s="515" customFormat="1" ht="75" customHeight="1">
      <c r="A343" s="532"/>
      <c r="B343" s="541" t="s">
        <v>2780</v>
      </c>
      <c r="C343" s="531" t="s">
        <v>2793</v>
      </c>
      <c r="D343" s="530" t="s">
        <v>2792</v>
      </c>
      <c r="E343" s="548">
        <v>1000</v>
      </c>
      <c r="F343" s="708">
        <v>17385.889500000001</v>
      </c>
      <c r="G343" s="528">
        <f t="shared" si="11"/>
        <v>18255.183975000004</v>
      </c>
      <c r="H343" s="527">
        <f t="shared" si="10"/>
        <v>317382611.39152086</v>
      </c>
      <c r="I343" s="526" t="s">
        <v>2647</v>
      </c>
      <c r="J343" s="525"/>
      <c r="K343" s="524"/>
    </row>
    <row r="344" spans="1:11" s="515" customFormat="1" ht="75" customHeight="1">
      <c r="A344" s="532"/>
      <c r="B344" s="532" t="s">
        <v>2787</v>
      </c>
      <c r="C344" s="531" t="s">
        <v>2791</v>
      </c>
      <c r="D344" s="530" t="s">
        <v>2790</v>
      </c>
      <c r="E344" s="548">
        <v>1000</v>
      </c>
      <c r="F344" s="708">
        <v>12249.8145</v>
      </c>
      <c r="G344" s="528">
        <f t="shared" si="11"/>
        <v>12862.305225</v>
      </c>
      <c r="H344" s="527">
        <f t="shared" si="10"/>
        <v>157560853.04863077</v>
      </c>
      <c r="I344" s="526" t="s">
        <v>2647</v>
      </c>
      <c r="J344" s="525"/>
      <c r="K344" s="524"/>
    </row>
    <row r="345" spans="1:11" s="515" customFormat="1" ht="75" customHeight="1">
      <c r="A345" s="532"/>
      <c r="B345" s="532" t="s">
        <v>2787</v>
      </c>
      <c r="C345" s="531" t="s">
        <v>2789</v>
      </c>
      <c r="D345" s="530" t="s">
        <v>2788</v>
      </c>
      <c r="E345" s="548">
        <v>1000</v>
      </c>
      <c r="F345" s="708">
        <v>12249.8145</v>
      </c>
      <c r="G345" s="528">
        <f t="shared" si="11"/>
        <v>12862.305225</v>
      </c>
      <c r="H345" s="527">
        <f t="shared" si="10"/>
        <v>157560853.04863077</v>
      </c>
      <c r="I345" s="526" t="s">
        <v>2647</v>
      </c>
      <c r="J345" s="525"/>
      <c r="K345" s="524"/>
    </row>
    <row r="346" spans="1:11" s="515" customFormat="1" ht="75" customHeight="1">
      <c r="A346" s="532"/>
      <c r="B346" s="532" t="s">
        <v>2787</v>
      </c>
      <c r="C346" s="531" t="s">
        <v>2786</v>
      </c>
      <c r="D346" s="530" t="s">
        <v>2785</v>
      </c>
      <c r="E346" s="548">
        <v>1000</v>
      </c>
      <c r="F346" s="708">
        <v>12249.8145</v>
      </c>
      <c r="G346" s="528">
        <f t="shared" si="11"/>
        <v>12862.305225</v>
      </c>
      <c r="H346" s="527">
        <f t="shared" si="10"/>
        <v>157560853.04863077</v>
      </c>
      <c r="I346" s="526" t="s">
        <v>2647</v>
      </c>
      <c r="J346" s="525"/>
      <c r="K346" s="524"/>
    </row>
    <row r="347" spans="1:11" s="515" customFormat="1" ht="75" customHeight="1">
      <c r="A347" s="532"/>
      <c r="B347" s="541" t="s">
        <v>2780</v>
      </c>
      <c r="C347" s="531" t="s">
        <v>2784</v>
      </c>
      <c r="D347" s="530" t="s">
        <v>2783</v>
      </c>
      <c r="E347" s="548">
        <v>1000</v>
      </c>
      <c r="F347" s="708">
        <v>17385.889500000001</v>
      </c>
      <c r="G347" s="528">
        <f t="shared" si="11"/>
        <v>18255.183975000004</v>
      </c>
      <c r="H347" s="527">
        <f t="shared" si="10"/>
        <v>317382611.39152086</v>
      </c>
      <c r="I347" s="526" t="s">
        <v>2647</v>
      </c>
      <c r="J347" s="525"/>
      <c r="K347" s="524"/>
    </row>
    <row r="348" spans="1:11" s="515" customFormat="1" ht="75" customHeight="1">
      <c r="A348" s="532"/>
      <c r="B348" s="541" t="s">
        <v>2780</v>
      </c>
      <c r="C348" s="531" t="s">
        <v>2782</v>
      </c>
      <c r="D348" s="530" t="s">
        <v>2781</v>
      </c>
      <c r="E348" s="548">
        <v>1000</v>
      </c>
      <c r="F348" s="708">
        <v>17385.889500000001</v>
      </c>
      <c r="G348" s="528">
        <f t="shared" si="11"/>
        <v>18255.183975000004</v>
      </c>
      <c r="H348" s="527">
        <f t="shared" si="10"/>
        <v>317382611.39152086</v>
      </c>
      <c r="I348" s="526" t="s">
        <v>2647</v>
      </c>
      <c r="J348" s="525"/>
      <c r="K348" s="524"/>
    </row>
    <row r="349" spans="1:11" s="515" customFormat="1" ht="75" customHeight="1">
      <c r="A349" s="532"/>
      <c r="B349" s="541" t="s">
        <v>2780</v>
      </c>
      <c r="C349" s="531" t="s">
        <v>2779</v>
      </c>
      <c r="D349" s="530" t="s">
        <v>2778</v>
      </c>
      <c r="E349" s="548">
        <v>1000</v>
      </c>
      <c r="F349" s="708">
        <v>17385.889500000001</v>
      </c>
      <c r="G349" s="528">
        <f t="shared" si="11"/>
        <v>18255.183975000004</v>
      </c>
      <c r="H349" s="527">
        <f t="shared" si="10"/>
        <v>317382611.39152086</v>
      </c>
      <c r="I349" s="526" t="s">
        <v>2647</v>
      </c>
      <c r="J349" s="525"/>
      <c r="K349" s="524"/>
    </row>
    <row r="350" spans="1:11" s="515" customFormat="1" ht="75" customHeight="1">
      <c r="A350" s="532"/>
      <c r="B350" s="532"/>
      <c r="C350" s="531" t="s">
        <v>2777</v>
      </c>
      <c r="D350" s="530">
        <v>1401627</v>
      </c>
      <c r="E350" s="529"/>
      <c r="F350" s="708">
        <v>1257.7950000000001</v>
      </c>
      <c r="G350" s="528">
        <f t="shared" si="11"/>
        <v>1320.6847500000001</v>
      </c>
      <c r="H350" s="527">
        <f t="shared" si="10"/>
        <v>1661150.6751262501</v>
      </c>
      <c r="I350" s="526" t="s">
        <v>2647</v>
      </c>
      <c r="J350" s="525"/>
      <c r="K350" s="524"/>
    </row>
    <row r="351" spans="1:11" s="515" customFormat="1" ht="75" customHeight="1">
      <c r="A351" s="532"/>
      <c r="B351" s="532"/>
      <c r="C351" s="531" t="s">
        <v>2776</v>
      </c>
      <c r="D351" s="530">
        <v>1401701</v>
      </c>
      <c r="E351" s="529"/>
      <c r="F351" s="708">
        <v>2580.48</v>
      </c>
      <c r="G351" s="528">
        <f t="shared" si="11"/>
        <v>2709.5040000000004</v>
      </c>
      <c r="H351" s="527">
        <f t="shared" si="10"/>
        <v>6991820.8819200005</v>
      </c>
      <c r="I351" s="526" t="s">
        <v>2647</v>
      </c>
      <c r="J351" s="525"/>
      <c r="K351" s="524"/>
    </row>
    <row r="352" spans="1:11" s="515" customFormat="1" ht="75" customHeight="1">
      <c r="A352" s="532"/>
      <c r="B352" s="532"/>
      <c r="C352" s="531" t="s">
        <v>2775</v>
      </c>
      <c r="D352" s="530">
        <v>1400388</v>
      </c>
      <c r="E352" s="529"/>
      <c r="F352" s="708">
        <v>4515.84</v>
      </c>
      <c r="G352" s="528">
        <f t="shared" si="11"/>
        <v>4741.6320000000005</v>
      </c>
      <c r="H352" s="527">
        <f t="shared" si="10"/>
        <v>21412451.450880002</v>
      </c>
      <c r="I352" s="526" t="s">
        <v>2647</v>
      </c>
      <c r="J352" s="525"/>
      <c r="K352" s="524"/>
    </row>
    <row r="353" spans="1:11" s="515" customFormat="1" ht="75" customHeight="1">
      <c r="A353" s="532"/>
      <c r="B353" s="532" t="s">
        <v>2771</v>
      </c>
      <c r="C353" s="531" t="s">
        <v>2774</v>
      </c>
      <c r="D353" s="530" t="s">
        <v>2773</v>
      </c>
      <c r="E353" s="529" t="s">
        <v>2772</v>
      </c>
      <c r="F353" s="708">
        <v>13244.175000000001</v>
      </c>
      <c r="G353" s="528">
        <f t="shared" si="11"/>
        <v>13906.383750000001</v>
      </c>
      <c r="H353" s="527">
        <f t="shared" si="10"/>
        <v>184178580.00215629</v>
      </c>
      <c r="I353" s="526" t="s">
        <v>2647</v>
      </c>
      <c r="J353" s="525"/>
      <c r="K353" s="524"/>
    </row>
    <row r="354" spans="1:11" s="515" customFormat="1" ht="75" customHeight="1">
      <c r="A354" s="532"/>
      <c r="B354" s="532" t="s">
        <v>2771</v>
      </c>
      <c r="C354" s="531" t="s">
        <v>2770</v>
      </c>
      <c r="D354" s="530">
        <v>2409716</v>
      </c>
      <c r="E354" s="529">
        <v>495</v>
      </c>
      <c r="F354" s="708">
        <v>3433.1849999999999</v>
      </c>
      <c r="G354" s="528">
        <f t="shared" si="11"/>
        <v>3604.8442500000001</v>
      </c>
      <c r="H354" s="527">
        <f t="shared" si="10"/>
        <v>12376097.20643625</v>
      </c>
      <c r="I354" s="526" t="s">
        <v>2647</v>
      </c>
      <c r="J354" s="525"/>
      <c r="K354" s="524"/>
    </row>
    <row r="355" spans="1:11" s="515" customFormat="1" ht="75" customHeight="1">
      <c r="A355" s="532"/>
      <c r="B355" s="532" t="s">
        <v>2769</v>
      </c>
      <c r="C355" s="531" t="s">
        <v>2768</v>
      </c>
      <c r="D355" s="530" t="s">
        <v>2767</v>
      </c>
      <c r="E355" s="529" t="s">
        <v>2766</v>
      </c>
      <c r="F355" s="708">
        <v>11499.032999999999</v>
      </c>
      <c r="G355" s="528">
        <f t="shared" si="11"/>
        <v>12073.98465</v>
      </c>
      <c r="H355" s="527">
        <f t="shared" si="10"/>
        <v>138839147.93184346</v>
      </c>
      <c r="I355" s="526" t="s">
        <v>2647</v>
      </c>
      <c r="J355" s="525"/>
      <c r="K355" s="524"/>
    </row>
    <row r="356" spans="1:11" s="515" customFormat="1" ht="75" customHeight="1">
      <c r="A356" s="532"/>
      <c r="B356" s="532" t="s">
        <v>2756</v>
      </c>
      <c r="C356" s="531" t="s">
        <v>2765</v>
      </c>
      <c r="D356" s="530" t="s">
        <v>2764</v>
      </c>
      <c r="E356" s="529" t="s">
        <v>2763</v>
      </c>
      <c r="F356" s="708">
        <v>7396.389000000001</v>
      </c>
      <c r="G356" s="528">
        <f t="shared" si="11"/>
        <v>7766.208450000001</v>
      </c>
      <c r="H356" s="527">
        <f t="shared" si="10"/>
        <v>57441898.751287065</v>
      </c>
      <c r="I356" s="526" t="s">
        <v>2647</v>
      </c>
      <c r="J356" s="525"/>
      <c r="K356" s="524"/>
    </row>
    <row r="357" spans="1:11" s="515" customFormat="1" ht="75" customHeight="1">
      <c r="A357" s="532"/>
      <c r="B357" s="532" t="s">
        <v>2762</v>
      </c>
      <c r="C357" s="531" t="s">
        <v>2761</v>
      </c>
      <c r="D357" s="530" t="s">
        <v>2760</v>
      </c>
      <c r="E357" s="529" t="s">
        <v>2759</v>
      </c>
      <c r="F357" s="708">
        <v>8124.5640000000003</v>
      </c>
      <c r="G357" s="528">
        <f t="shared" si="11"/>
        <v>8530.7921999999999</v>
      </c>
      <c r="H357" s="527">
        <f t="shared" si="10"/>
        <v>69308967.199600801</v>
      </c>
      <c r="I357" s="526" t="s">
        <v>2647</v>
      </c>
      <c r="J357" s="525"/>
      <c r="K357" s="524"/>
    </row>
    <row r="358" spans="1:11" s="515" customFormat="1" ht="75" customHeight="1">
      <c r="A358" s="532"/>
      <c r="B358" s="532" t="s">
        <v>2756</v>
      </c>
      <c r="C358" s="531" t="s">
        <v>2758</v>
      </c>
      <c r="D358" s="530" t="s">
        <v>2757</v>
      </c>
      <c r="E358" s="529">
        <v>1392</v>
      </c>
      <c r="F358" s="708">
        <v>15962.94</v>
      </c>
      <c r="G358" s="528">
        <f t="shared" si="11"/>
        <v>16761.087</v>
      </c>
      <c r="H358" s="527">
        <f t="shared" si="10"/>
        <v>267556226.11578</v>
      </c>
      <c r="I358" s="526" t="s">
        <v>2647</v>
      </c>
      <c r="J358" s="525"/>
      <c r="K358" s="524"/>
    </row>
    <row r="359" spans="1:11" s="515" customFormat="1" ht="75" customHeight="1">
      <c r="A359" s="532"/>
      <c r="B359" s="532"/>
      <c r="C359" s="531" t="s">
        <v>2753</v>
      </c>
      <c r="D359" s="530" t="s">
        <v>2752</v>
      </c>
      <c r="E359" s="529"/>
      <c r="F359" s="708">
        <v>660.55500000000006</v>
      </c>
      <c r="G359" s="528">
        <f t="shared" si="11"/>
        <v>693.58275000000015</v>
      </c>
      <c r="H359" s="527">
        <f t="shared" si="10"/>
        <v>458149.55342625012</v>
      </c>
      <c r="I359" s="526" t="s">
        <v>2647</v>
      </c>
      <c r="J359" s="525"/>
      <c r="K359" s="524"/>
    </row>
    <row r="360" spans="1:11" s="515" customFormat="1" ht="75" customHeight="1">
      <c r="A360" s="532"/>
      <c r="B360" s="532" t="s">
        <v>2756</v>
      </c>
      <c r="C360" s="531" t="s">
        <v>2755</v>
      </c>
      <c r="D360" s="530" t="s">
        <v>2754</v>
      </c>
      <c r="E360" s="548">
        <v>1000</v>
      </c>
      <c r="F360" s="708">
        <v>11467.512000000001</v>
      </c>
      <c r="G360" s="528">
        <f t="shared" si="11"/>
        <v>12040.887600000002</v>
      </c>
      <c r="H360" s="527">
        <f t="shared" si="10"/>
        <v>138079023.04365122</v>
      </c>
      <c r="I360" s="526" t="s">
        <v>2647</v>
      </c>
      <c r="J360" s="525"/>
      <c r="K360" s="524"/>
    </row>
    <row r="361" spans="1:11" s="515" customFormat="1" ht="75" customHeight="1">
      <c r="A361" s="532"/>
      <c r="B361" s="532"/>
      <c r="C361" s="531" t="s">
        <v>2753</v>
      </c>
      <c r="D361" s="530" t="s">
        <v>2752</v>
      </c>
      <c r="E361" s="529"/>
      <c r="F361" s="708">
        <v>660.55500000000006</v>
      </c>
      <c r="G361" s="528">
        <f t="shared" si="11"/>
        <v>693.58275000000015</v>
      </c>
      <c r="H361" s="527">
        <f t="shared" si="10"/>
        <v>458149.55342625012</v>
      </c>
      <c r="I361" s="526" t="s">
        <v>2647</v>
      </c>
      <c r="J361" s="525"/>
      <c r="K361" s="524"/>
    </row>
    <row r="362" spans="1:11" s="515" customFormat="1" ht="75" customHeight="1">
      <c r="A362" s="532"/>
      <c r="B362" s="532" t="s">
        <v>2715</v>
      </c>
      <c r="C362" s="531" t="s">
        <v>2751</v>
      </c>
      <c r="D362" s="530" t="s">
        <v>2750</v>
      </c>
      <c r="E362" s="529" t="s">
        <v>2739</v>
      </c>
      <c r="F362" s="708">
        <v>35535.78</v>
      </c>
      <c r="G362" s="528">
        <f t="shared" si="11"/>
        <v>37312.569000000003</v>
      </c>
      <c r="H362" s="527">
        <f t="shared" si="10"/>
        <v>1325931243.2188201</v>
      </c>
      <c r="I362" s="526" t="s">
        <v>2647</v>
      </c>
      <c r="J362" s="525"/>
      <c r="K362" s="524"/>
    </row>
    <row r="363" spans="1:11" s="515" customFormat="1" ht="75" customHeight="1">
      <c r="A363" s="532"/>
      <c r="B363" s="532" t="s">
        <v>2715</v>
      </c>
      <c r="C363" s="531" t="s">
        <v>2749</v>
      </c>
      <c r="D363" s="530" t="s">
        <v>2748</v>
      </c>
      <c r="E363" s="529" t="s">
        <v>2739</v>
      </c>
      <c r="F363" s="708">
        <v>35535.78</v>
      </c>
      <c r="G363" s="528">
        <f t="shared" si="11"/>
        <v>37312.569000000003</v>
      </c>
      <c r="H363" s="527">
        <f t="shared" si="10"/>
        <v>1325931243.2188201</v>
      </c>
      <c r="I363" s="526" t="s">
        <v>2647</v>
      </c>
      <c r="J363" s="525"/>
      <c r="K363" s="524"/>
    </row>
    <row r="364" spans="1:11" s="515" customFormat="1" ht="75" customHeight="1">
      <c r="A364" s="532"/>
      <c r="B364" s="541" t="s">
        <v>2712</v>
      </c>
      <c r="C364" s="531" t="s">
        <v>2747</v>
      </c>
      <c r="D364" s="530" t="s">
        <v>2746</v>
      </c>
      <c r="E364" s="529" t="s">
        <v>2739</v>
      </c>
      <c r="F364" s="708">
        <v>40671.855000000003</v>
      </c>
      <c r="G364" s="528">
        <f t="shared" si="11"/>
        <v>42705.447750000007</v>
      </c>
      <c r="H364" s="527">
        <f t="shared" si="10"/>
        <v>1736909778.5980766</v>
      </c>
      <c r="I364" s="526" t="s">
        <v>2647</v>
      </c>
      <c r="J364" s="525"/>
      <c r="K364" s="524"/>
    </row>
    <row r="365" spans="1:11" s="515" customFormat="1" ht="75" customHeight="1">
      <c r="A365" s="532"/>
      <c r="B365" s="541" t="s">
        <v>2712</v>
      </c>
      <c r="C365" s="531" t="s">
        <v>2745</v>
      </c>
      <c r="D365" s="530" t="s">
        <v>2744</v>
      </c>
      <c r="E365" s="529" t="s">
        <v>2739</v>
      </c>
      <c r="F365" s="708">
        <v>40671.855000000003</v>
      </c>
      <c r="G365" s="528">
        <f t="shared" si="11"/>
        <v>42705.447750000007</v>
      </c>
      <c r="H365" s="527">
        <f t="shared" si="10"/>
        <v>1736909778.5980766</v>
      </c>
      <c r="I365" s="526" t="s">
        <v>2647</v>
      </c>
      <c r="J365" s="525"/>
      <c r="K365" s="524"/>
    </row>
    <row r="366" spans="1:11" s="515" customFormat="1" ht="75" customHeight="1">
      <c r="A366" s="532"/>
      <c r="B366" s="532" t="s">
        <v>2731</v>
      </c>
      <c r="C366" s="531" t="s">
        <v>2743</v>
      </c>
      <c r="D366" s="530" t="s">
        <v>2742</v>
      </c>
      <c r="E366" s="529" t="s">
        <v>2739</v>
      </c>
      <c r="F366" s="708">
        <v>35535.78</v>
      </c>
      <c r="G366" s="528">
        <f t="shared" si="11"/>
        <v>37312.569000000003</v>
      </c>
      <c r="H366" s="527">
        <f t="shared" si="10"/>
        <v>1325931243.2188201</v>
      </c>
      <c r="I366" s="526" t="s">
        <v>2647</v>
      </c>
      <c r="J366" s="525"/>
      <c r="K366" s="524"/>
    </row>
    <row r="367" spans="1:11" s="515" customFormat="1" ht="75" customHeight="1">
      <c r="A367" s="532"/>
      <c r="B367" s="532" t="s">
        <v>2731</v>
      </c>
      <c r="C367" s="531" t="s">
        <v>2741</v>
      </c>
      <c r="D367" s="530" t="s">
        <v>2740</v>
      </c>
      <c r="E367" s="529" t="s">
        <v>2739</v>
      </c>
      <c r="F367" s="708">
        <v>35535.78</v>
      </c>
      <c r="G367" s="528">
        <f t="shared" si="11"/>
        <v>37312.569000000003</v>
      </c>
      <c r="H367" s="527">
        <f t="shared" si="10"/>
        <v>1325931243.2188201</v>
      </c>
      <c r="I367" s="526" t="s">
        <v>2647</v>
      </c>
      <c r="J367" s="525"/>
      <c r="K367" s="524"/>
    </row>
    <row r="368" spans="1:11" s="515" customFormat="1" ht="75" customHeight="1">
      <c r="A368" s="532"/>
      <c r="B368" s="532" t="s">
        <v>2736</v>
      </c>
      <c r="C368" s="531" t="s">
        <v>2738</v>
      </c>
      <c r="D368" s="530" t="s">
        <v>2737</v>
      </c>
      <c r="E368" s="529" t="s">
        <v>2728</v>
      </c>
      <c r="F368" s="708">
        <v>39398.94</v>
      </c>
      <c r="G368" s="528">
        <f t="shared" si="11"/>
        <v>41368.887000000002</v>
      </c>
      <c r="H368" s="527">
        <f t="shared" si="10"/>
        <v>1629890296.7797801</v>
      </c>
      <c r="I368" s="526" t="s">
        <v>2647</v>
      </c>
      <c r="J368" s="525"/>
      <c r="K368" s="524"/>
    </row>
    <row r="369" spans="1:11" s="515" customFormat="1" ht="75" customHeight="1">
      <c r="A369" s="532"/>
      <c r="B369" s="532" t="s">
        <v>2736</v>
      </c>
      <c r="C369" s="531" t="s">
        <v>2735</v>
      </c>
      <c r="D369" s="530" t="s">
        <v>2734</v>
      </c>
      <c r="E369" s="529" t="s">
        <v>2728</v>
      </c>
      <c r="F369" s="708">
        <v>39398.94</v>
      </c>
      <c r="G369" s="528">
        <f t="shared" si="11"/>
        <v>41368.887000000002</v>
      </c>
      <c r="H369" s="527">
        <f t="shared" si="10"/>
        <v>1629890296.7797801</v>
      </c>
      <c r="I369" s="526" t="s">
        <v>2647</v>
      </c>
      <c r="J369" s="525"/>
      <c r="K369" s="524"/>
    </row>
    <row r="370" spans="1:11" s="515" customFormat="1" ht="75" customHeight="1">
      <c r="A370" s="532"/>
      <c r="B370" s="532" t="s">
        <v>2731</v>
      </c>
      <c r="C370" s="531" t="s">
        <v>2733</v>
      </c>
      <c r="D370" s="530" t="s">
        <v>2732</v>
      </c>
      <c r="E370" s="529" t="s">
        <v>2728</v>
      </c>
      <c r="F370" s="708">
        <v>39398.94</v>
      </c>
      <c r="G370" s="528">
        <f t="shared" si="11"/>
        <v>41368.887000000002</v>
      </c>
      <c r="H370" s="527">
        <f t="shared" si="10"/>
        <v>1629890296.7797801</v>
      </c>
      <c r="I370" s="526" t="s">
        <v>2647</v>
      </c>
      <c r="J370" s="525"/>
      <c r="K370" s="524"/>
    </row>
    <row r="371" spans="1:11" s="515" customFormat="1" ht="75" customHeight="1">
      <c r="A371" s="532"/>
      <c r="B371" s="532" t="s">
        <v>2731</v>
      </c>
      <c r="C371" s="531" t="s">
        <v>2730</v>
      </c>
      <c r="D371" s="530" t="s">
        <v>2729</v>
      </c>
      <c r="E371" s="529" t="s">
        <v>2728</v>
      </c>
      <c r="F371" s="708">
        <v>39398.94</v>
      </c>
      <c r="G371" s="528">
        <f t="shared" si="11"/>
        <v>41368.887000000002</v>
      </c>
      <c r="H371" s="527">
        <f t="shared" si="10"/>
        <v>1629890296.7797801</v>
      </c>
      <c r="I371" s="526" t="s">
        <v>2647</v>
      </c>
      <c r="J371" s="525"/>
      <c r="K371" s="524"/>
    </row>
    <row r="372" spans="1:11" s="515" customFormat="1" ht="75" customHeight="1">
      <c r="A372" s="532"/>
      <c r="B372" s="532" t="s">
        <v>2725</v>
      </c>
      <c r="C372" s="531" t="s">
        <v>2727</v>
      </c>
      <c r="D372" s="530" t="s">
        <v>2726</v>
      </c>
      <c r="E372" s="529" t="s">
        <v>2722</v>
      </c>
      <c r="F372" s="708">
        <v>2808.5400000000004</v>
      </c>
      <c r="G372" s="528">
        <f t="shared" si="11"/>
        <v>2948.9670000000006</v>
      </c>
      <c r="H372" s="527">
        <f t="shared" si="10"/>
        <v>8282291.7781800032</v>
      </c>
      <c r="I372" s="526" t="s">
        <v>2647</v>
      </c>
      <c r="J372" s="525"/>
      <c r="K372" s="524"/>
    </row>
    <row r="373" spans="1:11" s="515" customFormat="1" ht="75" customHeight="1">
      <c r="A373" s="532"/>
      <c r="B373" s="532" t="s">
        <v>2725</v>
      </c>
      <c r="C373" s="531" t="s">
        <v>2724</v>
      </c>
      <c r="D373" s="530" t="s">
        <v>2723</v>
      </c>
      <c r="E373" s="529" t="s">
        <v>2722</v>
      </c>
      <c r="F373" s="708">
        <v>2808.5400000000004</v>
      </c>
      <c r="G373" s="528">
        <f t="shared" si="11"/>
        <v>2948.9670000000006</v>
      </c>
      <c r="H373" s="527">
        <f t="shared" si="10"/>
        <v>8282291.7781800032</v>
      </c>
      <c r="I373" s="526" t="s">
        <v>2647</v>
      </c>
      <c r="J373" s="525"/>
      <c r="K373" s="524"/>
    </row>
    <row r="374" spans="1:11" s="515" customFormat="1" ht="75" customHeight="1">
      <c r="A374" s="532"/>
      <c r="B374" s="532" t="s">
        <v>2721</v>
      </c>
      <c r="C374" s="531" t="s">
        <v>2720</v>
      </c>
      <c r="D374" s="530" t="s">
        <v>2719</v>
      </c>
      <c r="E374" s="529" t="s">
        <v>2709</v>
      </c>
      <c r="F374" s="708">
        <v>17393.670000000002</v>
      </c>
      <c r="G374" s="528">
        <f t="shared" si="11"/>
        <v>18263.353500000001</v>
      </c>
      <c r="H374" s="527">
        <f t="shared" si="10"/>
        <v>317666743.87234503</v>
      </c>
      <c r="I374" s="526" t="s">
        <v>2647</v>
      </c>
      <c r="J374" s="525"/>
      <c r="K374" s="524"/>
    </row>
    <row r="375" spans="1:11" s="515" customFormat="1" ht="75" customHeight="1">
      <c r="A375" s="532"/>
      <c r="B375" s="532" t="s">
        <v>2718</v>
      </c>
      <c r="C375" s="531" t="s">
        <v>2717</v>
      </c>
      <c r="D375" s="530" t="s">
        <v>2716</v>
      </c>
      <c r="E375" s="529" t="s">
        <v>2709</v>
      </c>
      <c r="F375" s="708">
        <v>17393.670000000002</v>
      </c>
      <c r="G375" s="528">
        <f t="shared" si="11"/>
        <v>18263.353500000001</v>
      </c>
      <c r="H375" s="527">
        <f t="shared" si="10"/>
        <v>317666743.87234503</v>
      </c>
      <c r="I375" s="526" t="s">
        <v>2647</v>
      </c>
      <c r="J375" s="525"/>
      <c r="K375" s="524"/>
    </row>
    <row r="376" spans="1:11" s="515" customFormat="1" ht="75" customHeight="1">
      <c r="A376" s="532"/>
      <c r="B376" s="532" t="s">
        <v>2715</v>
      </c>
      <c r="C376" s="531" t="s">
        <v>2714</v>
      </c>
      <c r="D376" s="530" t="s">
        <v>2713</v>
      </c>
      <c r="E376" s="529" t="s">
        <v>2709</v>
      </c>
      <c r="F376" s="708">
        <v>17393.670000000002</v>
      </c>
      <c r="G376" s="528">
        <f t="shared" si="11"/>
        <v>18263.353500000001</v>
      </c>
      <c r="H376" s="527">
        <f t="shared" si="10"/>
        <v>317666743.87234503</v>
      </c>
      <c r="I376" s="526" t="s">
        <v>2647</v>
      </c>
      <c r="J376" s="525"/>
      <c r="K376" s="524"/>
    </row>
    <row r="377" spans="1:11" s="515" customFormat="1" ht="75" customHeight="1">
      <c r="A377" s="532"/>
      <c r="B377" s="541" t="s">
        <v>2712</v>
      </c>
      <c r="C377" s="531" t="s">
        <v>2711</v>
      </c>
      <c r="D377" s="530" t="s">
        <v>2710</v>
      </c>
      <c r="E377" s="529" t="s">
        <v>2709</v>
      </c>
      <c r="F377" s="708">
        <v>22529.745000000003</v>
      </c>
      <c r="G377" s="528">
        <f t="shared" si="11"/>
        <v>23656.232250000005</v>
      </c>
      <c r="H377" s="527">
        <f t="shared" si="10"/>
        <v>532968880.25327641</v>
      </c>
      <c r="I377" s="526" t="s">
        <v>2647</v>
      </c>
      <c r="J377" s="525"/>
      <c r="K377" s="524"/>
    </row>
    <row r="378" spans="1:11" s="515" customFormat="1" ht="75" customHeight="1">
      <c r="A378" s="532"/>
      <c r="B378" s="532" t="s">
        <v>2708</v>
      </c>
      <c r="C378" s="531" t="s">
        <v>2707</v>
      </c>
      <c r="D378" s="530" t="s">
        <v>2706</v>
      </c>
      <c r="E378" s="529">
        <v>5000</v>
      </c>
      <c r="F378" s="708">
        <v>3898.125</v>
      </c>
      <c r="G378" s="528">
        <f t="shared" si="11"/>
        <v>4093.03125</v>
      </c>
      <c r="H378" s="527">
        <f t="shared" si="10"/>
        <v>15955147.44140625</v>
      </c>
      <c r="I378" s="526" t="s">
        <v>2702</v>
      </c>
      <c r="J378" s="525"/>
      <c r="K378" s="524"/>
    </row>
    <row r="379" spans="1:11" s="515" customFormat="1" ht="27.6">
      <c r="A379" s="532"/>
      <c r="B379" s="532"/>
      <c r="C379" s="531" t="s">
        <v>2705</v>
      </c>
      <c r="D379" s="530">
        <v>2200202</v>
      </c>
      <c r="E379" s="529"/>
      <c r="F379" s="708">
        <v>2393.6849999999999</v>
      </c>
      <c r="G379" s="528">
        <f t="shared" si="11"/>
        <v>2513.3692500000002</v>
      </c>
      <c r="H379" s="527">
        <f t="shared" si="10"/>
        <v>6016214.2731862506</v>
      </c>
      <c r="I379" s="526" t="s">
        <v>2702</v>
      </c>
      <c r="J379" s="525"/>
      <c r="K379" s="524"/>
    </row>
    <row r="380" spans="1:11" s="515" customFormat="1" ht="27.6">
      <c r="A380" s="532"/>
      <c r="B380" s="532"/>
      <c r="C380" s="531" t="s">
        <v>2704</v>
      </c>
      <c r="D380" s="530" t="s">
        <v>2703</v>
      </c>
      <c r="E380" s="529"/>
      <c r="F380" s="708">
        <v>3092.9850000000001</v>
      </c>
      <c r="G380" s="528">
        <f t="shared" si="11"/>
        <v>3247.6342500000001</v>
      </c>
      <c r="H380" s="527">
        <f t="shared" si="10"/>
        <v>10044884.020736251</v>
      </c>
      <c r="I380" s="526" t="s">
        <v>2702</v>
      </c>
      <c r="J380" s="525"/>
      <c r="K380" s="524"/>
    </row>
    <row r="381" spans="1:11" s="515" customFormat="1" ht="27.6">
      <c r="A381" s="532"/>
      <c r="B381" s="532"/>
      <c r="C381" s="531" t="s">
        <v>2701</v>
      </c>
      <c r="D381" s="530" t="s">
        <v>2700</v>
      </c>
      <c r="E381" s="529">
        <v>2000</v>
      </c>
      <c r="F381" s="708">
        <v>1253.0700000000002</v>
      </c>
      <c r="G381" s="528">
        <f t="shared" si="11"/>
        <v>1315.7235000000003</v>
      </c>
      <c r="H381" s="527">
        <f t="shared" si="10"/>
        <v>1648693.6461450006</v>
      </c>
      <c r="I381" s="526" t="s">
        <v>2647</v>
      </c>
      <c r="J381" s="525"/>
      <c r="K381" s="524"/>
    </row>
    <row r="382" spans="1:11" s="515" customFormat="1" ht="28.2" thickBot="1">
      <c r="A382" s="523"/>
      <c r="B382" s="523"/>
      <c r="C382" s="522" t="s">
        <v>2699</v>
      </c>
      <c r="D382" s="521" t="s">
        <v>2698</v>
      </c>
      <c r="E382" s="520">
        <v>2000</v>
      </c>
      <c r="F382" s="708">
        <v>243.81</v>
      </c>
      <c r="G382" s="528">
        <f t="shared" si="11"/>
        <v>256.00049999999999</v>
      </c>
      <c r="H382" s="519">
        <f t="shared" si="10"/>
        <v>62415.481905000001</v>
      </c>
      <c r="I382" s="518" t="s">
        <v>2647</v>
      </c>
      <c r="J382" s="517"/>
      <c r="K382" s="516"/>
    </row>
    <row r="383" spans="1:11" s="515" customFormat="1" ht="75" customHeight="1">
      <c r="A383" s="547"/>
      <c r="B383" s="546" t="s">
        <v>2691</v>
      </c>
      <c r="C383" s="545" t="s">
        <v>2697</v>
      </c>
      <c r="D383" s="544" t="s">
        <v>2696</v>
      </c>
      <c r="E383" s="543" t="s">
        <v>2693</v>
      </c>
      <c r="F383" s="708">
        <v>19274.22</v>
      </c>
      <c r="G383" s="528">
        <f t="shared" si="11"/>
        <v>20237.931</v>
      </c>
      <c r="H383" s="527">
        <f t="shared" si="10"/>
        <v>390070334.43882</v>
      </c>
      <c r="I383" s="526" t="s">
        <v>2647</v>
      </c>
      <c r="J383" s="542"/>
      <c r="K383" s="540" t="s">
        <v>2692</v>
      </c>
    </row>
    <row r="384" spans="1:11" s="515" customFormat="1" ht="75" customHeight="1">
      <c r="A384" s="532"/>
      <c r="B384" s="541" t="s">
        <v>2691</v>
      </c>
      <c r="C384" s="531" t="s">
        <v>2695</v>
      </c>
      <c r="D384" s="530" t="s">
        <v>2694</v>
      </c>
      <c r="E384" s="529" t="s">
        <v>2693</v>
      </c>
      <c r="F384" s="708">
        <v>19274.22</v>
      </c>
      <c r="G384" s="528">
        <f t="shared" si="11"/>
        <v>20237.931</v>
      </c>
      <c r="H384" s="527">
        <f t="shared" si="10"/>
        <v>390070334.43882</v>
      </c>
      <c r="I384" s="526" t="s">
        <v>2647</v>
      </c>
      <c r="J384" s="525"/>
      <c r="K384" s="540" t="s">
        <v>2692</v>
      </c>
    </row>
    <row r="385" spans="1:11" s="515" customFormat="1" ht="75" customHeight="1">
      <c r="A385" s="532"/>
      <c r="B385" s="541" t="s">
        <v>2691</v>
      </c>
      <c r="C385" s="531" t="s">
        <v>2690</v>
      </c>
      <c r="D385" s="530" t="s">
        <v>2689</v>
      </c>
      <c r="E385" s="529" t="s">
        <v>2688</v>
      </c>
      <c r="F385" s="708">
        <v>13833.855000000001</v>
      </c>
      <c r="G385" s="528">
        <f t="shared" si="11"/>
        <v>14525.547750000002</v>
      </c>
      <c r="H385" s="527">
        <f t="shared" si="10"/>
        <v>200944321.36907628</v>
      </c>
      <c r="I385" s="526" t="s">
        <v>2647</v>
      </c>
      <c r="J385" s="525"/>
      <c r="K385" s="540" t="s">
        <v>2687</v>
      </c>
    </row>
    <row r="386" spans="1:11" s="515" customFormat="1" ht="75" customHeight="1">
      <c r="A386" s="539"/>
      <c r="B386" s="539" t="s">
        <v>2686</v>
      </c>
      <c r="C386" s="538" t="s">
        <v>2685</v>
      </c>
      <c r="D386" s="537" t="s">
        <v>2684</v>
      </c>
      <c r="E386" s="536" t="s">
        <v>2683</v>
      </c>
      <c r="F386" s="708">
        <v>8924.58</v>
      </c>
      <c r="G386" s="528">
        <f t="shared" si="11"/>
        <v>9370.8090000000011</v>
      </c>
      <c r="H386" s="535">
        <f t="shared" si="10"/>
        <v>83630534.585220009</v>
      </c>
      <c r="I386" s="534" t="s">
        <v>2647</v>
      </c>
      <c r="J386" s="533"/>
      <c r="K386" s="524"/>
    </row>
    <row r="387" spans="1:11" s="515" customFormat="1" ht="75" customHeight="1">
      <c r="A387" s="532"/>
      <c r="B387" s="532" t="s">
        <v>2667</v>
      </c>
      <c r="C387" s="531" t="s">
        <v>2682</v>
      </c>
      <c r="D387" s="529" t="s">
        <v>2681</v>
      </c>
      <c r="E387" s="529" t="s">
        <v>2648</v>
      </c>
      <c r="F387" s="708">
        <v>10189.935000000001</v>
      </c>
      <c r="G387" s="528">
        <f t="shared" si="11"/>
        <v>10699.431750000002</v>
      </c>
      <c r="H387" s="527">
        <f t="shared" si="10"/>
        <v>109026514.06943628</v>
      </c>
      <c r="I387" s="526" t="s">
        <v>2647</v>
      </c>
      <c r="J387" s="525"/>
      <c r="K387" s="524"/>
    </row>
    <row r="388" spans="1:11" s="515" customFormat="1" ht="75" customHeight="1">
      <c r="A388" s="532"/>
      <c r="B388" s="532" t="s">
        <v>2667</v>
      </c>
      <c r="C388" s="531" t="s">
        <v>2680</v>
      </c>
      <c r="D388" s="529" t="s">
        <v>2679</v>
      </c>
      <c r="E388" s="529" t="s">
        <v>2648</v>
      </c>
      <c r="F388" s="708">
        <v>10189.935000000001</v>
      </c>
      <c r="G388" s="528">
        <f t="shared" si="11"/>
        <v>10699.431750000002</v>
      </c>
      <c r="H388" s="527">
        <f t="shared" si="10"/>
        <v>109026514.06943628</v>
      </c>
      <c r="I388" s="526" t="s">
        <v>2647</v>
      </c>
      <c r="J388" s="525"/>
      <c r="K388" s="524"/>
    </row>
    <row r="389" spans="1:11" s="515" customFormat="1" ht="75" customHeight="1">
      <c r="A389" s="532"/>
      <c r="B389" s="532" t="s">
        <v>2662</v>
      </c>
      <c r="C389" s="531" t="s">
        <v>2678</v>
      </c>
      <c r="D389" s="530" t="s">
        <v>2677</v>
      </c>
      <c r="E389" s="529" t="s">
        <v>2648</v>
      </c>
      <c r="F389" s="708">
        <v>10189.935000000001</v>
      </c>
      <c r="G389" s="528">
        <f t="shared" si="11"/>
        <v>10699.431750000002</v>
      </c>
      <c r="H389" s="527">
        <f t="shared" si="10"/>
        <v>109026514.06943628</v>
      </c>
      <c r="I389" s="526" t="s">
        <v>2647</v>
      </c>
      <c r="J389" s="525"/>
      <c r="K389" s="524"/>
    </row>
    <row r="390" spans="1:11" s="515" customFormat="1" ht="75" customHeight="1">
      <c r="A390" s="532"/>
      <c r="B390" s="532" t="s">
        <v>2662</v>
      </c>
      <c r="C390" s="531" t="s">
        <v>2676</v>
      </c>
      <c r="D390" s="530" t="s">
        <v>2675</v>
      </c>
      <c r="E390" s="529" t="s">
        <v>2648</v>
      </c>
      <c r="F390" s="708">
        <v>10189.935000000001</v>
      </c>
      <c r="G390" s="528">
        <f t="shared" si="11"/>
        <v>10699.431750000002</v>
      </c>
      <c r="H390" s="527">
        <f t="shared" si="10"/>
        <v>109026514.06943628</v>
      </c>
      <c r="I390" s="526" t="s">
        <v>2647</v>
      </c>
      <c r="J390" s="525"/>
      <c r="K390" s="524"/>
    </row>
    <row r="391" spans="1:11" s="515" customFormat="1" ht="75" customHeight="1">
      <c r="A391" s="532"/>
      <c r="B391" s="532" t="s">
        <v>2672</v>
      </c>
      <c r="C391" s="531" t="s">
        <v>2674</v>
      </c>
      <c r="D391" s="530" t="s">
        <v>2673</v>
      </c>
      <c r="E391" s="529" t="s">
        <v>2648</v>
      </c>
      <c r="F391" s="708">
        <v>10189.935000000001</v>
      </c>
      <c r="G391" s="528">
        <f t="shared" si="11"/>
        <v>10699.431750000002</v>
      </c>
      <c r="H391" s="527">
        <f t="shared" si="10"/>
        <v>109026514.06943628</v>
      </c>
      <c r="I391" s="526" t="s">
        <v>2647</v>
      </c>
      <c r="J391" s="525"/>
      <c r="K391" s="524"/>
    </row>
    <row r="392" spans="1:11" s="515" customFormat="1" ht="75" customHeight="1">
      <c r="A392" s="532"/>
      <c r="B392" s="532" t="s">
        <v>2672</v>
      </c>
      <c r="C392" s="531" t="s">
        <v>2671</v>
      </c>
      <c r="D392" s="530" t="s">
        <v>2670</v>
      </c>
      <c r="E392" s="529" t="s">
        <v>2648</v>
      </c>
      <c r="F392" s="708">
        <v>10189.935000000001</v>
      </c>
      <c r="G392" s="528">
        <f t="shared" si="11"/>
        <v>10699.431750000002</v>
      </c>
      <c r="H392" s="527">
        <f t="shared" si="10"/>
        <v>109026514.06943628</v>
      </c>
      <c r="I392" s="526" t="s">
        <v>2647</v>
      </c>
      <c r="J392" s="525"/>
      <c r="K392" s="524"/>
    </row>
    <row r="393" spans="1:11" s="515" customFormat="1" ht="75" customHeight="1">
      <c r="A393" s="532"/>
      <c r="B393" s="532" t="s">
        <v>2667</v>
      </c>
      <c r="C393" s="531" t="s">
        <v>2669</v>
      </c>
      <c r="D393" s="530" t="s">
        <v>2668</v>
      </c>
      <c r="E393" s="529" t="s">
        <v>2648</v>
      </c>
      <c r="F393" s="708">
        <v>10911.914999999999</v>
      </c>
      <c r="G393" s="528">
        <f t="shared" si="11"/>
        <v>11457.510749999999</v>
      </c>
      <c r="H393" s="527">
        <f t="shared" si="10"/>
        <v>125023383.41558623</v>
      </c>
      <c r="I393" s="526" t="s">
        <v>2647</v>
      </c>
      <c r="J393" s="525"/>
      <c r="K393" s="524"/>
    </row>
    <row r="394" spans="1:11" s="515" customFormat="1" ht="75" customHeight="1">
      <c r="A394" s="532"/>
      <c r="B394" s="532" t="s">
        <v>2667</v>
      </c>
      <c r="C394" s="531" t="s">
        <v>2666</v>
      </c>
      <c r="D394" s="530" t="s">
        <v>2665</v>
      </c>
      <c r="E394" s="529" t="s">
        <v>2648</v>
      </c>
      <c r="F394" s="708">
        <v>10911.914999999999</v>
      </c>
      <c r="G394" s="528">
        <f t="shared" si="11"/>
        <v>11457.510749999999</v>
      </c>
      <c r="H394" s="527">
        <f t="shared" si="10"/>
        <v>125023383.41558623</v>
      </c>
      <c r="I394" s="526" t="s">
        <v>2647</v>
      </c>
      <c r="J394" s="525"/>
      <c r="K394" s="524"/>
    </row>
    <row r="395" spans="1:11" s="515" customFormat="1" ht="75" customHeight="1">
      <c r="A395" s="532"/>
      <c r="B395" s="532" t="s">
        <v>2662</v>
      </c>
      <c r="C395" s="531" t="s">
        <v>2664</v>
      </c>
      <c r="D395" s="530" t="s">
        <v>2663</v>
      </c>
      <c r="E395" s="529" t="s">
        <v>2648</v>
      </c>
      <c r="F395" s="708">
        <v>10911.914999999999</v>
      </c>
      <c r="G395" s="528">
        <f t="shared" si="11"/>
        <v>11457.510749999999</v>
      </c>
      <c r="H395" s="527">
        <f t="shared" si="10"/>
        <v>125023383.41558623</v>
      </c>
      <c r="I395" s="526" t="s">
        <v>2647</v>
      </c>
      <c r="J395" s="525"/>
      <c r="K395" s="524"/>
    </row>
    <row r="396" spans="1:11" s="515" customFormat="1" ht="75" customHeight="1">
      <c r="A396" s="532"/>
      <c r="B396" s="532" t="s">
        <v>2662</v>
      </c>
      <c r="C396" s="531" t="s">
        <v>2661</v>
      </c>
      <c r="D396" s="530" t="s">
        <v>2660</v>
      </c>
      <c r="E396" s="529" t="s">
        <v>2648</v>
      </c>
      <c r="F396" s="708">
        <v>10911.914999999999</v>
      </c>
      <c r="G396" s="528">
        <f t="shared" si="11"/>
        <v>11457.510749999999</v>
      </c>
      <c r="H396" s="527">
        <f t="shared" si="10"/>
        <v>125023383.41558623</v>
      </c>
      <c r="I396" s="526" t="s">
        <v>2647</v>
      </c>
      <c r="J396" s="525"/>
      <c r="K396" s="524"/>
    </row>
    <row r="397" spans="1:11" s="515" customFormat="1" ht="75" customHeight="1">
      <c r="A397" s="532"/>
      <c r="B397" s="532" t="s">
        <v>2658</v>
      </c>
      <c r="C397" s="531" t="s">
        <v>2644</v>
      </c>
      <c r="D397" s="530" t="s">
        <v>2659</v>
      </c>
      <c r="E397" s="529" t="s">
        <v>2648</v>
      </c>
      <c r="F397" s="708">
        <v>11016.810000000001</v>
      </c>
      <c r="G397" s="528">
        <f t="shared" si="11"/>
        <v>11567.650500000002</v>
      </c>
      <c r="H397" s="527">
        <f t="shared" si="10"/>
        <v>127438607.70490503</v>
      </c>
      <c r="I397" s="526" t="s">
        <v>2647</v>
      </c>
      <c r="J397" s="525"/>
      <c r="K397" s="524"/>
    </row>
    <row r="398" spans="1:11" s="515" customFormat="1" ht="75" customHeight="1">
      <c r="A398" s="532"/>
      <c r="B398" s="532" t="s">
        <v>2658</v>
      </c>
      <c r="C398" s="531" t="s">
        <v>2657</v>
      </c>
      <c r="D398" s="530" t="s">
        <v>2656</v>
      </c>
      <c r="E398" s="529" t="s">
        <v>2648</v>
      </c>
      <c r="F398" s="708">
        <v>11016.810000000001</v>
      </c>
      <c r="G398" s="528">
        <f t="shared" si="11"/>
        <v>11567.650500000002</v>
      </c>
      <c r="H398" s="527">
        <f t="shared" si="10"/>
        <v>127438607.70490503</v>
      </c>
      <c r="I398" s="526" t="s">
        <v>2647</v>
      </c>
      <c r="J398" s="525"/>
      <c r="K398" s="524"/>
    </row>
    <row r="399" spans="1:11" s="515" customFormat="1" ht="75" customHeight="1">
      <c r="A399" s="532"/>
      <c r="B399" s="532" t="s">
        <v>2653</v>
      </c>
      <c r="C399" s="531" t="s">
        <v>2655</v>
      </c>
      <c r="D399" s="530" t="s">
        <v>2654</v>
      </c>
      <c r="E399" s="529" t="s">
        <v>2648</v>
      </c>
      <c r="F399" s="708">
        <v>10911.914999999999</v>
      </c>
      <c r="G399" s="528">
        <f t="shared" si="11"/>
        <v>11457.510749999999</v>
      </c>
      <c r="H399" s="527">
        <f t="shared" ref="H399:H402" si="12">F399*G399</f>
        <v>125023383.41558623</v>
      </c>
      <c r="I399" s="526" t="s">
        <v>2647</v>
      </c>
      <c r="J399" s="525"/>
      <c r="K399" s="524"/>
    </row>
    <row r="400" spans="1:11" s="515" customFormat="1" ht="75" customHeight="1">
      <c r="A400" s="532"/>
      <c r="B400" s="532" t="s">
        <v>2653</v>
      </c>
      <c r="C400" s="531" t="s">
        <v>2652</v>
      </c>
      <c r="D400" s="530" t="s">
        <v>2651</v>
      </c>
      <c r="E400" s="529" t="s">
        <v>2648</v>
      </c>
      <c r="F400" s="708">
        <v>10911.914999999999</v>
      </c>
      <c r="G400" s="528">
        <f t="shared" ref="G400:G402" si="13">F400*1.05</f>
        <v>11457.510749999999</v>
      </c>
      <c r="H400" s="527">
        <f t="shared" si="12"/>
        <v>125023383.41558623</v>
      </c>
      <c r="I400" s="526" t="s">
        <v>2647</v>
      </c>
      <c r="J400" s="525"/>
      <c r="K400" s="524"/>
    </row>
    <row r="401" spans="1:11" s="515" customFormat="1" ht="75" customHeight="1">
      <c r="A401" s="532"/>
      <c r="B401" s="532" t="s">
        <v>2650</v>
      </c>
      <c r="C401" s="531" t="s">
        <v>2649</v>
      </c>
      <c r="D401" s="530">
        <v>2103226</v>
      </c>
      <c r="E401" s="529" t="s">
        <v>2648</v>
      </c>
      <c r="F401" s="708">
        <v>10911.914999999999</v>
      </c>
      <c r="G401" s="528">
        <f t="shared" si="13"/>
        <v>11457.510749999999</v>
      </c>
      <c r="H401" s="527">
        <f t="shared" si="12"/>
        <v>125023383.41558623</v>
      </c>
      <c r="I401" s="526" t="s">
        <v>2647</v>
      </c>
      <c r="J401" s="525"/>
      <c r="K401" s="524"/>
    </row>
    <row r="402" spans="1:11" s="515" customFormat="1" ht="75" customHeight="1" thickBot="1">
      <c r="A402" s="523"/>
      <c r="B402" s="523" t="s">
        <v>2650</v>
      </c>
      <c r="C402" s="522" t="s">
        <v>2649</v>
      </c>
      <c r="D402" s="521">
        <v>2103226</v>
      </c>
      <c r="E402" s="520" t="s">
        <v>2648</v>
      </c>
      <c r="F402" s="709">
        <v>10911.914999999999</v>
      </c>
      <c r="G402" s="528">
        <f t="shared" si="13"/>
        <v>11457.510749999999</v>
      </c>
      <c r="H402" s="519">
        <f t="shared" si="12"/>
        <v>125023383.41558623</v>
      </c>
      <c r="I402" s="518" t="s">
        <v>2647</v>
      </c>
      <c r="J402" s="517"/>
      <c r="K402" s="516"/>
    </row>
    <row r="403" spans="1:11" s="509" customFormat="1" ht="13.8">
      <c r="A403" s="514"/>
      <c r="B403" s="514"/>
      <c r="C403" s="510"/>
      <c r="D403" s="512"/>
      <c r="E403" s="511"/>
      <c r="F403" s="711"/>
      <c r="G403" s="510"/>
      <c r="H403" s="510"/>
      <c r="I403" s="513"/>
    </row>
    <row r="404" spans="1:11" s="509" customFormat="1" ht="13.8">
      <c r="A404" s="507" t="s">
        <v>2646</v>
      </c>
      <c r="B404" s="507"/>
      <c r="C404" s="510"/>
      <c r="D404" s="512"/>
      <c r="E404" s="511"/>
      <c r="F404" s="712"/>
      <c r="G404" s="510"/>
      <c r="H404" s="510"/>
      <c r="I404" s="507"/>
    </row>
    <row r="405" spans="1:11">
      <c r="A405" s="508"/>
      <c r="B405" s="508"/>
      <c r="C405" s="501"/>
      <c r="D405" s="506"/>
      <c r="E405" s="505"/>
      <c r="F405" s="713"/>
      <c r="I405" s="504"/>
    </row>
    <row r="406" spans="1:11" ht="13.8">
      <c r="A406" s="507" t="s">
        <v>2645</v>
      </c>
      <c r="B406" s="507"/>
      <c r="C406" s="501"/>
      <c r="D406" s="506"/>
      <c r="E406" s="505"/>
      <c r="F406" s="713"/>
      <c r="I406" s="504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1872</v>
      </c>
      <c r="B1" s="1351" t="s">
        <v>1965</v>
      </c>
      <c r="C1" s="1351"/>
      <c r="D1" s="1351"/>
      <c r="E1" s="1351"/>
      <c r="G1" s="1344" t="s">
        <v>2132</v>
      </c>
      <c r="H1" s="1344"/>
      <c r="I1" s="1344"/>
      <c r="J1" s="1344"/>
    </row>
    <row r="2" spans="1:12" s="1" customFormat="1">
      <c r="A2" s="288" t="s">
        <v>1966</v>
      </c>
      <c r="B2" s="1352" t="s">
        <v>1967</v>
      </c>
      <c r="C2" s="1353"/>
      <c r="D2" s="1353"/>
      <c r="E2" s="1354"/>
      <c r="G2" s="1345" t="s">
        <v>2131</v>
      </c>
      <c r="H2" s="1345"/>
      <c r="I2" s="1345"/>
      <c r="J2" s="1345"/>
    </row>
    <row r="3" spans="1:12" s="1" customFormat="1">
      <c r="A3" s="288" t="s">
        <v>1968</v>
      </c>
      <c r="B3" s="1355" t="s">
        <v>1969</v>
      </c>
      <c r="C3" s="1353"/>
      <c r="D3" s="1353"/>
      <c r="E3" s="1354"/>
      <c r="G3" s="1346" t="s">
        <v>2130</v>
      </c>
      <c r="H3" s="1346"/>
      <c r="I3" s="1346"/>
      <c r="J3" s="1346"/>
    </row>
    <row r="4" spans="1:12" s="1" customFormat="1">
      <c r="A4" s="288" t="s">
        <v>1790</v>
      </c>
      <c r="B4" s="1352" t="s">
        <v>1970</v>
      </c>
      <c r="C4" s="1353"/>
      <c r="D4" s="1353"/>
      <c r="E4" s="1354"/>
      <c r="G4" s="1347" t="s">
        <v>2129</v>
      </c>
      <c r="H4" s="1347"/>
      <c r="I4" s="1347"/>
      <c r="J4" s="1347"/>
    </row>
    <row r="5" spans="1:12">
      <c r="B5" s="1356" t="s">
        <v>1979</v>
      </c>
      <c r="C5" s="1357"/>
      <c r="D5" s="1357"/>
      <c r="E5" s="1357"/>
    </row>
    <row r="6" spans="1:12" ht="204">
      <c r="A6" s="280" t="s">
        <v>1945</v>
      </c>
      <c r="B6" s="87" t="s">
        <v>1964</v>
      </c>
      <c r="C6" s="247" t="s">
        <v>5</v>
      </c>
      <c r="D6" s="248" t="s">
        <v>1946</v>
      </c>
      <c r="E6" s="248" t="s">
        <v>1947</v>
      </c>
      <c r="F6" s="89" t="s">
        <v>2127</v>
      </c>
      <c r="G6" s="319" t="s">
        <v>2128</v>
      </c>
      <c r="H6" s="319" t="s">
        <v>1244</v>
      </c>
      <c r="I6" s="247" t="s">
        <v>5</v>
      </c>
      <c r="J6" s="248" t="s">
        <v>1946</v>
      </c>
      <c r="K6" s="318" t="s">
        <v>1947</v>
      </c>
      <c r="L6" s="89" t="s">
        <v>2127</v>
      </c>
    </row>
    <row r="7" spans="1:12" ht="41.4">
      <c r="A7" s="285" t="s">
        <v>1948</v>
      </c>
      <c r="B7" s="267" t="s">
        <v>1880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2126</v>
      </c>
      <c r="H7" s="313" t="s">
        <v>2125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1949</v>
      </c>
      <c r="B8" s="316" t="s">
        <v>1791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2124</v>
      </c>
      <c r="H8" s="313" t="s">
        <v>2123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1950</v>
      </c>
      <c r="B9" s="316" t="s">
        <v>1881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2122</v>
      </c>
      <c r="H9" s="313" t="s">
        <v>2121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1951</v>
      </c>
      <c r="B10" s="315" t="s">
        <v>1792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2118</v>
      </c>
      <c r="H10" s="313" t="s">
        <v>2117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1952</v>
      </c>
      <c r="B11" s="315" t="s">
        <v>1793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2116</v>
      </c>
      <c r="H11" s="313" t="s">
        <v>2115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1953</v>
      </c>
      <c r="B12" s="315" t="s">
        <v>1794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2120</v>
      </c>
      <c r="H12" s="313" t="s">
        <v>2119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1954</v>
      </c>
      <c r="B13" s="315" t="s">
        <v>1795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2118</v>
      </c>
      <c r="H13" s="313" t="s">
        <v>2117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1955</v>
      </c>
      <c r="B14" s="315" t="s">
        <v>1796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2116</v>
      </c>
      <c r="H14" s="313" t="s">
        <v>2115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1956</v>
      </c>
      <c r="B15" s="268" t="s">
        <v>1882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2114</v>
      </c>
      <c r="H15" s="313" t="s">
        <v>2113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1957</v>
      </c>
      <c r="B16" s="268" t="s">
        <v>1883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2112</v>
      </c>
      <c r="H16" s="313" t="s">
        <v>2111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1958</v>
      </c>
      <c r="B17" s="268" t="s">
        <v>1884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2110</v>
      </c>
      <c r="H17" s="313" t="s">
        <v>2109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1959</v>
      </c>
      <c r="B18" s="268" t="s">
        <v>1885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2108</v>
      </c>
      <c r="H18" s="313" t="s">
        <v>2107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1960</v>
      </c>
      <c r="B19" s="249" t="s">
        <v>1886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2106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1961</v>
      </c>
      <c r="B20" s="249" t="s">
        <v>1887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2105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1962</v>
      </c>
      <c r="B21" s="249" t="s">
        <v>1888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2104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1963</v>
      </c>
      <c r="B22" s="265" t="s">
        <v>1889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2103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348"/>
      <c r="C23" s="1349"/>
      <c r="D23" s="1349"/>
      <c r="E23" s="1350"/>
      <c r="F23" s="284"/>
    </row>
    <row r="24" spans="1:12">
      <c r="G24" s="306" t="s">
        <v>2102</v>
      </c>
      <c r="H24" s="307" t="s">
        <v>2101</v>
      </c>
    </row>
    <row r="25" spans="1:12">
      <c r="G25" s="306" t="s">
        <v>2100</v>
      </c>
      <c r="H25" s="307" t="s">
        <v>2096</v>
      </c>
    </row>
    <row r="26" spans="1:12">
      <c r="G26" s="306" t="s">
        <v>2099</v>
      </c>
      <c r="H26" s="307" t="s">
        <v>2096</v>
      </c>
    </row>
    <row r="27" spans="1:12">
      <c r="G27" s="306" t="s">
        <v>2098</v>
      </c>
      <c r="H27" s="307" t="s">
        <v>2096</v>
      </c>
    </row>
    <row r="28" spans="1:12">
      <c r="G28" s="306" t="s">
        <v>2097</v>
      </c>
      <c r="H28" s="307" t="s">
        <v>2096</v>
      </c>
    </row>
    <row r="29" spans="1:12" ht="41.4">
      <c r="G29" s="306" t="s">
        <v>2095</v>
      </c>
      <c r="H29" s="306" t="s">
        <v>2094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055" customWidth="1"/>
    <col min="9" max="9" width="66.33203125" style="1055" customWidth="1"/>
    <col min="10" max="10" width="20.88671875" style="1055" customWidth="1"/>
    <col min="11" max="11" width="40" style="1057" customWidth="1"/>
    <col min="12" max="12" width="25.44140625" style="1057" hidden="1" customWidth="1"/>
    <col min="13" max="13" width="18" style="1055" bestFit="1" customWidth="1"/>
    <col min="14" max="16384" width="9.109375" style="359"/>
  </cols>
  <sheetData>
    <row r="1" spans="1:14" s="355" customFormat="1" ht="49.5" customHeight="1">
      <c r="A1" s="1015"/>
      <c r="B1" s="1016" t="s">
        <v>1504</v>
      </c>
      <c r="C1" s="1016" t="s">
        <v>1511</v>
      </c>
      <c r="D1" s="1016" t="s">
        <v>1244</v>
      </c>
      <c r="E1" s="1016" t="s">
        <v>1808</v>
      </c>
      <c r="F1" s="1016"/>
      <c r="G1" s="1016" t="s">
        <v>1512</v>
      </c>
      <c r="H1" s="1017" t="s">
        <v>1807</v>
      </c>
      <c r="I1" s="1018" t="s">
        <v>1513</v>
      </c>
      <c r="J1" s="1017" t="s">
        <v>2201</v>
      </c>
      <c r="K1" s="1019" t="s">
        <v>6109</v>
      </c>
      <c r="L1" s="1019" t="s">
        <v>1808</v>
      </c>
      <c r="M1" s="1059">
        <v>46206</v>
      </c>
      <c r="N1" s="355" t="s">
        <v>6169</v>
      </c>
    </row>
    <row r="2" spans="1:14" s="355" customFormat="1" ht="204.75" customHeight="1">
      <c r="A2" s="1015">
        <v>1</v>
      </c>
      <c r="B2" s="1020" t="s">
        <v>1806</v>
      </c>
      <c r="C2" s="1016" t="s">
        <v>1805</v>
      </c>
      <c r="D2" s="1021" t="s">
        <v>1804</v>
      </c>
      <c r="E2" s="1022">
        <v>13750</v>
      </c>
      <c r="F2" s="1015"/>
      <c r="G2" s="1015">
        <v>1</v>
      </c>
      <c r="H2" s="1023">
        <v>12180</v>
      </c>
      <c r="I2" s="1024"/>
      <c r="J2" s="1023">
        <f>ROUNDUP(H2*1.05,2)</f>
        <v>12789</v>
      </c>
      <c r="K2" s="1019"/>
      <c r="L2" s="1019">
        <v>12180</v>
      </c>
      <c r="M2" s="1054"/>
    </row>
    <row r="3" spans="1:14" s="355" customFormat="1" ht="198" customHeight="1">
      <c r="A3" s="1015">
        <v>3</v>
      </c>
      <c r="B3" s="1020" t="s">
        <v>2202</v>
      </c>
      <c r="C3" s="1016" t="s">
        <v>1805</v>
      </c>
      <c r="D3" s="356" t="s">
        <v>2203</v>
      </c>
      <c r="E3" s="1022">
        <v>5168</v>
      </c>
      <c r="F3" s="1015"/>
      <c r="G3" s="1015">
        <v>1</v>
      </c>
      <c r="H3" s="1023">
        <v>6900</v>
      </c>
      <c r="I3" s="1025"/>
      <c r="J3" s="1023">
        <f t="shared" ref="J3:J35" si="0">ROUNDUP(H3*1.05,2)</f>
        <v>7245</v>
      </c>
      <c r="K3" s="1019"/>
      <c r="L3" s="1019">
        <v>7200</v>
      </c>
      <c r="M3" s="1053"/>
    </row>
    <row r="4" spans="1:14" s="355" customFormat="1" ht="198" customHeight="1">
      <c r="A4" s="1015"/>
      <c r="B4" s="1026" t="s">
        <v>6110</v>
      </c>
      <c r="C4" s="1016" t="s">
        <v>6111</v>
      </c>
      <c r="D4" s="356" t="s">
        <v>6112</v>
      </c>
      <c r="E4" s="1022"/>
      <c r="F4" s="1015"/>
      <c r="G4" s="1015">
        <v>1</v>
      </c>
      <c r="H4" s="1023">
        <v>7890</v>
      </c>
      <c r="I4" s="1025"/>
      <c r="J4" s="1023">
        <f t="shared" si="0"/>
        <v>8284.5</v>
      </c>
      <c r="K4" s="1019"/>
      <c r="L4" s="1019">
        <v>6409</v>
      </c>
      <c r="M4" s="1053"/>
    </row>
    <row r="5" spans="1:14" s="355" customFormat="1" ht="173.25" customHeight="1">
      <c r="A5" s="1015">
        <v>5</v>
      </c>
      <c r="B5" s="1015" t="s">
        <v>2007</v>
      </c>
      <c r="C5" s="1016" t="s">
        <v>1514</v>
      </c>
      <c r="D5" s="1015"/>
      <c r="E5" s="1027">
        <v>7550</v>
      </c>
      <c r="F5" s="1015"/>
      <c r="G5" s="1015">
        <v>1</v>
      </c>
      <c r="H5" s="1023">
        <v>10900</v>
      </c>
      <c r="I5" s="1028"/>
      <c r="J5" s="1023">
        <f t="shared" si="0"/>
        <v>11445</v>
      </c>
      <c r="K5" s="1019"/>
      <c r="L5" s="1019">
        <v>9290</v>
      </c>
      <c r="M5" s="1053"/>
    </row>
    <row r="6" spans="1:14" s="355" customFormat="1" ht="186" customHeight="1">
      <c r="A6" s="1015">
        <v>6</v>
      </c>
      <c r="B6" s="356" t="s">
        <v>2204</v>
      </c>
      <c r="C6" s="1015" t="s">
        <v>2205</v>
      </c>
      <c r="D6" s="1015">
        <v>100674</v>
      </c>
      <c r="E6" s="1022">
        <v>3392</v>
      </c>
      <c r="F6" s="1029"/>
      <c r="G6" s="1015">
        <v>1</v>
      </c>
      <c r="H6" s="1023">
        <v>3070</v>
      </c>
      <c r="I6" s="1028"/>
      <c r="J6" s="1023">
        <f t="shared" si="0"/>
        <v>3223.5</v>
      </c>
      <c r="K6" s="1019" t="s">
        <v>2206</v>
      </c>
      <c r="L6" s="1030">
        <v>2800</v>
      </c>
      <c r="M6" s="1053"/>
    </row>
    <row r="7" spans="1:14" s="355" customFormat="1" ht="258.75" customHeight="1">
      <c r="A7" s="1015">
        <v>7</v>
      </c>
      <c r="B7" s="1031" t="s">
        <v>2207</v>
      </c>
      <c r="C7" s="1016" t="s">
        <v>2208</v>
      </c>
      <c r="D7" s="1031">
        <v>366527</v>
      </c>
      <c r="E7" s="1022">
        <v>14342</v>
      </c>
      <c r="F7" s="1029"/>
      <c r="G7" s="1015">
        <v>1</v>
      </c>
      <c r="H7" s="1023">
        <v>13126</v>
      </c>
      <c r="I7" s="1028"/>
      <c r="J7" s="1023">
        <f t="shared" si="0"/>
        <v>13782.3</v>
      </c>
      <c r="K7" s="1019"/>
      <c r="L7" s="1019"/>
      <c r="M7" s="1053"/>
    </row>
    <row r="8" spans="1:14" s="355" customFormat="1" ht="165" customHeight="1">
      <c r="A8" s="1015">
        <v>8</v>
      </c>
      <c r="B8" s="1032" t="s">
        <v>1999</v>
      </c>
      <c r="C8" s="1016" t="s">
        <v>1514</v>
      </c>
      <c r="D8" s="357" t="s">
        <v>2000</v>
      </c>
      <c r="E8" s="1022">
        <v>15400</v>
      </c>
      <c r="F8" s="1015"/>
      <c r="G8" s="1015">
        <v>1</v>
      </c>
      <c r="H8" s="1023">
        <v>11540</v>
      </c>
      <c r="I8" s="1033"/>
      <c r="J8" s="1023">
        <f t="shared" si="0"/>
        <v>12117</v>
      </c>
      <c r="K8" s="1019"/>
      <c r="L8" s="1019">
        <v>10990</v>
      </c>
      <c r="M8" s="1053"/>
    </row>
    <row r="9" spans="1:14" s="355" customFormat="1" ht="187.5" customHeight="1">
      <c r="A9" s="1015"/>
      <c r="B9" s="1015" t="s">
        <v>1803</v>
      </c>
      <c r="C9" s="1015" t="s">
        <v>1583</v>
      </c>
      <c r="D9" s="1015" t="s">
        <v>1584</v>
      </c>
      <c r="E9" s="1022">
        <v>8300</v>
      </c>
      <c r="F9" s="1015"/>
      <c r="G9" s="1015">
        <v>1</v>
      </c>
      <c r="H9" s="1023">
        <v>8900</v>
      </c>
      <c r="I9" s="1033"/>
      <c r="J9" s="1023">
        <f t="shared" si="0"/>
        <v>9345</v>
      </c>
      <c r="K9" s="1019"/>
      <c r="L9" s="1019">
        <v>8300</v>
      </c>
      <c r="M9" s="1053"/>
    </row>
    <row r="10" spans="1:14" s="355" customFormat="1" ht="187.5" customHeight="1">
      <c r="A10" s="358"/>
      <c r="B10" s="1020" t="s">
        <v>3595</v>
      </c>
      <c r="C10" s="1034"/>
      <c r="D10" s="1035" t="s">
        <v>3596</v>
      </c>
      <c r="E10" s="1036">
        <f>SUM(E2:E9)</f>
        <v>67902</v>
      </c>
      <c r="F10" s="1037"/>
      <c r="G10" s="1015">
        <v>1</v>
      </c>
      <c r="H10" s="1038">
        <v>19390</v>
      </c>
      <c r="I10" s="1039"/>
      <c r="J10" s="1023">
        <f t="shared" si="0"/>
        <v>20359.5</v>
      </c>
      <c r="K10" s="1019"/>
      <c r="L10" s="1019"/>
      <c r="M10" s="1053"/>
    </row>
    <row r="11" spans="1:14" ht="40.5" customHeight="1">
      <c r="B11" s="1020" t="s">
        <v>3597</v>
      </c>
      <c r="C11" s="1040" t="s">
        <v>6113</v>
      </c>
      <c r="D11" s="1041" t="s">
        <v>3598</v>
      </c>
      <c r="E11" s="1042"/>
      <c r="F11" s="1042"/>
      <c r="G11" s="1015">
        <v>1</v>
      </c>
      <c r="H11" s="1038">
        <v>14890</v>
      </c>
      <c r="I11" s="1043"/>
      <c r="J11" s="1023">
        <f t="shared" si="0"/>
        <v>15634.5</v>
      </c>
      <c r="K11" s="1044"/>
      <c r="L11" s="1044"/>
    </row>
    <row r="12" spans="1:14" ht="171.75" customHeight="1">
      <c r="B12" s="1045" t="s">
        <v>6114</v>
      </c>
      <c r="C12" s="1040" t="s">
        <v>6115</v>
      </c>
      <c r="D12" s="1041">
        <v>10000000740</v>
      </c>
      <c r="E12" s="1042"/>
      <c r="F12" s="1046"/>
      <c r="G12" s="1015">
        <v>1</v>
      </c>
      <c r="H12" s="1038">
        <v>11520</v>
      </c>
      <c r="I12" s="1043"/>
      <c r="J12" s="1023">
        <f t="shared" si="0"/>
        <v>12096</v>
      </c>
      <c r="K12" s="1044"/>
      <c r="L12" s="1044"/>
    </row>
    <row r="13" spans="1:14" ht="177" customHeight="1">
      <c r="B13" s="1045" t="s">
        <v>6116</v>
      </c>
      <c r="C13" s="1040" t="s">
        <v>6117</v>
      </c>
      <c r="D13" s="1041" t="s">
        <v>6118</v>
      </c>
      <c r="E13" s="1042"/>
      <c r="F13" s="1047"/>
      <c r="G13" s="1015">
        <v>1</v>
      </c>
      <c r="H13" s="1038">
        <v>26300</v>
      </c>
      <c r="I13" s="1043"/>
      <c r="J13" s="1023">
        <f t="shared" si="0"/>
        <v>27615</v>
      </c>
      <c r="K13" s="1044"/>
      <c r="L13" s="1044"/>
    </row>
    <row r="14" spans="1:14" ht="160.5" customHeight="1">
      <c r="B14" s="1045" t="s">
        <v>6119</v>
      </c>
      <c r="C14" s="1040" t="s">
        <v>6120</v>
      </c>
      <c r="D14" s="1041" t="s">
        <v>6121</v>
      </c>
      <c r="E14" s="1042"/>
      <c r="F14" s="1046"/>
      <c r="G14" s="1015">
        <v>1</v>
      </c>
      <c r="H14" s="1038">
        <v>19600</v>
      </c>
      <c r="I14" s="1043"/>
      <c r="J14" s="1023">
        <f t="shared" si="0"/>
        <v>20580</v>
      </c>
      <c r="K14" s="1044"/>
      <c r="L14" s="1044"/>
    </row>
    <row r="15" spans="1:14" ht="409.5" customHeight="1">
      <c r="B15" s="1045" t="s">
        <v>6122</v>
      </c>
      <c r="C15" s="1040" t="s">
        <v>6123</v>
      </c>
      <c r="D15" s="1041">
        <v>15103079</v>
      </c>
      <c r="E15" s="1042"/>
      <c r="F15" s="1046"/>
      <c r="G15" s="1015">
        <v>1</v>
      </c>
      <c r="H15" s="1038">
        <v>26190</v>
      </c>
      <c r="I15" s="1043"/>
      <c r="J15" s="1023">
        <f t="shared" si="0"/>
        <v>27499.5</v>
      </c>
      <c r="K15" s="1044"/>
      <c r="L15" s="1044"/>
    </row>
    <row r="16" spans="1:14" ht="147.75" customHeight="1">
      <c r="B16" s="1045" t="s">
        <v>6124</v>
      </c>
      <c r="C16" s="1040" t="s">
        <v>6125</v>
      </c>
      <c r="D16" s="1041" t="s">
        <v>6126</v>
      </c>
      <c r="E16" s="1042"/>
      <c r="F16" s="1046"/>
      <c r="G16" s="1015">
        <v>1</v>
      </c>
      <c r="H16" s="1038">
        <v>16730</v>
      </c>
      <c r="I16" s="1043"/>
      <c r="J16" s="1023">
        <f t="shared" si="0"/>
        <v>17566.5</v>
      </c>
      <c r="K16" s="1044"/>
      <c r="L16" s="1044"/>
    </row>
    <row r="17" spans="2:12" ht="167.25" customHeight="1">
      <c r="B17" s="1045" t="s">
        <v>6127</v>
      </c>
      <c r="C17" s="1040" t="s">
        <v>6128</v>
      </c>
      <c r="D17" s="1041" t="s">
        <v>6129</v>
      </c>
      <c r="E17" s="1042"/>
      <c r="F17" s="1046"/>
      <c r="G17" s="1015">
        <v>1</v>
      </c>
      <c r="H17" s="1038">
        <v>5900</v>
      </c>
      <c r="I17" s="1043"/>
      <c r="J17" s="1023">
        <f t="shared" si="0"/>
        <v>6195</v>
      </c>
      <c r="K17" s="1044"/>
      <c r="L17" s="1019"/>
    </row>
    <row r="18" spans="2:12" ht="164.25" customHeight="1">
      <c r="B18" s="1045" t="s">
        <v>6130</v>
      </c>
      <c r="C18" s="1040" t="s">
        <v>6131</v>
      </c>
      <c r="D18" s="1041" t="s">
        <v>6132</v>
      </c>
      <c r="E18" s="1042"/>
      <c r="F18" s="1046"/>
      <c r="G18" s="1015">
        <v>1</v>
      </c>
      <c r="H18" s="1038">
        <v>410</v>
      </c>
      <c r="I18" s="1043"/>
      <c r="J18" s="1023">
        <f t="shared" si="0"/>
        <v>430.5</v>
      </c>
      <c r="K18" s="1044"/>
      <c r="L18" s="1044"/>
    </row>
    <row r="19" spans="2:12" ht="197.25" customHeight="1">
      <c r="B19" s="1045" t="s">
        <v>6133</v>
      </c>
      <c r="C19" s="1040" t="s">
        <v>6134</v>
      </c>
      <c r="D19" s="1041" t="s">
        <v>6135</v>
      </c>
      <c r="E19" s="1042"/>
      <c r="F19" s="1046"/>
      <c r="G19" s="1015">
        <v>1</v>
      </c>
      <c r="H19" s="1038">
        <v>13200</v>
      </c>
      <c r="I19" s="1043"/>
      <c r="J19" s="1023">
        <f t="shared" si="0"/>
        <v>13860</v>
      </c>
      <c r="K19" s="1044"/>
      <c r="L19" s="1044"/>
    </row>
    <row r="20" spans="2:12" ht="131.25" customHeight="1">
      <c r="B20" s="1045" t="s">
        <v>6136</v>
      </c>
      <c r="C20" s="1040" t="s">
        <v>6134</v>
      </c>
      <c r="D20" s="1041" t="s">
        <v>6137</v>
      </c>
      <c r="E20" s="1042"/>
      <c r="F20" s="1046"/>
      <c r="G20" s="1015">
        <v>1</v>
      </c>
      <c r="H20" s="1038">
        <v>4300</v>
      </c>
      <c r="I20" s="1043"/>
      <c r="J20" s="1023">
        <f t="shared" si="0"/>
        <v>4515</v>
      </c>
      <c r="K20" s="1044"/>
      <c r="L20" s="1044"/>
    </row>
    <row r="21" spans="2:12" ht="153.75" customHeight="1">
      <c r="B21" s="1045" t="s">
        <v>6138</v>
      </c>
      <c r="C21" s="1040" t="s">
        <v>6134</v>
      </c>
      <c r="D21" s="1041" t="s">
        <v>6139</v>
      </c>
      <c r="E21" s="1042"/>
      <c r="F21" s="1046"/>
      <c r="G21" s="1015">
        <v>1</v>
      </c>
      <c r="H21" s="1038">
        <v>30600</v>
      </c>
      <c r="I21" s="1043"/>
      <c r="J21" s="1023">
        <f t="shared" si="0"/>
        <v>32130</v>
      </c>
      <c r="K21" s="1044"/>
      <c r="L21" s="1044"/>
    </row>
    <row r="22" spans="2:12" ht="148.5" customHeight="1">
      <c r="B22" s="1045" t="s">
        <v>6140</v>
      </c>
      <c r="C22" s="1040" t="s">
        <v>6141</v>
      </c>
      <c r="D22" s="1041" t="s">
        <v>6141</v>
      </c>
      <c r="E22" s="1042"/>
      <c r="F22" s="1046"/>
      <c r="G22" s="1015">
        <v>1</v>
      </c>
      <c r="H22" s="1038">
        <v>21870</v>
      </c>
      <c r="I22" s="1043"/>
      <c r="J22" s="1023">
        <f t="shared" si="0"/>
        <v>22963.5</v>
      </c>
      <c r="K22" s="1044"/>
      <c r="L22" s="1044"/>
    </row>
    <row r="23" spans="2:12" ht="163.5" customHeight="1">
      <c r="B23" s="1045" t="s">
        <v>6142</v>
      </c>
      <c r="C23" s="1040" t="s">
        <v>6143</v>
      </c>
      <c r="D23" s="1041" t="s">
        <v>6144</v>
      </c>
      <c r="E23" s="1042"/>
      <c r="F23" s="1046"/>
      <c r="G23" s="1015">
        <v>1</v>
      </c>
      <c r="H23" s="1038">
        <v>39960</v>
      </c>
      <c r="I23" s="1043"/>
      <c r="J23" s="1023">
        <f t="shared" si="0"/>
        <v>41958</v>
      </c>
      <c r="K23" s="1044"/>
      <c r="L23" s="1044"/>
    </row>
    <row r="24" spans="2:12" ht="148.5" customHeight="1">
      <c r="B24" s="1045" t="s">
        <v>6145</v>
      </c>
      <c r="C24" s="1040" t="s">
        <v>2208</v>
      </c>
      <c r="D24" s="1041" t="s">
        <v>6146</v>
      </c>
      <c r="E24" s="1042"/>
      <c r="F24" s="1046"/>
      <c r="G24" s="1015">
        <v>1</v>
      </c>
      <c r="H24" s="1038">
        <v>7930</v>
      </c>
      <c r="I24" s="1043"/>
      <c r="J24" s="1023">
        <f t="shared" si="0"/>
        <v>8326.5</v>
      </c>
      <c r="K24" s="1044"/>
      <c r="L24" s="1044"/>
    </row>
    <row r="25" spans="2:12" ht="122.25" customHeight="1">
      <c r="B25" s="1045" t="s">
        <v>6147</v>
      </c>
      <c r="C25" s="1040" t="s">
        <v>6148</v>
      </c>
      <c r="D25" s="1041" t="s">
        <v>6149</v>
      </c>
      <c r="E25" s="1042"/>
      <c r="F25" s="1048"/>
      <c r="G25" s="1015">
        <v>1</v>
      </c>
      <c r="H25" s="1038">
        <v>4150</v>
      </c>
      <c r="I25" s="1043"/>
      <c r="J25" s="1023">
        <f t="shared" si="0"/>
        <v>4357.5</v>
      </c>
      <c r="K25" s="1044"/>
      <c r="L25" s="1044"/>
    </row>
    <row r="26" spans="2:12" ht="235.5" customHeight="1">
      <c r="B26" s="1045" t="s">
        <v>6150</v>
      </c>
      <c r="C26" s="1040" t="s">
        <v>6148</v>
      </c>
      <c r="D26" s="1049"/>
      <c r="E26" s="1042"/>
      <c r="F26" s="1050"/>
      <c r="G26" s="1015">
        <v>1</v>
      </c>
      <c r="H26" s="1038">
        <v>28160</v>
      </c>
      <c r="I26" s="1043"/>
      <c r="J26" s="1023">
        <f t="shared" si="0"/>
        <v>29568</v>
      </c>
      <c r="K26" s="1044"/>
      <c r="L26" s="1044"/>
    </row>
    <row r="27" spans="2:12" ht="159" customHeight="1">
      <c r="B27" s="1045" t="s">
        <v>6151</v>
      </c>
      <c r="C27" s="1040" t="s">
        <v>6117</v>
      </c>
      <c r="D27" s="1041" t="s">
        <v>6152</v>
      </c>
      <c r="E27" s="1042"/>
      <c r="F27" s="1050"/>
      <c r="G27" s="1015">
        <v>1</v>
      </c>
      <c r="H27" s="1038">
        <v>13080</v>
      </c>
      <c r="I27" s="1043"/>
      <c r="J27" s="1023">
        <f t="shared" si="0"/>
        <v>13734</v>
      </c>
      <c r="K27" s="1044"/>
      <c r="L27" s="1044"/>
    </row>
    <row r="28" spans="2:12" ht="179.25" customHeight="1">
      <c r="B28" s="1045" t="s">
        <v>6153</v>
      </c>
      <c r="C28" s="1040" t="s">
        <v>6117</v>
      </c>
      <c r="D28" s="1041" t="s">
        <v>6154</v>
      </c>
      <c r="E28" s="1042"/>
      <c r="F28" s="1050"/>
      <c r="G28" s="1015">
        <v>1</v>
      </c>
      <c r="H28" s="1038">
        <v>11880</v>
      </c>
      <c r="I28" s="1043"/>
      <c r="J28" s="1023">
        <f t="shared" si="0"/>
        <v>12474</v>
      </c>
      <c r="K28" s="1044"/>
      <c r="L28" s="1044"/>
    </row>
    <row r="29" spans="2:12" ht="170.25" customHeight="1">
      <c r="B29" s="1045" t="s">
        <v>6155</v>
      </c>
      <c r="C29" s="1040" t="s">
        <v>6134</v>
      </c>
      <c r="D29" s="1049" t="s">
        <v>6156</v>
      </c>
      <c r="E29" s="1042"/>
      <c r="F29" s="1050"/>
      <c r="G29" s="1015">
        <v>1</v>
      </c>
      <c r="H29" s="1038">
        <v>1820</v>
      </c>
      <c r="I29" s="1043"/>
      <c r="J29" s="1023">
        <f t="shared" si="0"/>
        <v>1911</v>
      </c>
      <c r="K29" s="1044"/>
      <c r="L29" s="1044"/>
    </row>
    <row r="30" spans="2:12" ht="162.75" customHeight="1">
      <c r="B30" s="1051" t="s">
        <v>6157</v>
      </c>
      <c r="C30" s="1040" t="s">
        <v>6158</v>
      </c>
      <c r="D30" s="1049" t="s">
        <v>6159</v>
      </c>
      <c r="E30" s="1042"/>
      <c r="F30" s="1050"/>
      <c r="G30" s="1015">
        <v>1</v>
      </c>
      <c r="H30" s="1038">
        <v>14760</v>
      </c>
      <c r="I30" s="1043"/>
      <c r="J30" s="1023">
        <f t="shared" si="0"/>
        <v>15498</v>
      </c>
      <c r="K30" s="1044"/>
      <c r="L30" s="1052">
        <v>14064</v>
      </c>
    </row>
    <row r="31" spans="2:12" ht="150.75" customHeight="1">
      <c r="B31" s="1051" t="s">
        <v>4043</v>
      </c>
      <c r="C31" s="1040" t="s">
        <v>6160</v>
      </c>
      <c r="D31" s="1049" t="s">
        <v>6161</v>
      </c>
      <c r="E31" s="1042"/>
      <c r="F31" s="1050"/>
      <c r="G31" s="1015"/>
      <c r="H31" s="1038">
        <v>28030</v>
      </c>
      <c r="I31" s="1043"/>
      <c r="J31" s="1023">
        <f t="shared" si="0"/>
        <v>29431.5</v>
      </c>
      <c r="K31" s="1044"/>
      <c r="L31" s="1052">
        <v>27571</v>
      </c>
    </row>
    <row r="32" spans="2:12" ht="141.75" customHeight="1">
      <c r="B32" s="1051" t="s">
        <v>2292</v>
      </c>
      <c r="C32" s="1040" t="s">
        <v>6162</v>
      </c>
      <c r="D32" s="1049" t="s">
        <v>6163</v>
      </c>
      <c r="E32" s="1042"/>
      <c r="F32" s="1050"/>
      <c r="G32" s="1015"/>
      <c r="H32" s="1038">
        <v>10390</v>
      </c>
      <c r="I32" s="1043"/>
      <c r="J32" s="1023">
        <f t="shared" si="0"/>
        <v>10909.5</v>
      </c>
      <c r="K32" s="1044"/>
      <c r="L32" s="1052">
        <v>9460</v>
      </c>
    </row>
    <row r="33" spans="2:12" ht="111.75" customHeight="1">
      <c r="B33" s="1051" t="s">
        <v>4045</v>
      </c>
      <c r="C33" s="1040" t="s">
        <v>6164</v>
      </c>
      <c r="D33" s="1049" t="s">
        <v>6165</v>
      </c>
      <c r="E33" s="1042"/>
      <c r="F33" s="1050"/>
      <c r="G33" s="1015"/>
      <c r="H33" s="1038">
        <v>980</v>
      </c>
      <c r="I33" s="1043"/>
      <c r="J33" s="1023">
        <f t="shared" si="0"/>
        <v>1029</v>
      </c>
      <c r="K33" s="1044"/>
      <c r="L33" s="1052">
        <v>660</v>
      </c>
    </row>
    <row r="34" spans="2:12" ht="135" customHeight="1">
      <c r="B34" s="1051" t="s">
        <v>4046</v>
      </c>
      <c r="C34" s="1040" t="s">
        <v>6164</v>
      </c>
      <c r="D34" s="1049" t="s">
        <v>6166</v>
      </c>
      <c r="E34" s="1042"/>
      <c r="F34" s="1050"/>
      <c r="G34" s="1015"/>
      <c r="H34" s="1038">
        <v>1290</v>
      </c>
      <c r="I34" s="1043"/>
      <c r="J34" s="1023">
        <f t="shared" si="0"/>
        <v>1354.5</v>
      </c>
      <c r="K34" s="1044"/>
      <c r="L34" s="1052">
        <v>1085</v>
      </c>
    </row>
    <row r="35" spans="2:12" ht="144.75" customHeight="1">
      <c r="B35" s="1051" t="s">
        <v>6167</v>
      </c>
      <c r="C35" s="1040" t="s">
        <v>1514</v>
      </c>
      <c r="D35" s="1049" t="s">
        <v>6168</v>
      </c>
      <c r="E35" s="1042"/>
      <c r="F35" s="1050"/>
      <c r="G35" s="1015"/>
      <c r="H35" s="1038">
        <v>22360</v>
      </c>
      <c r="I35" s="1043"/>
      <c r="J35" s="1023">
        <f t="shared" si="0"/>
        <v>23478</v>
      </c>
      <c r="K35" s="1044"/>
      <c r="L35" s="1052">
        <v>20370</v>
      </c>
    </row>
    <row r="36" spans="2:12" ht="21">
      <c r="B36" s="1056"/>
      <c r="C36" s="1040"/>
      <c r="D36" s="1049"/>
      <c r="E36" s="1042"/>
      <c r="F36" s="1050"/>
      <c r="G36" s="1015"/>
      <c r="H36" s="1038"/>
      <c r="I36" s="1043"/>
      <c r="J36" s="1023"/>
      <c r="K36" s="1044"/>
    </row>
    <row r="37" spans="2:12" ht="21">
      <c r="B37" s="1056"/>
      <c r="C37" s="1040"/>
      <c r="D37" s="1049"/>
      <c r="E37" s="1042"/>
      <c r="F37" s="1050"/>
      <c r="G37" s="1015"/>
      <c r="H37" s="1038"/>
      <c r="I37" s="1043"/>
      <c r="J37" s="1023"/>
      <c r="K37" s="1044"/>
    </row>
    <row r="38" spans="2:12" ht="21">
      <c r="B38" s="1056"/>
      <c r="C38" s="1040"/>
      <c r="D38" s="1049"/>
      <c r="E38" s="1042"/>
      <c r="F38" s="1050"/>
      <c r="G38" s="1015"/>
      <c r="H38" s="1038"/>
      <c r="I38" s="1043"/>
      <c r="J38" s="1023"/>
      <c r="K38" s="1044"/>
    </row>
    <row r="39" spans="2:12" ht="21">
      <c r="B39" s="1056"/>
      <c r="C39" s="1040"/>
      <c r="D39" s="1049"/>
      <c r="E39" s="1042"/>
      <c r="F39" s="1050"/>
      <c r="G39" s="1015"/>
      <c r="H39" s="1038"/>
      <c r="I39" s="1043"/>
      <c r="J39" s="1023"/>
      <c r="K39" s="1044"/>
    </row>
    <row r="40" spans="2:12" ht="21">
      <c r="B40" s="1056"/>
      <c r="C40" s="1040"/>
      <c r="D40" s="1049"/>
      <c r="E40" s="1042"/>
      <c r="F40" s="1050"/>
      <c r="G40" s="1015"/>
      <c r="H40" s="1038"/>
      <c r="I40" s="1043"/>
      <c r="J40" s="1023"/>
      <c r="K40" s="1044"/>
    </row>
    <row r="49" spans="2:2" ht="66" customHeight="1">
      <c r="B49" s="1058" t="s">
        <v>1539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1551</v>
      </c>
      <c r="D2" s="208" t="s">
        <v>1552</v>
      </c>
      <c r="E2" s="208" t="s">
        <v>1543</v>
      </c>
      <c r="F2" s="209" t="s">
        <v>5</v>
      </c>
      <c r="G2" s="95" t="s">
        <v>6</v>
      </c>
      <c r="H2" s="210" t="s">
        <v>1548</v>
      </c>
      <c r="I2" s="210" t="s">
        <v>2185</v>
      </c>
      <c r="J2" s="25"/>
      <c r="K2" s="206" t="s">
        <v>1544</v>
      </c>
      <c r="L2" s="200" t="s">
        <v>1545</v>
      </c>
      <c r="M2" s="200" t="s">
        <v>1546</v>
      </c>
      <c r="N2" s="200" t="s">
        <v>1547</v>
      </c>
    </row>
    <row r="3" spans="2:14" ht="36" hidden="1">
      <c r="E3" s="290" t="s">
        <v>1971</v>
      </c>
      <c r="F3" s="290" t="s">
        <v>1947</v>
      </c>
      <c r="H3" s="290" t="s">
        <v>1947</v>
      </c>
      <c r="I3" s="210" t="s">
        <v>2013</v>
      </c>
    </row>
    <row r="4" spans="2:14" ht="24.6">
      <c r="E4" s="291" t="s">
        <v>1972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1973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1974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1975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1976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1977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1978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1596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1814</v>
      </c>
      <c r="AH1" t="s">
        <v>1820</v>
      </c>
    </row>
    <row r="2" spans="1:38">
      <c r="B2" s="202" t="s">
        <v>1504</v>
      </c>
      <c r="C2" s="202" t="s">
        <v>336</v>
      </c>
      <c r="D2" s="202" t="s">
        <v>1521</v>
      </c>
      <c r="E2" s="202" t="s">
        <v>1522</v>
      </c>
      <c r="J2" t="s">
        <v>1528</v>
      </c>
      <c r="Z2" s="71">
        <v>23960</v>
      </c>
      <c r="AB2" s="202" t="s">
        <v>1504</v>
      </c>
      <c r="AC2" s="202" t="s">
        <v>336</v>
      </c>
      <c r="AD2" s="202" t="s">
        <v>1521</v>
      </c>
      <c r="AE2" s="202" t="s">
        <v>1522</v>
      </c>
      <c r="AH2" s="202" t="s">
        <v>1504</v>
      </c>
      <c r="AI2" s="202" t="s">
        <v>336</v>
      </c>
      <c r="AJ2" s="202" t="s">
        <v>1521</v>
      </c>
      <c r="AK2" s="202" t="s">
        <v>1522</v>
      </c>
    </row>
    <row r="3" spans="1:38">
      <c r="B3" t="s">
        <v>1516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1529</v>
      </c>
      <c r="AB3" t="s">
        <v>1516</v>
      </c>
      <c r="AC3" s="203">
        <v>1</v>
      </c>
      <c r="AD3" s="203">
        <v>11340</v>
      </c>
      <c r="AE3" s="203">
        <f>AC3*AD3</f>
        <v>11340</v>
      </c>
      <c r="AF3" s="203"/>
      <c r="AH3" t="s">
        <v>1516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1517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1530</v>
      </c>
      <c r="AB4" t="s">
        <v>1517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1517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1518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1531</v>
      </c>
      <c r="AB5" t="s">
        <v>1518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1518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1523</v>
      </c>
      <c r="C6" s="203">
        <v>1</v>
      </c>
      <c r="D6" s="250">
        <v>1500</v>
      </c>
      <c r="E6" s="203">
        <f t="shared" si="0"/>
        <v>1500</v>
      </c>
      <c r="F6" s="203" t="s">
        <v>1802</v>
      </c>
      <c r="G6" s="203"/>
      <c r="J6" t="s">
        <v>1532</v>
      </c>
      <c r="AB6" t="s">
        <v>1523</v>
      </c>
      <c r="AC6" s="203">
        <v>1</v>
      </c>
      <c r="AD6" s="250">
        <v>1500</v>
      </c>
      <c r="AE6" s="203">
        <f t="shared" si="1"/>
        <v>1500</v>
      </c>
      <c r="AF6" s="203" t="s">
        <v>1802</v>
      </c>
      <c r="AH6" t="s">
        <v>1523</v>
      </c>
      <c r="AI6" s="203">
        <v>1</v>
      </c>
      <c r="AJ6" s="250">
        <v>1500</v>
      </c>
      <c r="AK6" s="203">
        <f t="shared" si="2"/>
        <v>1500</v>
      </c>
      <c r="AL6" s="203" t="s">
        <v>1802</v>
      </c>
    </row>
    <row r="7" spans="1:38">
      <c r="B7" t="s">
        <v>1519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1533</v>
      </c>
      <c r="AB7" t="s">
        <v>1519</v>
      </c>
      <c r="AC7" s="203">
        <v>1</v>
      </c>
      <c r="AD7" s="203">
        <v>650</v>
      </c>
      <c r="AE7" s="203">
        <f t="shared" si="1"/>
        <v>650</v>
      </c>
      <c r="AF7" s="203"/>
      <c r="AH7" t="s">
        <v>1519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1520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1534</v>
      </c>
      <c r="AB8" t="s">
        <v>1520</v>
      </c>
      <c r="AC8" s="203">
        <v>2</v>
      </c>
      <c r="AD8" s="203">
        <v>168</v>
      </c>
      <c r="AE8" s="203">
        <f t="shared" si="1"/>
        <v>336</v>
      </c>
      <c r="AF8" s="203"/>
      <c r="AH8" t="s">
        <v>1520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1526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1535</v>
      </c>
      <c r="AB9" t="s">
        <v>1526</v>
      </c>
      <c r="AC9" s="203">
        <v>1</v>
      </c>
      <c r="AD9" s="203">
        <v>402</v>
      </c>
      <c r="AE9" s="203">
        <f t="shared" si="1"/>
        <v>402</v>
      </c>
      <c r="AF9" s="203"/>
      <c r="AH9" t="s">
        <v>1526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1525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1524</v>
      </c>
      <c r="AB10" t="s">
        <v>1525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1525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1527</v>
      </c>
      <c r="C11" s="203"/>
      <c r="D11" s="203"/>
      <c r="E11" s="204">
        <f>SUM(E3:E10)</f>
        <v>18516</v>
      </c>
      <c r="F11" s="203"/>
      <c r="G11" s="203"/>
      <c r="J11" t="s">
        <v>1536</v>
      </c>
      <c r="AB11" t="s">
        <v>1527</v>
      </c>
      <c r="AC11" s="203"/>
      <c r="AD11" s="203"/>
      <c r="AE11" s="204">
        <f>SUM(AE3:AE10)</f>
        <v>19336</v>
      </c>
      <c r="AF11" s="203"/>
      <c r="AH11" t="s">
        <v>1527</v>
      </c>
      <c r="AI11" s="203"/>
      <c r="AJ11" s="203"/>
      <c r="AK11" s="204">
        <f>SUM(AK3:AK10)</f>
        <v>17401</v>
      </c>
      <c r="AL11" s="203"/>
    </row>
    <row r="12" spans="1:38">
      <c r="B12" t="s">
        <v>2026</v>
      </c>
      <c r="C12" s="203"/>
      <c r="D12" s="203"/>
      <c r="E12" s="204">
        <f>ROUNDUP(E11*1.05,2)</f>
        <v>19441.8</v>
      </c>
      <c r="F12" s="203"/>
      <c r="G12" s="203"/>
      <c r="AB12" t="s">
        <v>2026</v>
      </c>
      <c r="AC12" s="203"/>
      <c r="AD12" s="203"/>
      <c r="AE12" s="204">
        <f>AE11*1.09</f>
        <v>21076.240000000002</v>
      </c>
      <c r="AF12" s="203"/>
      <c r="AH12" t="s">
        <v>2026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1243</v>
      </c>
      <c r="C16" s="272" t="s">
        <v>1245</v>
      </c>
      <c r="D16" s="273" t="s">
        <v>1836</v>
      </c>
      <c r="E16" s="203"/>
      <c r="F16" s="203" t="s">
        <v>2528</v>
      </c>
      <c r="G16" s="203"/>
      <c r="H16" s="203" t="s">
        <v>2529</v>
      </c>
    </row>
    <row r="17" spans="1:7" ht="31.8" thickBot="1">
      <c r="A17" s="274">
        <v>1</v>
      </c>
      <c r="B17" s="274" t="s">
        <v>1898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1899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1900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1901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1902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1903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1904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1905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1906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1907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1908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1909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1910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1911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2184</v>
      </c>
      <c r="C1" s="1359" t="s">
        <v>2183</v>
      </c>
      <c r="D1" s="1359"/>
      <c r="E1" s="1359"/>
      <c r="F1" s="1359"/>
      <c r="G1" s="1359"/>
      <c r="H1" s="324"/>
    </row>
    <row r="2" spans="1:10">
      <c r="B2" s="353" t="s">
        <v>2182</v>
      </c>
      <c r="C2" s="1359" t="s">
        <v>2181</v>
      </c>
      <c r="D2" s="1359"/>
      <c r="E2" s="1359"/>
      <c r="F2" s="1359"/>
      <c r="G2" s="1359"/>
      <c r="H2" s="324"/>
    </row>
    <row r="3" spans="1:10">
      <c r="B3" s="353" t="s">
        <v>1503</v>
      </c>
      <c r="C3" s="1359" t="s">
        <v>2180</v>
      </c>
      <c r="D3" s="1359"/>
      <c r="E3" s="1359"/>
      <c r="F3" s="1359"/>
      <c r="G3" s="1359"/>
      <c r="H3" s="324"/>
    </row>
    <row r="4" spans="1:10">
      <c r="B4" s="353" t="s">
        <v>2179</v>
      </c>
      <c r="C4" s="1360" t="s">
        <v>2178</v>
      </c>
      <c r="D4" s="1359"/>
      <c r="E4" s="1359"/>
      <c r="F4" s="1359"/>
      <c r="G4" s="1359"/>
      <c r="H4" s="324"/>
    </row>
    <row r="5" spans="1:10">
      <c r="B5" s="353" t="s">
        <v>843</v>
      </c>
      <c r="C5" s="1359" t="s">
        <v>2177</v>
      </c>
      <c r="D5" s="1359"/>
      <c r="E5" s="1359"/>
      <c r="F5" s="1359"/>
      <c r="G5" s="1359"/>
      <c r="H5" s="324"/>
    </row>
    <row r="6" spans="1:10" ht="40.5" customHeight="1">
      <c r="A6" s="352" t="s">
        <v>1541</v>
      </c>
      <c r="B6" s="351" t="s">
        <v>1504</v>
      </c>
      <c r="C6" s="349" t="s">
        <v>2176</v>
      </c>
      <c r="D6" s="349" t="s">
        <v>2175</v>
      </c>
      <c r="E6" s="350" t="s">
        <v>2174</v>
      </c>
      <c r="F6" s="350" t="s">
        <v>2173</v>
      </c>
      <c r="G6" s="349" t="s">
        <v>1253</v>
      </c>
      <c r="H6" s="324"/>
    </row>
    <row r="7" spans="1:10" ht="27" customHeight="1">
      <c r="A7" s="338">
        <v>1</v>
      </c>
      <c r="B7" s="348" t="s">
        <v>2172</v>
      </c>
      <c r="C7" s="347" t="s">
        <v>336</v>
      </c>
      <c r="D7" s="347">
        <v>100</v>
      </c>
      <c r="E7" s="691">
        <v>50000</v>
      </c>
      <c r="F7" s="334">
        <f>E7*1.05</f>
        <v>52500</v>
      </c>
      <c r="G7" s="346"/>
      <c r="H7" s="324" t="s">
        <v>2171</v>
      </c>
      <c r="J7" s="693">
        <v>46176</v>
      </c>
    </row>
    <row r="8" spans="1:10" ht="36">
      <c r="A8" s="338">
        <v>2</v>
      </c>
      <c r="B8" s="342" t="s">
        <v>2170</v>
      </c>
      <c r="C8" s="344" t="s">
        <v>336</v>
      </c>
      <c r="D8" s="344">
        <v>100</v>
      </c>
      <c r="E8" s="691">
        <v>38000</v>
      </c>
      <c r="F8" s="334">
        <f t="shared" ref="F8:F31" si="0">E8*1.05</f>
        <v>39900</v>
      </c>
      <c r="G8" s="338"/>
      <c r="H8" s="324" t="s">
        <v>2169</v>
      </c>
    </row>
    <row r="9" spans="1:10" ht="27" customHeight="1">
      <c r="A9" s="338">
        <v>1</v>
      </c>
      <c r="B9" s="348" t="s">
        <v>2168</v>
      </c>
      <c r="C9" s="347" t="s">
        <v>336</v>
      </c>
      <c r="D9" s="347">
        <v>100</v>
      </c>
      <c r="E9" s="692">
        <v>100000</v>
      </c>
      <c r="F9" s="334">
        <f t="shared" si="0"/>
        <v>105000</v>
      </c>
      <c r="G9" s="346"/>
      <c r="H9" s="324" t="s">
        <v>2167</v>
      </c>
    </row>
    <row r="10" spans="1:10" ht="24">
      <c r="A10" s="338">
        <v>3</v>
      </c>
      <c r="B10" s="342" t="s">
        <v>2166</v>
      </c>
      <c r="C10" s="344" t="s">
        <v>336</v>
      </c>
      <c r="D10" s="344">
        <v>50</v>
      </c>
      <c r="E10" s="691">
        <v>95000</v>
      </c>
      <c r="F10" s="334">
        <f t="shared" si="0"/>
        <v>99750</v>
      </c>
      <c r="G10" s="338"/>
      <c r="H10" s="324" t="s">
        <v>2165</v>
      </c>
    </row>
    <row r="11" spans="1:10" ht="24">
      <c r="A11" s="338">
        <v>4</v>
      </c>
      <c r="B11" s="342" t="s">
        <v>2164</v>
      </c>
      <c r="C11" s="344" t="s">
        <v>336</v>
      </c>
      <c r="D11" s="344">
        <v>5</v>
      </c>
      <c r="E11" s="69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2163</v>
      </c>
      <c r="C12" s="344" t="s">
        <v>336</v>
      </c>
      <c r="D12" s="344">
        <v>5</v>
      </c>
      <c r="E12" s="69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2162</v>
      </c>
      <c r="C13" s="344" t="s">
        <v>336</v>
      </c>
      <c r="D13" s="344">
        <v>30</v>
      </c>
      <c r="E13" s="69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2161</v>
      </c>
      <c r="C14" s="344" t="s">
        <v>336</v>
      </c>
      <c r="D14" s="344">
        <v>5</v>
      </c>
      <c r="E14" s="69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2160</v>
      </c>
      <c r="C15" s="344" t="s">
        <v>336</v>
      </c>
      <c r="D15" s="344">
        <v>5</v>
      </c>
      <c r="E15" s="69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1670</v>
      </c>
      <c r="C16" s="344" t="s">
        <v>15</v>
      </c>
      <c r="D16" s="344">
        <v>1750</v>
      </c>
      <c r="E16" s="69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1671</v>
      </c>
      <c r="C17" s="339" t="s">
        <v>15</v>
      </c>
      <c r="D17" s="339">
        <v>100</v>
      </c>
      <c r="E17" s="69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1672</v>
      </c>
      <c r="C18" s="344" t="s">
        <v>15</v>
      </c>
      <c r="D18" s="344">
        <v>1000</v>
      </c>
      <c r="E18" s="69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1673</v>
      </c>
      <c r="C19" s="344" t="s">
        <v>15</v>
      </c>
      <c r="D19" s="344">
        <v>10</v>
      </c>
      <c r="E19" s="69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2159</v>
      </c>
      <c r="C20" s="339" t="s">
        <v>15</v>
      </c>
      <c r="D20" s="339">
        <v>500</v>
      </c>
      <c r="E20" s="69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689" t="s">
        <v>3861</v>
      </c>
      <c r="C21" s="339" t="s">
        <v>336</v>
      </c>
      <c r="D21" s="339">
        <v>50</v>
      </c>
      <c r="E21" s="691">
        <v>84500</v>
      </c>
      <c r="F21" s="334">
        <f t="shared" si="0"/>
        <v>88725</v>
      </c>
      <c r="G21" s="338" t="s">
        <v>2158</v>
      </c>
      <c r="H21" s="628" t="s">
        <v>3863</v>
      </c>
    </row>
    <row r="22" spans="1:8" ht="36">
      <c r="A22" s="338">
        <v>14</v>
      </c>
      <c r="B22" s="689" t="s">
        <v>3862</v>
      </c>
      <c r="C22" s="339" t="s">
        <v>336</v>
      </c>
      <c r="D22" s="339">
        <v>50</v>
      </c>
      <c r="E22" s="691">
        <v>83000</v>
      </c>
      <c r="F22" s="334">
        <f t="shared" si="0"/>
        <v>87150</v>
      </c>
      <c r="G22" s="338" t="s">
        <v>2158</v>
      </c>
      <c r="H22" s="628" t="s">
        <v>3863</v>
      </c>
    </row>
    <row r="23" spans="1:8" ht="36">
      <c r="A23" s="338">
        <v>15</v>
      </c>
      <c r="B23" s="690" t="s">
        <v>3562</v>
      </c>
      <c r="C23" s="339" t="s">
        <v>336</v>
      </c>
      <c r="D23" s="339">
        <v>20</v>
      </c>
      <c r="E23" s="691">
        <v>141500</v>
      </c>
      <c r="F23" s="334">
        <f t="shared" si="0"/>
        <v>148575</v>
      </c>
      <c r="G23" s="338" t="s">
        <v>2157</v>
      </c>
      <c r="H23" s="628" t="s">
        <v>3599</v>
      </c>
    </row>
    <row r="24" spans="1:8" ht="24">
      <c r="A24" s="338">
        <v>16</v>
      </c>
      <c r="B24" s="343" t="s">
        <v>2156</v>
      </c>
      <c r="C24" s="339" t="s">
        <v>336</v>
      </c>
      <c r="D24" s="339">
        <v>10</v>
      </c>
      <c r="E24" s="691">
        <v>213000</v>
      </c>
      <c r="F24" s="334">
        <f t="shared" si="0"/>
        <v>223650</v>
      </c>
      <c r="G24" s="338" t="s">
        <v>2155</v>
      </c>
      <c r="H24" s="324"/>
    </row>
    <row r="25" spans="1:8" hidden="1">
      <c r="A25" s="338">
        <v>17</v>
      </c>
      <c r="B25" s="342" t="s">
        <v>2154</v>
      </c>
      <c r="C25" s="339" t="s">
        <v>336</v>
      </c>
      <c r="D25" s="339">
        <v>200</v>
      </c>
      <c r="E25" s="691">
        <v>105000</v>
      </c>
      <c r="F25" s="334">
        <f t="shared" si="0"/>
        <v>110250</v>
      </c>
      <c r="G25" s="338"/>
      <c r="H25" s="324" t="s">
        <v>2153</v>
      </c>
    </row>
    <row r="26" spans="1:8" hidden="1">
      <c r="A26" s="338"/>
      <c r="B26" s="90" t="s">
        <v>1102</v>
      </c>
      <c r="C26" s="339"/>
      <c r="D26" s="339"/>
      <c r="E26" s="691">
        <v>8000</v>
      </c>
      <c r="F26" s="334"/>
      <c r="G26" s="338"/>
      <c r="H26" s="324" t="s">
        <v>2153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2153</v>
      </c>
    </row>
    <row r="28" spans="1:8" hidden="1">
      <c r="A28" s="338"/>
      <c r="B28" s="93" t="s">
        <v>1542</v>
      </c>
      <c r="C28" s="339"/>
      <c r="D28" s="339"/>
      <c r="E28" s="322"/>
      <c r="F28" s="334"/>
      <c r="G28" s="338"/>
      <c r="H28" s="324" t="s">
        <v>2153</v>
      </c>
    </row>
    <row r="29" spans="1:8" hidden="1">
      <c r="A29" s="338">
        <v>18</v>
      </c>
      <c r="B29" s="342" t="s">
        <v>2152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2153</v>
      </c>
    </row>
    <row r="30" spans="1:8" ht="72">
      <c r="A30" s="338">
        <v>19</v>
      </c>
      <c r="B30" s="341" t="s">
        <v>2151</v>
      </c>
      <c r="C30" s="340" t="s">
        <v>336</v>
      </c>
      <c r="D30" s="339">
        <v>80</v>
      </c>
      <c r="E30" s="691">
        <v>105000</v>
      </c>
      <c r="F30" s="334">
        <f t="shared" si="0"/>
        <v>110250</v>
      </c>
      <c r="G30" s="338" t="s">
        <v>2150</v>
      </c>
      <c r="H30" s="324"/>
    </row>
    <row r="31" spans="1:8" ht="12.6" thickBot="1">
      <c r="A31" s="338">
        <v>20</v>
      </c>
      <c r="B31" s="337" t="s">
        <v>2149</v>
      </c>
      <c r="C31" s="336" t="s">
        <v>336</v>
      </c>
      <c r="D31" s="335">
        <v>80</v>
      </c>
      <c r="E31" s="691">
        <v>8000</v>
      </c>
      <c r="F31" s="334">
        <f t="shared" si="0"/>
        <v>8400</v>
      </c>
      <c r="G31" s="333"/>
      <c r="H31" s="324" t="s">
        <v>3600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358" t="s">
        <v>2148</v>
      </c>
      <c r="C34" s="324"/>
      <c r="D34" s="324"/>
      <c r="E34" s="325"/>
      <c r="F34" s="325"/>
      <c r="G34" s="324"/>
      <c r="H34" s="324"/>
    </row>
    <row r="35" spans="2:8">
      <c r="B35" s="1358"/>
      <c r="C35" s="324"/>
      <c r="D35" s="324"/>
      <c r="E35" s="325"/>
      <c r="F35" s="325"/>
      <c r="G35" s="324"/>
      <c r="H35" s="324"/>
    </row>
    <row r="36" spans="2:8">
      <c r="B36" s="1358"/>
      <c r="C36" s="324"/>
      <c r="D36" s="324"/>
      <c r="E36" s="325"/>
      <c r="F36" s="325"/>
      <c r="G36" s="324"/>
      <c r="H36" s="324"/>
    </row>
    <row r="37" spans="2:8">
      <c r="B37" s="1358"/>
      <c r="C37" s="324"/>
      <c r="D37" s="324"/>
      <c r="E37" s="325"/>
      <c r="F37" s="325"/>
      <c r="G37" s="324"/>
      <c r="H37" s="324"/>
    </row>
    <row r="38" spans="2:8">
      <c r="B38" s="1358"/>
      <c r="C38" s="324"/>
      <c r="D38" s="324"/>
      <c r="E38" s="325"/>
      <c r="F38" s="325"/>
      <c r="G38" s="324"/>
      <c r="H38" s="324"/>
    </row>
    <row r="39" spans="2:8">
      <c r="B39" s="1358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1892</v>
      </c>
    </row>
    <row r="2" spans="1:17">
      <c r="A2" s="58" t="s">
        <v>1243</v>
      </c>
      <c r="B2" s="58" t="s">
        <v>1244</v>
      </c>
      <c r="C2" s="58" t="s">
        <v>1245</v>
      </c>
      <c r="D2" s="58" t="s">
        <v>1836</v>
      </c>
      <c r="E2" s="58" t="s">
        <v>2014</v>
      </c>
      <c r="F2" s="73">
        <v>1524</v>
      </c>
      <c r="G2" s="43" t="s">
        <v>1213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1921</v>
      </c>
      <c r="B3" s="211"/>
      <c r="C3" s="58" t="s">
        <v>1897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1219</v>
      </c>
      <c r="H3" s="43"/>
      <c r="I3" s="75" t="s">
        <v>1214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N6" s="73"/>
      <c r="O6" s="43"/>
      <c r="P6" s="43"/>
      <c r="Q6" s="76"/>
    </row>
    <row r="7" spans="1:17" ht="15.6">
      <c r="A7" s="1367" t="s">
        <v>1640</v>
      </c>
      <c r="B7" s="1367"/>
      <c r="C7" s="1367"/>
      <c r="D7" s="1367"/>
      <c r="F7" s="73">
        <v>91.4</v>
      </c>
      <c r="G7" s="43" t="s">
        <v>1218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1620</v>
      </c>
      <c r="B9" s="213" t="s">
        <v>1621</v>
      </c>
      <c r="C9" s="213" t="s">
        <v>1622</v>
      </c>
      <c r="D9" s="213" t="s">
        <v>1623</v>
      </c>
      <c r="F9" s="73">
        <f>F8*1.05</f>
        <v>2338.6755000000007</v>
      </c>
      <c r="G9" s="43" t="s">
        <v>2213</v>
      </c>
      <c r="H9" s="43"/>
      <c r="I9" s="43"/>
      <c r="K9" s="2"/>
      <c r="N9" s="73"/>
      <c r="O9" s="43"/>
      <c r="P9" s="43"/>
      <c r="Q9" s="43"/>
    </row>
    <row r="10" spans="1:17">
      <c r="A10" s="1361"/>
      <c r="B10" s="1361"/>
      <c r="C10" s="1364"/>
      <c r="D10" s="257" t="s">
        <v>1895</v>
      </c>
    </row>
    <row r="11" spans="1:17">
      <c r="A11" s="1362"/>
      <c r="B11" s="1362"/>
      <c r="C11" s="1365"/>
      <c r="D11" s="258" t="s">
        <v>1894</v>
      </c>
    </row>
    <row r="12" spans="1:17" ht="15" thickBot="1">
      <c r="A12" s="1363"/>
      <c r="B12" s="1363"/>
      <c r="C12" s="1366"/>
      <c r="D12" s="270" t="s">
        <v>1896</v>
      </c>
    </row>
    <row r="19" spans="1:11">
      <c r="A19" s="269" t="s">
        <v>1893</v>
      </c>
    </row>
    <row r="20" spans="1:11">
      <c r="A20" s="58" t="s">
        <v>1243</v>
      </c>
      <c r="B20" s="58" t="s">
        <v>1244</v>
      </c>
      <c r="C20" s="58" t="s">
        <v>1245</v>
      </c>
      <c r="D20" s="58" t="s">
        <v>1836</v>
      </c>
      <c r="E20" s="58" t="s">
        <v>2014</v>
      </c>
      <c r="F20" s="73"/>
      <c r="G20" s="43" t="s">
        <v>1213</v>
      </c>
      <c r="H20" s="43"/>
      <c r="I20" s="74"/>
    </row>
    <row r="21" spans="1:11">
      <c r="A21" s="58" t="s">
        <v>1837</v>
      </c>
      <c r="B21" s="264" t="s">
        <v>1866</v>
      </c>
      <c r="C21" s="58"/>
      <c r="D21" s="58"/>
      <c r="E21" s="58"/>
      <c r="F21" s="73">
        <f>D22</f>
        <v>1054</v>
      </c>
      <c r="G21" s="43" t="s">
        <v>1219</v>
      </c>
      <c r="H21" s="43"/>
      <c r="I21" s="75" t="s">
        <v>1214</v>
      </c>
    </row>
    <row r="22" spans="1:11">
      <c r="A22" s="58" t="s">
        <v>1838</v>
      </c>
      <c r="B22" s="58" t="s">
        <v>1839</v>
      </c>
      <c r="C22" s="58" t="s">
        <v>1840</v>
      </c>
      <c r="D22" s="58">
        <v>1054</v>
      </c>
      <c r="E22" s="361">
        <v>1685.1555000000001</v>
      </c>
      <c r="F22" s="73">
        <f>I22*5</f>
        <v>315.59999999999997</v>
      </c>
      <c r="G22" s="43" t="s">
        <v>1221</v>
      </c>
      <c r="H22" s="43" t="s">
        <v>1220</v>
      </c>
      <c r="I22" s="76">
        <v>63.12</v>
      </c>
      <c r="J22" s="78"/>
    </row>
    <row r="23" spans="1:11">
      <c r="A23" s="58" t="s">
        <v>1841</v>
      </c>
      <c r="B23" s="58" t="s">
        <v>1842</v>
      </c>
      <c r="C23" s="58" t="s">
        <v>1843</v>
      </c>
      <c r="D23" s="58">
        <v>994</v>
      </c>
      <c r="E23" s="259">
        <v>1622.1555000000001</v>
      </c>
      <c r="F23" s="73">
        <f>0.33*I23</f>
        <v>100.65</v>
      </c>
      <c r="G23" s="43" t="s">
        <v>1221</v>
      </c>
      <c r="H23" s="74" t="s">
        <v>1215</v>
      </c>
      <c r="I23" s="76">
        <v>305</v>
      </c>
      <c r="J23" s="78"/>
    </row>
    <row r="24" spans="1:11">
      <c r="F24" s="73">
        <f>I24*0.3</f>
        <v>43.26</v>
      </c>
      <c r="G24" s="43" t="s">
        <v>1216</v>
      </c>
      <c r="H24" s="43" t="s">
        <v>1217</v>
      </c>
      <c r="I24" s="76">
        <v>144.19999999999999</v>
      </c>
    </row>
    <row r="25" spans="1:11" ht="15.6">
      <c r="A25" s="1367" t="s">
        <v>1640</v>
      </c>
      <c r="B25" s="1367"/>
      <c r="C25" s="1367"/>
      <c r="D25" s="1367"/>
      <c r="F25" s="73">
        <v>91.4</v>
      </c>
      <c r="G25" s="43" t="s">
        <v>1218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1620</v>
      </c>
      <c r="B27" s="213" t="s">
        <v>1621</v>
      </c>
      <c r="C27" s="213" t="s">
        <v>1622</v>
      </c>
      <c r="D27" s="213" t="s">
        <v>1623</v>
      </c>
      <c r="F27" s="73">
        <f>F26*1.05</f>
        <v>1685.1555000000001</v>
      </c>
      <c r="G27" s="43" t="s">
        <v>2213</v>
      </c>
      <c r="H27" s="43"/>
      <c r="I27" s="43"/>
      <c r="K27" s="2"/>
    </row>
    <row r="28" spans="1:11" ht="43.2">
      <c r="A28" s="1361"/>
      <c r="B28" s="1361" t="s">
        <v>1844</v>
      </c>
      <c r="C28" s="1364" t="s">
        <v>1845</v>
      </c>
      <c r="D28" s="257" t="s">
        <v>1846</v>
      </c>
    </row>
    <row r="29" spans="1:11">
      <c r="A29" s="1362"/>
      <c r="B29" s="1362"/>
      <c r="C29" s="1365"/>
      <c r="D29" s="258" t="s">
        <v>1847</v>
      </c>
    </row>
    <row r="30" spans="1:11" ht="15" thickBot="1">
      <c r="A30" s="1363"/>
      <c r="B30" s="1363"/>
      <c r="C30" s="1366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/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371" t="s">
        <v>4056</v>
      </c>
      <c r="C1" s="1372"/>
      <c r="D1" s="1372"/>
      <c r="E1" s="1372"/>
      <c r="F1" s="1373"/>
    </row>
    <row r="2" spans="1:7">
      <c r="A2" s="386" t="s">
        <v>839</v>
      </c>
      <c r="B2" s="1371"/>
      <c r="C2" s="1372"/>
      <c r="D2" s="1372"/>
      <c r="E2" s="1372"/>
      <c r="F2" s="1373"/>
    </row>
    <row r="3" spans="1:7">
      <c r="A3" s="386" t="s">
        <v>843</v>
      </c>
      <c r="B3" s="1371"/>
      <c r="C3" s="1372"/>
      <c r="D3" s="1372"/>
      <c r="E3" s="1372"/>
      <c r="F3" s="1373"/>
    </row>
    <row r="4" spans="1:7">
      <c r="A4" s="386" t="s">
        <v>841</v>
      </c>
      <c r="B4" s="1371" t="s">
        <v>4054</v>
      </c>
      <c r="C4" s="1372"/>
      <c r="D4" s="1372"/>
      <c r="E4" s="1372"/>
      <c r="F4" s="1373"/>
    </row>
    <row r="5" spans="1:7" ht="15" thickBot="1">
      <c r="A5" s="386" t="s">
        <v>2239</v>
      </c>
      <c r="B5" s="1374" t="s">
        <v>4057</v>
      </c>
      <c r="C5" s="1375"/>
      <c r="D5" s="1375"/>
      <c r="E5" s="1375"/>
      <c r="F5" s="1376"/>
      <c r="G5" s="372"/>
    </row>
    <row r="6" spans="1:7" ht="72">
      <c r="A6" s="373" t="s">
        <v>2233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2226</v>
      </c>
      <c r="G6" s="1368" t="s">
        <v>2227</v>
      </c>
    </row>
    <row r="7" spans="1:7" ht="72">
      <c r="A7" s="373" t="s">
        <v>2228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2226</v>
      </c>
      <c r="G7" s="1369"/>
    </row>
    <row r="8" spans="1:7" ht="139.5" customHeight="1">
      <c r="A8" s="373" t="s">
        <v>2229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2226</v>
      </c>
    </row>
    <row r="9" spans="1:7">
      <c r="A9" s="1370" t="s">
        <v>2230</v>
      </c>
      <c r="B9" s="1370"/>
      <c r="C9" s="1370"/>
      <c r="D9" s="1370"/>
      <c r="E9" s="1370"/>
      <c r="F9" s="1370"/>
      <c r="G9" s="372"/>
    </row>
    <row r="10" spans="1:7" ht="24">
      <c r="A10" s="373" t="s">
        <v>2231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2226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2226</v>
      </c>
      <c r="G11" s="381"/>
    </row>
    <row r="12" spans="1:7" hidden="1">
      <c r="A12" s="382" t="s">
        <v>2232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1213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1219</v>
      </c>
      <c r="E3" s="43"/>
      <c r="F3" s="75" t="s">
        <v>1214</v>
      </c>
    </row>
    <row r="4" spans="2:8">
      <c r="B4" s="43"/>
      <c r="C4" s="73">
        <f>F4*5</f>
        <v>315.59999999999997</v>
      </c>
      <c r="D4" s="43" t="s">
        <v>1221</v>
      </c>
      <c r="E4" s="43" t="s">
        <v>1220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1221</v>
      </c>
      <c r="E5" s="74" t="s">
        <v>1215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1216</v>
      </c>
      <c r="E6" s="43" t="s">
        <v>1217</v>
      </c>
      <c r="F6" s="76">
        <v>144.19999999999999</v>
      </c>
    </row>
    <row r="7" spans="2:8">
      <c r="B7" s="43"/>
      <c r="C7" s="73">
        <v>91.4</v>
      </c>
      <c r="D7" s="43" t="s">
        <v>1218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2213</v>
      </c>
      <c r="E9" s="43"/>
      <c r="F9" s="43"/>
      <c r="H9" s="2"/>
    </row>
    <row r="11" spans="2:8">
      <c r="C11" s="2"/>
      <c r="D11" s="2"/>
    </row>
    <row r="14" spans="2:8">
      <c r="B14" t="s">
        <v>1247</v>
      </c>
      <c r="C14" t="s">
        <v>1222</v>
      </c>
    </row>
    <row r="17" spans="2:5">
      <c r="B17" t="s">
        <v>2022</v>
      </c>
    </row>
    <row r="19" spans="2:5">
      <c r="B19" t="s">
        <v>1606</v>
      </c>
    </row>
    <row r="22" spans="2:5" ht="43.2">
      <c r="B22" s="201" t="s">
        <v>1242</v>
      </c>
      <c r="C22" s="201" t="s">
        <v>1504</v>
      </c>
      <c r="D22" s="201" t="s">
        <v>1505</v>
      </c>
      <c r="E22" s="201" t="s">
        <v>1510</v>
      </c>
    </row>
    <row r="23" spans="2:5" ht="28.8">
      <c r="B23" s="201" t="s">
        <v>1506</v>
      </c>
      <c r="C23" s="201" t="s">
        <v>1507</v>
      </c>
      <c r="D23" s="201" t="s">
        <v>15</v>
      </c>
      <c r="E23" s="201">
        <v>1269.5</v>
      </c>
    </row>
    <row r="25" spans="2:5">
      <c r="B25" t="s">
        <v>1508</v>
      </c>
    </row>
    <row r="26" spans="2:5">
      <c r="B26" t="s">
        <v>1509</v>
      </c>
    </row>
    <row r="102" spans="2:4">
      <c r="B102" s="2" t="s">
        <v>1223</v>
      </c>
      <c r="C102" t="s">
        <v>1224</v>
      </c>
      <c r="D102" s="2" t="s">
        <v>1225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1243</v>
      </c>
      <c r="C2" s="213" t="s">
        <v>1244</v>
      </c>
      <c r="D2" s="213" t="s">
        <v>1245</v>
      </c>
      <c r="E2" s="213" t="s">
        <v>1781</v>
      </c>
      <c r="F2" s="212" t="s">
        <v>2015</v>
      </c>
      <c r="G2" s="245" t="s">
        <v>1789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1782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1788</v>
      </c>
      <c r="I3" s="72">
        <f>C3*E3</f>
        <v>0</v>
      </c>
      <c r="J3">
        <f>C3*F3</f>
        <v>0</v>
      </c>
    </row>
    <row r="4" spans="2:11" ht="39" customHeight="1" thickBot="1">
      <c r="B4" s="242" t="s">
        <v>1783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1784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1785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1246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1605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1786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1787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1809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1810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2214</v>
      </c>
      <c r="B1" s="1377" t="s">
        <v>2215</v>
      </c>
      <c r="C1" s="1378"/>
      <c r="D1" s="1379"/>
    </row>
    <row r="2" spans="1:4">
      <c r="A2" s="362" t="s">
        <v>1873</v>
      </c>
      <c r="B2" s="1377" t="s">
        <v>2216</v>
      </c>
      <c r="C2" s="1378"/>
      <c r="D2" s="1379"/>
    </row>
    <row r="3" spans="1:4">
      <c r="A3" s="362" t="s">
        <v>1874</v>
      </c>
      <c r="B3" s="1380" t="s">
        <v>2217</v>
      </c>
      <c r="C3" s="1381"/>
      <c r="D3" s="1382"/>
    </row>
    <row r="4" spans="1:4">
      <c r="A4" s="362" t="s">
        <v>1875</v>
      </c>
      <c r="B4" s="1377">
        <v>79155597559</v>
      </c>
      <c r="C4" s="1378"/>
      <c r="D4" s="1379"/>
    </row>
    <row r="5" spans="1:4">
      <c r="A5" s="363" t="s">
        <v>696</v>
      </c>
      <c r="B5" s="363" t="s">
        <v>1505</v>
      </c>
      <c r="C5" s="363" t="s">
        <v>2218</v>
      </c>
      <c r="D5" s="364" t="s">
        <v>2219</v>
      </c>
    </row>
    <row r="6" spans="1:4" ht="60">
      <c r="A6" s="365" t="s">
        <v>2220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2221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2222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383" t="s">
        <v>699</v>
      </c>
      <c r="B10" s="1383"/>
      <c r="C10" s="1383"/>
      <c r="D10" s="370"/>
    </row>
    <row r="11" spans="1:4" ht="60">
      <c r="A11" s="365" t="s">
        <v>2223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2224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2225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02" t="s">
        <v>3601</v>
      </c>
      <c r="D14" s="1402"/>
      <c r="E14" s="1402"/>
      <c r="F14" s="1402"/>
      <c r="G14" s="1402"/>
      <c r="H14" s="1402"/>
      <c r="I14" s="1402"/>
      <c r="J14" s="1402"/>
    </row>
    <row r="16" spans="1:12" ht="15" customHeight="1">
      <c r="A16" s="1395" t="s">
        <v>1769</v>
      </c>
      <c r="B16" s="1395"/>
      <c r="C16" s="1395"/>
      <c r="D16" s="1395" t="s">
        <v>2297</v>
      </c>
      <c r="E16" s="1395"/>
      <c r="F16" s="1395"/>
      <c r="G16" s="1395"/>
      <c r="H16" s="1395"/>
      <c r="I16" s="1395"/>
      <c r="J16" s="1395"/>
      <c r="K16" s="1395"/>
      <c r="L16" s="1395"/>
    </row>
    <row r="17" spans="1:17" ht="15" customHeight="1">
      <c r="A17" s="1395" t="s">
        <v>1770</v>
      </c>
      <c r="B17" s="1395"/>
      <c r="C17" s="1395"/>
      <c r="D17" s="1395" t="s">
        <v>2023</v>
      </c>
      <c r="E17" s="1395"/>
      <c r="F17" s="1395"/>
      <c r="G17" s="1395"/>
      <c r="H17" s="1395"/>
      <c r="I17" s="1395"/>
      <c r="J17" s="1395"/>
      <c r="K17" s="1395"/>
      <c r="L17" s="1395"/>
    </row>
    <row r="18" spans="1:17" ht="15" customHeight="1">
      <c r="A18" s="1395" t="s">
        <v>1771</v>
      </c>
      <c r="B18" s="1395"/>
      <c r="C18" s="1395"/>
      <c r="D18" s="1384" t="s">
        <v>2023</v>
      </c>
      <c r="E18" s="1384"/>
      <c r="F18" s="1384"/>
      <c r="G18" s="1384"/>
      <c r="H18" s="1384"/>
      <c r="I18" s="1384"/>
      <c r="J18" s="1384"/>
      <c r="K18" s="1384"/>
      <c r="L18" s="1384"/>
    </row>
    <row r="19" spans="1:17" ht="15" customHeight="1">
      <c r="A19" s="1395" t="s">
        <v>1772</v>
      </c>
      <c r="B19" s="1395"/>
      <c r="C19" s="1395"/>
      <c r="D19" s="1395" t="s">
        <v>1773</v>
      </c>
      <c r="E19" s="1395"/>
      <c r="F19" s="1395"/>
      <c r="G19" s="1395"/>
      <c r="H19" s="1395"/>
      <c r="I19" s="1395"/>
      <c r="J19" s="1395"/>
      <c r="K19" s="1395"/>
      <c r="L19" s="1395"/>
    </row>
    <row r="20" spans="1:17" ht="15" customHeight="1">
      <c r="A20" s="1395" t="s">
        <v>1774</v>
      </c>
      <c r="B20" s="1395"/>
      <c r="C20" s="1395"/>
      <c r="D20" s="238" t="s">
        <v>1775</v>
      </c>
      <c r="E20" s="1395" t="s">
        <v>1776</v>
      </c>
      <c r="F20" s="1395"/>
      <c r="G20" s="1395"/>
      <c r="H20" s="1395"/>
      <c r="I20" s="1395"/>
      <c r="J20" s="1395"/>
      <c r="K20" s="1395"/>
      <c r="L20" s="1395"/>
    </row>
    <row r="21" spans="1:17" ht="15" customHeight="1">
      <c r="D21" s="238" t="s">
        <v>1777</v>
      </c>
      <c r="E21" s="1395" t="s">
        <v>1778</v>
      </c>
      <c r="F21" s="1395"/>
      <c r="G21" s="1395"/>
      <c r="H21" s="1395"/>
      <c r="I21" s="1395"/>
      <c r="J21" s="1395"/>
      <c r="K21" s="1395"/>
      <c r="L21" s="1395"/>
    </row>
    <row r="22" spans="1:17" ht="15" thickBot="1"/>
    <row r="23" spans="1:17" ht="33" customHeight="1">
      <c r="A23" s="232" t="s">
        <v>639</v>
      </c>
      <c r="B23" s="1399" t="s">
        <v>1734</v>
      </c>
      <c r="C23" s="1399"/>
      <c r="D23" s="1399"/>
      <c r="E23" s="1399"/>
      <c r="F23" s="1399"/>
      <c r="G23" s="1399"/>
      <c r="H23" s="233" t="s">
        <v>1558</v>
      </c>
      <c r="I23" s="233" t="s">
        <v>1735</v>
      </c>
      <c r="J23" s="239" t="s">
        <v>1780</v>
      </c>
      <c r="K23" s="1400" t="s">
        <v>1659</v>
      </c>
      <c r="L23" s="1401"/>
      <c r="M23" s="240" t="s">
        <v>2014</v>
      </c>
    </row>
    <row r="24" spans="1:17" ht="12" customHeight="1">
      <c r="A24" s="234" t="s">
        <v>745</v>
      </c>
      <c r="B24" s="1398" t="s">
        <v>1736</v>
      </c>
      <c r="C24" s="1398"/>
      <c r="D24" s="1398"/>
      <c r="E24" s="1398"/>
      <c r="F24" s="1398"/>
      <c r="G24" s="1398"/>
      <c r="H24" s="235">
        <v>1</v>
      </c>
      <c r="I24" s="236" t="s">
        <v>336</v>
      </c>
      <c r="J24" s="629">
        <v>118102</v>
      </c>
      <c r="K24" s="1390">
        <f>J24</f>
        <v>118102</v>
      </c>
      <c r="L24" s="1391"/>
      <c r="M24" s="241">
        <f>ROUND(J24*1.05,2)</f>
        <v>124007.1</v>
      </c>
    </row>
    <row r="25" spans="1:17" ht="12" customHeight="1">
      <c r="A25" s="234" t="s">
        <v>746</v>
      </c>
      <c r="B25" s="1398" t="s">
        <v>1737</v>
      </c>
      <c r="C25" s="1398"/>
      <c r="D25" s="1398"/>
      <c r="E25" s="1398"/>
      <c r="F25" s="1398"/>
      <c r="G25" s="1398"/>
      <c r="H25" s="235">
        <v>1</v>
      </c>
      <c r="I25" s="236" t="s">
        <v>336</v>
      </c>
      <c r="J25" s="629">
        <v>296290</v>
      </c>
      <c r="K25" s="1390">
        <f t="shared" ref="K25:K34" si="0">J25</f>
        <v>296290</v>
      </c>
      <c r="L25" s="139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398" t="s">
        <v>1738</v>
      </c>
      <c r="C26" s="1398"/>
      <c r="D26" s="1398"/>
      <c r="E26" s="1398"/>
      <c r="F26" s="1398"/>
      <c r="G26" s="1398"/>
      <c r="H26" s="235">
        <v>1</v>
      </c>
      <c r="I26" s="236" t="s">
        <v>336</v>
      </c>
      <c r="J26" s="629">
        <v>332273</v>
      </c>
      <c r="K26" s="1390">
        <f t="shared" si="0"/>
        <v>332273</v>
      </c>
      <c r="L26" s="1391"/>
      <c r="M26" s="241">
        <f t="shared" si="1"/>
        <v>348886.65</v>
      </c>
    </row>
    <row r="27" spans="1:17" ht="12" customHeight="1">
      <c r="A27" s="234" t="s">
        <v>748</v>
      </c>
      <c r="B27" s="1398" t="s">
        <v>1739</v>
      </c>
      <c r="C27" s="1398"/>
      <c r="D27" s="1398"/>
      <c r="E27" s="1398"/>
      <c r="F27" s="1398"/>
      <c r="G27" s="1398"/>
      <c r="H27" s="235">
        <v>1</v>
      </c>
      <c r="I27" s="236" t="s">
        <v>336</v>
      </c>
      <c r="J27" s="629">
        <v>332016</v>
      </c>
      <c r="K27" s="1390">
        <f t="shared" si="0"/>
        <v>332016</v>
      </c>
      <c r="L27" s="1391"/>
      <c r="M27" s="241">
        <f t="shared" si="1"/>
        <v>348616.8</v>
      </c>
    </row>
    <row r="28" spans="1:17" ht="12" customHeight="1">
      <c r="A28" s="234" t="s">
        <v>749</v>
      </c>
      <c r="B28" s="1398" t="s">
        <v>1740</v>
      </c>
      <c r="C28" s="1398"/>
      <c r="D28" s="1398"/>
      <c r="E28" s="1398"/>
      <c r="F28" s="1398"/>
      <c r="G28" s="1398"/>
      <c r="H28" s="235">
        <v>1</v>
      </c>
      <c r="I28" s="236" t="s">
        <v>336</v>
      </c>
      <c r="J28" s="629">
        <v>11448</v>
      </c>
      <c r="K28" s="1390">
        <f t="shared" si="0"/>
        <v>11448</v>
      </c>
      <c r="L28" s="1391"/>
      <c r="M28" s="241">
        <f t="shared" si="1"/>
        <v>12020.4</v>
      </c>
    </row>
    <row r="29" spans="1:17" ht="12" customHeight="1">
      <c r="A29" s="234" t="s">
        <v>750</v>
      </c>
      <c r="B29" s="1398" t="s">
        <v>1741</v>
      </c>
      <c r="C29" s="1398"/>
      <c r="D29" s="1398"/>
      <c r="E29" s="1398"/>
      <c r="F29" s="1398"/>
      <c r="G29" s="1398"/>
      <c r="H29" s="235">
        <v>1</v>
      </c>
      <c r="I29" s="236" t="s">
        <v>336</v>
      </c>
      <c r="J29" s="629">
        <v>21494</v>
      </c>
      <c r="K29" s="1390">
        <f t="shared" si="0"/>
        <v>21494</v>
      </c>
      <c r="L29" s="1391"/>
      <c r="M29" s="241">
        <f t="shared" si="1"/>
        <v>22568.7</v>
      </c>
    </row>
    <row r="30" spans="1:17" ht="12" customHeight="1">
      <c r="A30" s="261" t="s">
        <v>751</v>
      </c>
      <c r="B30" s="1403" t="s">
        <v>1742</v>
      </c>
      <c r="C30" s="1403"/>
      <c r="D30" s="1403"/>
      <c r="E30" s="1403"/>
      <c r="F30" s="1403"/>
      <c r="G30" s="1403"/>
      <c r="H30" s="235">
        <v>1</v>
      </c>
      <c r="I30" s="262" t="s">
        <v>336</v>
      </c>
      <c r="J30" s="630">
        <v>23804</v>
      </c>
      <c r="K30" s="1390">
        <f t="shared" si="0"/>
        <v>23804</v>
      </c>
      <c r="L30" s="1391"/>
      <c r="M30" s="241">
        <f t="shared" si="1"/>
        <v>24994.2</v>
      </c>
    </row>
    <row r="31" spans="1:17" ht="12" customHeight="1">
      <c r="A31" s="263">
        <v>8</v>
      </c>
      <c r="B31" s="1393" t="s">
        <v>1855</v>
      </c>
      <c r="C31" s="1393"/>
      <c r="D31" s="1393"/>
      <c r="E31" s="1393"/>
      <c r="F31" s="1393"/>
      <c r="G31" s="1393"/>
      <c r="H31" s="235">
        <v>1</v>
      </c>
      <c r="I31" s="262" t="s">
        <v>336</v>
      </c>
      <c r="J31" s="631">
        <v>179001</v>
      </c>
      <c r="K31" s="1390">
        <f t="shared" si="0"/>
        <v>179001</v>
      </c>
      <c r="L31" s="1391"/>
      <c r="M31" s="241">
        <f t="shared" si="1"/>
        <v>187951.05</v>
      </c>
    </row>
    <row r="32" spans="1:17" ht="12" customHeight="1">
      <c r="A32" s="277">
        <v>9</v>
      </c>
      <c r="B32" s="1394" t="s">
        <v>1856</v>
      </c>
      <c r="C32" s="1394"/>
      <c r="D32" s="1394"/>
      <c r="E32" s="1394"/>
      <c r="F32" s="1394"/>
      <c r="G32" s="1394"/>
      <c r="H32" s="278">
        <v>1</v>
      </c>
      <c r="I32" s="262" t="s">
        <v>336</v>
      </c>
      <c r="J32" s="630">
        <v>21624</v>
      </c>
      <c r="K32" s="1390">
        <f t="shared" si="0"/>
        <v>21624</v>
      </c>
      <c r="L32" s="1391"/>
      <c r="M32" s="241">
        <f t="shared" si="1"/>
        <v>22705.200000000001</v>
      </c>
    </row>
    <row r="33" spans="1:13" ht="12" customHeight="1">
      <c r="A33" s="263">
        <v>10</v>
      </c>
      <c r="B33" s="1387" t="s">
        <v>1912</v>
      </c>
      <c r="C33" s="1388"/>
      <c r="D33" s="1388"/>
      <c r="E33" s="1388"/>
      <c r="F33" s="1388"/>
      <c r="G33" s="1389"/>
      <c r="H33" s="235">
        <v>1</v>
      </c>
      <c r="I33" s="262" t="s">
        <v>336</v>
      </c>
      <c r="J33" s="629">
        <v>59758</v>
      </c>
      <c r="K33" s="1390">
        <f t="shared" si="0"/>
        <v>59758</v>
      </c>
      <c r="L33" s="1391"/>
      <c r="M33" s="241">
        <f t="shared" si="1"/>
        <v>62745.9</v>
      </c>
    </row>
    <row r="34" spans="1:13" ht="12" customHeight="1">
      <c r="A34" s="263">
        <v>11</v>
      </c>
      <c r="B34" s="1387" t="s">
        <v>1913</v>
      </c>
      <c r="C34" s="1388"/>
      <c r="D34" s="1388"/>
      <c r="E34" s="1388"/>
      <c r="F34" s="1388"/>
      <c r="G34" s="1389"/>
      <c r="H34" s="235">
        <v>1</v>
      </c>
      <c r="I34" s="236" t="s">
        <v>336</v>
      </c>
      <c r="J34" s="629">
        <v>130317</v>
      </c>
      <c r="K34" s="1390">
        <f t="shared" si="0"/>
        <v>130317</v>
      </c>
      <c r="L34" s="1391"/>
      <c r="M34" s="241">
        <f t="shared" si="1"/>
        <v>136832.85</v>
      </c>
    </row>
    <row r="37" spans="1:13" ht="15.75" customHeight="1">
      <c r="H37" s="1404" t="s">
        <v>1779</v>
      </c>
      <c r="I37" s="1404"/>
      <c r="J37" s="1405">
        <f>SUM(K24:L34)</f>
        <v>1526127</v>
      </c>
      <c r="K37" s="1405"/>
      <c r="L37" s="1405"/>
    </row>
    <row r="38" spans="1:13" ht="15" customHeight="1">
      <c r="A38" s="1395" t="s">
        <v>1743</v>
      </c>
      <c r="B38" s="1395"/>
      <c r="C38" s="1395"/>
      <c r="D38" s="1395"/>
      <c r="E38" s="1395"/>
      <c r="F38" s="1395"/>
      <c r="G38" s="1395"/>
      <c r="H38" s="1395"/>
      <c r="I38" s="1395"/>
      <c r="J38" s="1395"/>
      <c r="K38" s="1395"/>
      <c r="L38" s="1395"/>
    </row>
    <row r="39" spans="1:13" ht="15" customHeight="1">
      <c r="B39" s="1396" t="s">
        <v>1744</v>
      </c>
      <c r="C39" s="1396"/>
      <c r="D39" s="1396"/>
      <c r="E39" s="1396"/>
    </row>
    <row r="40" spans="1:13" ht="11.25" customHeight="1">
      <c r="A40" s="1397" t="s">
        <v>1745</v>
      </c>
      <c r="B40" s="1397"/>
      <c r="C40" s="1397"/>
      <c r="D40" s="1397"/>
      <c r="E40" s="1397"/>
      <c r="F40" s="1397"/>
      <c r="G40" s="1397"/>
      <c r="H40" s="1397"/>
      <c r="I40" s="1397"/>
      <c r="J40" s="1397"/>
      <c r="K40" s="1397"/>
      <c r="L40" s="1397"/>
    </row>
    <row r="42" spans="1:13" ht="15" customHeight="1">
      <c r="A42" s="1395" t="s">
        <v>1746</v>
      </c>
      <c r="B42" s="1395"/>
      <c r="C42" s="1395"/>
      <c r="D42" s="1395"/>
      <c r="E42" s="1395"/>
      <c r="F42" s="1395"/>
      <c r="G42" s="1395"/>
      <c r="H42" s="1395"/>
      <c r="I42" s="1395"/>
      <c r="J42" s="1395"/>
      <c r="K42" s="1395"/>
      <c r="L42" s="1395"/>
    </row>
    <row r="43" spans="1:13" ht="15" customHeight="1">
      <c r="B43" s="1396" t="s">
        <v>1747</v>
      </c>
      <c r="C43" s="1396"/>
      <c r="D43" s="1396"/>
      <c r="E43" s="1396"/>
      <c r="F43" s="1396"/>
      <c r="G43" s="1396"/>
    </row>
    <row r="44" spans="1:13" ht="15" customHeight="1">
      <c r="H44" s="1395" t="s">
        <v>1748</v>
      </c>
      <c r="I44" s="1395"/>
      <c r="J44" s="1395"/>
      <c r="K44" s="1395"/>
    </row>
    <row r="45" spans="1:13" ht="129.75" customHeight="1">
      <c r="A45" s="1384" t="s">
        <v>2296</v>
      </c>
      <c r="B45" s="1384"/>
      <c r="C45" s="1384"/>
      <c r="D45" s="1384"/>
      <c r="E45" s="1384"/>
      <c r="F45" s="1384"/>
      <c r="G45" s="1384"/>
      <c r="H45" s="1384"/>
      <c r="I45" s="1384"/>
      <c r="J45" s="1384"/>
      <c r="K45" s="1384"/>
      <c r="L45" s="1384"/>
    </row>
    <row r="46" spans="1:13" ht="15.75" customHeight="1">
      <c r="A46" s="1392" t="s">
        <v>2024</v>
      </c>
      <c r="B46" s="1392"/>
      <c r="C46" s="1392"/>
      <c r="D46" s="1392"/>
      <c r="E46" s="1392"/>
      <c r="F46" s="1392"/>
      <c r="G46" s="1392"/>
      <c r="H46" s="1392"/>
      <c r="I46" s="1392"/>
      <c r="J46" s="1392"/>
    </row>
    <row r="47" spans="1:13" ht="15.75" customHeight="1">
      <c r="A47" s="1392"/>
      <c r="B47" s="1392"/>
      <c r="C47" s="1392"/>
      <c r="D47" s="1392"/>
      <c r="E47" s="1392"/>
      <c r="F47" s="1392"/>
      <c r="G47" s="1392"/>
      <c r="H47" s="1392"/>
      <c r="I47" s="1392"/>
      <c r="J47" s="1392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10" t="s">
        <v>1749</v>
      </c>
      <c r="B50" s="1410"/>
      <c r="C50" s="1410"/>
      <c r="D50" s="1406" t="s">
        <v>1750</v>
      </c>
      <c r="E50" s="1406"/>
      <c r="F50" s="1406"/>
      <c r="G50" s="1406"/>
      <c r="H50" s="1406"/>
      <c r="I50" s="1406"/>
      <c r="J50" s="1406"/>
      <c r="K50" s="1406"/>
      <c r="L50" s="1406"/>
      <c r="M50" s="1406"/>
      <c r="N50" s="1406"/>
      <c r="O50" s="1406"/>
      <c r="P50" s="1406"/>
      <c r="Q50" s="1406" t="s">
        <v>1558</v>
      </c>
      <c r="R50" s="1406"/>
      <c r="S50" s="1406"/>
      <c r="T50" s="1406"/>
      <c r="U50" s="1406"/>
    </row>
    <row r="51" spans="1:21" ht="12.75" customHeight="1" outlineLevel="1">
      <c r="A51" s="1407">
        <v>1</v>
      </c>
      <c r="B51" s="1407"/>
      <c r="C51" s="1407"/>
      <c r="D51" s="1408" t="s">
        <v>1736</v>
      </c>
      <c r="E51" s="1408"/>
      <c r="F51" s="1408"/>
      <c r="G51" s="1408"/>
      <c r="H51" s="1408"/>
      <c r="I51" s="1408"/>
      <c r="J51" s="1408"/>
      <c r="K51" s="1408"/>
      <c r="L51" s="1408"/>
      <c r="M51" s="1408"/>
      <c r="N51" s="1408"/>
      <c r="O51" s="1408"/>
      <c r="P51" s="1408"/>
      <c r="Q51" s="1407">
        <v>1</v>
      </c>
      <c r="R51" s="1407"/>
      <c r="S51" s="1407"/>
      <c r="T51" s="1407"/>
      <c r="U51" s="1407"/>
    </row>
    <row r="52" spans="1:21" ht="21.75" customHeight="1" outlineLevel="2">
      <c r="A52" s="463"/>
      <c r="B52" s="463"/>
      <c r="C52" s="464"/>
      <c r="D52" s="1386" t="s">
        <v>1751</v>
      </c>
      <c r="E52" s="1386"/>
      <c r="F52" s="1386"/>
      <c r="G52" s="1386"/>
      <c r="H52" s="1386"/>
      <c r="I52" s="1386"/>
      <c r="J52" s="1386"/>
      <c r="K52" s="1386"/>
      <c r="L52" s="1386"/>
      <c r="M52" s="1386"/>
      <c r="N52" s="1386"/>
      <c r="O52" s="1386"/>
      <c r="P52" s="1386"/>
      <c r="Q52" s="1407">
        <v>1</v>
      </c>
      <c r="R52" s="1407"/>
      <c r="S52" s="1407"/>
      <c r="T52" s="1407"/>
      <c r="U52" s="1407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385" t="s">
        <v>2330</v>
      </c>
      <c r="I53" s="1385"/>
      <c r="J53" s="1385"/>
      <c r="K53" s="1385"/>
      <c r="L53" s="1385"/>
      <c r="M53" s="1385"/>
      <c r="N53" s="1385"/>
      <c r="O53" s="1385"/>
      <c r="P53" s="1385"/>
      <c r="Q53" s="1409">
        <v>1</v>
      </c>
      <c r="R53" s="1409"/>
      <c r="S53" s="1409"/>
      <c r="T53" s="1409"/>
      <c r="U53" s="140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385" t="s">
        <v>1752</v>
      </c>
      <c r="I54" s="1385"/>
      <c r="J54" s="1385"/>
      <c r="K54" s="1385"/>
      <c r="L54" s="1385"/>
      <c r="M54" s="1385"/>
      <c r="N54" s="1385"/>
      <c r="O54" s="1385"/>
      <c r="P54" s="1385"/>
      <c r="Q54" s="1409">
        <v>1</v>
      </c>
      <c r="R54" s="1409"/>
      <c r="S54" s="1409"/>
      <c r="T54" s="1409"/>
      <c r="U54" s="140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385" t="s">
        <v>2331</v>
      </c>
      <c r="I55" s="1385"/>
      <c r="J55" s="1385"/>
      <c r="K55" s="1385"/>
      <c r="L55" s="1385"/>
      <c r="M55" s="1385"/>
      <c r="N55" s="1385"/>
      <c r="O55" s="1385"/>
      <c r="P55" s="1385"/>
      <c r="Q55" s="1409">
        <v>1</v>
      </c>
      <c r="R55" s="1409"/>
      <c r="S55" s="1409"/>
      <c r="T55" s="1409"/>
      <c r="U55" s="140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385" t="s">
        <v>2332</v>
      </c>
      <c r="I56" s="1385"/>
      <c r="J56" s="1385"/>
      <c r="K56" s="1385"/>
      <c r="L56" s="1385"/>
      <c r="M56" s="1385"/>
      <c r="N56" s="1385"/>
      <c r="O56" s="1385"/>
      <c r="P56" s="1385"/>
      <c r="Q56" s="1409">
        <v>1</v>
      </c>
      <c r="R56" s="1409"/>
      <c r="S56" s="1409"/>
      <c r="T56" s="1409"/>
      <c r="U56" s="140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385" t="s">
        <v>2333</v>
      </c>
      <c r="I57" s="1385"/>
      <c r="J57" s="1385"/>
      <c r="K57" s="1385"/>
      <c r="L57" s="1385"/>
      <c r="M57" s="1385"/>
      <c r="N57" s="1385"/>
      <c r="O57" s="1385"/>
      <c r="P57" s="1385"/>
      <c r="Q57" s="1409">
        <v>1</v>
      </c>
      <c r="R57" s="1409"/>
      <c r="S57" s="1409"/>
      <c r="T57" s="1409"/>
      <c r="U57" s="140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385" t="s">
        <v>2334</v>
      </c>
      <c r="I58" s="1385"/>
      <c r="J58" s="1385"/>
      <c r="K58" s="1385"/>
      <c r="L58" s="1385"/>
      <c r="M58" s="1385"/>
      <c r="N58" s="1385"/>
      <c r="O58" s="1385"/>
      <c r="P58" s="1385"/>
      <c r="Q58" s="1409">
        <v>2</v>
      </c>
      <c r="R58" s="1409"/>
      <c r="S58" s="1409"/>
      <c r="T58" s="1409"/>
      <c r="U58" s="140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385" t="s">
        <v>2335</v>
      </c>
      <c r="I59" s="1385"/>
      <c r="J59" s="1385"/>
      <c r="K59" s="1385"/>
      <c r="L59" s="1385"/>
      <c r="M59" s="1385"/>
      <c r="N59" s="1385"/>
      <c r="O59" s="1385"/>
      <c r="P59" s="1385"/>
      <c r="Q59" s="1409">
        <v>4</v>
      </c>
      <c r="R59" s="1409"/>
      <c r="S59" s="1409"/>
      <c r="T59" s="1409"/>
      <c r="U59" s="140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385" t="s">
        <v>2336</v>
      </c>
      <c r="I60" s="1385"/>
      <c r="J60" s="1385"/>
      <c r="K60" s="1385"/>
      <c r="L60" s="1385"/>
      <c r="M60" s="1385"/>
      <c r="N60" s="1385"/>
      <c r="O60" s="1385"/>
      <c r="P60" s="1385"/>
      <c r="Q60" s="1409">
        <v>1</v>
      </c>
      <c r="R60" s="1409"/>
      <c r="S60" s="1409"/>
      <c r="T60" s="1409"/>
      <c r="U60" s="140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385" t="s">
        <v>2337</v>
      </c>
      <c r="I61" s="1385"/>
      <c r="J61" s="1385"/>
      <c r="K61" s="1385"/>
      <c r="L61" s="1385"/>
      <c r="M61" s="1385"/>
      <c r="N61" s="1385"/>
      <c r="O61" s="1385"/>
      <c r="P61" s="1385"/>
      <c r="Q61" s="1409">
        <v>2</v>
      </c>
      <c r="R61" s="1409"/>
      <c r="S61" s="1409"/>
      <c r="T61" s="1409"/>
      <c r="U61" s="140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385" t="s">
        <v>1753</v>
      </c>
      <c r="I62" s="1385"/>
      <c r="J62" s="1385"/>
      <c r="K62" s="1385"/>
      <c r="L62" s="1385"/>
      <c r="M62" s="1385"/>
      <c r="N62" s="1385"/>
      <c r="O62" s="1385"/>
      <c r="P62" s="1385"/>
      <c r="Q62" s="1409">
        <v>2</v>
      </c>
      <c r="R62" s="1409"/>
      <c r="S62" s="1409"/>
      <c r="T62" s="1409"/>
      <c r="U62" s="140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385" t="s">
        <v>1754</v>
      </c>
      <c r="I63" s="1385"/>
      <c r="J63" s="1385"/>
      <c r="K63" s="1385"/>
      <c r="L63" s="1385"/>
      <c r="M63" s="1385"/>
      <c r="N63" s="1385"/>
      <c r="O63" s="1385"/>
      <c r="P63" s="1385"/>
      <c r="Q63" s="1409">
        <v>6</v>
      </c>
      <c r="R63" s="1409"/>
      <c r="S63" s="1409"/>
      <c r="T63" s="1409"/>
      <c r="U63" s="140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385" t="s">
        <v>1755</v>
      </c>
      <c r="I64" s="1385"/>
      <c r="J64" s="1385"/>
      <c r="K64" s="1385"/>
      <c r="L64" s="1385"/>
      <c r="M64" s="1385"/>
      <c r="N64" s="1385"/>
      <c r="O64" s="1385"/>
      <c r="P64" s="1385"/>
      <c r="Q64" s="1411">
        <v>0.2</v>
      </c>
      <c r="R64" s="1411"/>
      <c r="S64" s="1411"/>
      <c r="T64" s="1411"/>
      <c r="U64" s="1411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385" t="s">
        <v>2338</v>
      </c>
      <c r="I65" s="1385"/>
      <c r="J65" s="1385"/>
      <c r="K65" s="1385"/>
      <c r="L65" s="1385"/>
      <c r="M65" s="1385"/>
      <c r="N65" s="1385"/>
      <c r="O65" s="1385"/>
      <c r="P65" s="1385"/>
      <c r="Q65" s="1409">
        <v>1</v>
      </c>
      <c r="R65" s="1409"/>
      <c r="S65" s="1409"/>
      <c r="T65" s="1409"/>
      <c r="U65" s="1409"/>
    </row>
    <row r="66" spans="1:21" ht="12.75" customHeight="1" outlineLevel="1">
      <c r="A66" s="1407">
        <v>2</v>
      </c>
      <c r="B66" s="1407"/>
      <c r="C66" s="1407"/>
      <c r="D66" s="1408" t="s">
        <v>1737</v>
      </c>
      <c r="E66" s="1408"/>
      <c r="F66" s="1408"/>
      <c r="G66" s="1408"/>
      <c r="H66" s="1408"/>
      <c r="I66" s="1408"/>
      <c r="J66" s="1408"/>
      <c r="K66" s="1408"/>
      <c r="L66" s="1408"/>
      <c r="M66" s="1408"/>
      <c r="N66" s="1408"/>
      <c r="O66" s="1408"/>
      <c r="P66" s="1408"/>
      <c r="Q66" s="1407">
        <v>1</v>
      </c>
      <c r="R66" s="1407"/>
      <c r="S66" s="1407"/>
      <c r="T66" s="1407"/>
      <c r="U66" s="1407"/>
    </row>
    <row r="67" spans="1:21" ht="21.75" customHeight="1" outlineLevel="2">
      <c r="A67" s="463"/>
      <c r="B67" s="463"/>
      <c r="C67" s="464"/>
      <c r="D67" s="1386" t="s">
        <v>1751</v>
      </c>
      <c r="E67" s="1386"/>
      <c r="F67" s="1386"/>
      <c r="G67" s="1386"/>
      <c r="H67" s="1386"/>
      <c r="I67" s="1386"/>
      <c r="J67" s="1386"/>
      <c r="K67" s="1386"/>
      <c r="L67" s="1386"/>
      <c r="M67" s="1386"/>
      <c r="N67" s="1386"/>
      <c r="O67" s="1386"/>
      <c r="P67" s="1386"/>
      <c r="Q67" s="1407">
        <v>1</v>
      </c>
      <c r="R67" s="1407"/>
      <c r="S67" s="1407"/>
      <c r="T67" s="1407"/>
      <c r="U67" s="1407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385" t="s">
        <v>2330</v>
      </c>
      <c r="I68" s="1385"/>
      <c r="J68" s="1385"/>
      <c r="K68" s="1385"/>
      <c r="L68" s="1385"/>
      <c r="M68" s="1385"/>
      <c r="N68" s="1385"/>
      <c r="O68" s="1385"/>
      <c r="P68" s="1385"/>
      <c r="Q68" s="1409">
        <v>2</v>
      </c>
      <c r="R68" s="1409"/>
      <c r="S68" s="1409"/>
      <c r="T68" s="1409"/>
      <c r="U68" s="140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385" t="s">
        <v>1752</v>
      </c>
      <c r="I69" s="1385"/>
      <c r="J69" s="1385"/>
      <c r="K69" s="1385"/>
      <c r="L69" s="1385"/>
      <c r="M69" s="1385"/>
      <c r="N69" s="1385"/>
      <c r="O69" s="1385"/>
      <c r="P69" s="1385"/>
      <c r="Q69" s="1409">
        <v>2</v>
      </c>
      <c r="R69" s="1409"/>
      <c r="S69" s="1409"/>
      <c r="T69" s="1409"/>
      <c r="U69" s="140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385" t="s">
        <v>2331</v>
      </c>
      <c r="I70" s="1385"/>
      <c r="J70" s="1385"/>
      <c r="K70" s="1385"/>
      <c r="L70" s="1385"/>
      <c r="M70" s="1385"/>
      <c r="N70" s="1385"/>
      <c r="O70" s="1385"/>
      <c r="P70" s="1385"/>
      <c r="Q70" s="1409">
        <v>1</v>
      </c>
      <c r="R70" s="1409"/>
      <c r="S70" s="1409"/>
      <c r="T70" s="1409"/>
      <c r="U70" s="140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385" t="s">
        <v>2332</v>
      </c>
      <c r="I71" s="1385"/>
      <c r="J71" s="1385"/>
      <c r="K71" s="1385"/>
      <c r="L71" s="1385"/>
      <c r="M71" s="1385"/>
      <c r="N71" s="1385"/>
      <c r="O71" s="1385"/>
      <c r="P71" s="1385"/>
      <c r="Q71" s="1409">
        <v>3</v>
      </c>
      <c r="R71" s="1409"/>
      <c r="S71" s="1409"/>
      <c r="T71" s="1409"/>
      <c r="U71" s="140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385" t="s">
        <v>2333</v>
      </c>
      <c r="I72" s="1385"/>
      <c r="J72" s="1385"/>
      <c r="K72" s="1385"/>
      <c r="L72" s="1385"/>
      <c r="M72" s="1385"/>
      <c r="N72" s="1385"/>
      <c r="O72" s="1385"/>
      <c r="P72" s="1385"/>
      <c r="Q72" s="1409">
        <v>1</v>
      </c>
      <c r="R72" s="1409"/>
      <c r="S72" s="1409"/>
      <c r="T72" s="1409"/>
      <c r="U72" s="140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385" t="s">
        <v>2339</v>
      </c>
      <c r="I73" s="1385"/>
      <c r="J73" s="1385"/>
      <c r="K73" s="1385"/>
      <c r="L73" s="1385"/>
      <c r="M73" s="1385"/>
      <c r="N73" s="1385"/>
      <c r="O73" s="1385"/>
      <c r="P73" s="1385"/>
      <c r="Q73" s="1409">
        <v>1</v>
      </c>
      <c r="R73" s="1409"/>
      <c r="S73" s="1409"/>
      <c r="T73" s="1409"/>
      <c r="U73" s="140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385" t="s">
        <v>2334</v>
      </c>
      <c r="I74" s="1385"/>
      <c r="J74" s="1385"/>
      <c r="K74" s="1385"/>
      <c r="L74" s="1385"/>
      <c r="M74" s="1385"/>
      <c r="N74" s="1385"/>
      <c r="O74" s="1385"/>
      <c r="P74" s="1385"/>
      <c r="Q74" s="1409">
        <v>2</v>
      </c>
      <c r="R74" s="1409"/>
      <c r="S74" s="1409"/>
      <c r="T74" s="1409"/>
      <c r="U74" s="140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385" t="s">
        <v>2335</v>
      </c>
      <c r="I75" s="1385"/>
      <c r="J75" s="1385"/>
      <c r="K75" s="1385"/>
      <c r="L75" s="1385"/>
      <c r="M75" s="1385"/>
      <c r="N75" s="1385"/>
      <c r="O75" s="1385"/>
      <c r="P75" s="1385"/>
      <c r="Q75" s="1409">
        <v>4</v>
      </c>
      <c r="R75" s="1409"/>
      <c r="S75" s="1409"/>
      <c r="T75" s="1409"/>
      <c r="U75" s="140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385" t="s">
        <v>2340</v>
      </c>
      <c r="I76" s="1385"/>
      <c r="J76" s="1385"/>
      <c r="K76" s="1385"/>
      <c r="L76" s="1385"/>
      <c r="M76" s="1385"/>
      <c r="N76" s="1385"/>
      <c r="O76" s="1385"/>
      <c r="P76" s="1385"/>
      <c r="Q76" s="1409">
        <v>5</v>
      </c>
      <c r="R76" s="1409"/>
      <c r="S76" s="1409"/>
      <c r="T76" s="1409"/>
      <c r="U76" s="140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385" t="s">
        <v>1757</v>
      </c>
      <c r="I77" s="1385"/>
      <c r="J77" s="1385"/>
      <c r="K77" s="1385"/>
      <c r="L77" s="1385"/>
      <c r="M77" s="1385"/>
      <c r="N77" s="1385"/>
      <c r="O77" s="1385"/>
      <c r="P77" s="1385"/>
      <c r="Q77" s="1409">
        <v>1</v>
      </c>
      <c r="R77" s="1409"/>
      <c r="S77" s="1409"/>
      <c r="T77" s="1409"/>
      <c r="U77" s="140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385" t="s">
        <v>2341</v>
      </c>
      <c r="I78" s="1385"/>
      <c r="J78" s="1385"/>
      <c r="K78" s="1385"/>
      <c r="L78" s="1385"/>
      <c r="M78" s="1385"/>
      <c r="N78" s="1385"/>
      <c r="O78" s="1385"/>
      <c r="P78" s="1385"/>
      <c r="Q78" s="1409">
        <v>2</v>
      </c>
      <c r="R78" s="1409"/>
      <c r="S78" s="1409"/>
      <c r="T78" s="1409"/>
      <c r="U78" s="140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385" t="s">
        <v>2342</v>
      </c>
      <c r="I79" s="1385"/>
      <c r="J79" s="1385"/>
      <c r="K79" s="1385"/>
      <c r="L79" s="1385"/>
      <c r="M79" s="1385"/>
      <c r="N79" s="1385"/>
      <c r="O79" s="1385"/>
      <c r="P79" s="1385"/>
      <c r="Q79" s="1409">
        <v>2</v>
      </c>
      <c r="R79" s="1409"/>
      <c r="S79" s="1409"/>
      <c r="T79" s="1409"/>
      <c r="U79" s="140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385" t="s">
        <v>2343</v>
      </c>
      <c r="I80" s="1385"/>
      <c r="J80" s="1385"/>
      <c r="K80" s="1385"/>
      <c r="L80" s="1385"/>
      <c r="M80" s="1385"/>
      <c r="N80" s="1385"/>
      <c r="O80" s="1385"/>
      <c r="P80" s="1385"/>
      <c r="Q80" s="1409">
        <v>1</v>
      </c>
      <c r="R80" s="1409"/>
      <c r="S80" s="1409"/>
      <c r="T80" s="1409"/>
      <c r="U80" s="140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385" t="s">
        <v>1758</v>
      </c>
      <c r="I81" s="1385"/>
      <c r="J81" s="1385"/>
      <c r="K81" s="1385"/>
      <c r="L81" s="1385"/>
      <c r="M81" s="1385"/>
      <c r="N81" s="1385"/>
      <c r="O81" s="1385"/>
      <c r="P81" s="1385"/>
      <c r="Q81" s="1409">
        <v>1</v>
      </c>
      <c r="R81" s="1409"/>
      <c r="S81" s="1409"/>
      <c r="T81" s="1409"/>
      <c r="U81" s="140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385" t="s">
        <v>2344</v>
      </c>
      <c r="I82" s="1385"/>
      <c r="J82" s="1385"/>
      <c r="K82" s="1385"/>
      <c r="L82" s="1385"/>
      <c r="M82" s="1385"/>
      <c r="N82" s="1385"/>
      <c r="O82" s="1385"/>
      <c r="P82" s="1385"/>
      <c r="Q82" s="1409">
        <v>1</v>
      </c>
      <c r="R82" s="1409"/>
      <c r="S82" s="1409"/>
      <c r="T82" s="1409"/>
      <c r="U82" s="140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385" t="s">
        <v>1759</v>
      </c>
      <c r="I83" s="1385"/>
      <c r="J83" s="1385"/>
      <c r="K83" s="1385"/>
      <c r="L83" s="1385"/>
      <c r="M83" s="1385"/>
      <c r="N83" s="1385"/>
      <c r="O83" s="1385"/>
      <c r="P83" s="1385"/>
      <c r="Q83" s="1409">
        <v>1</v>
      </c>
      <c r="R83" s="1409"/>
      <c r="S83" s="1409"/>
      <c r="T83" s="1409"/>
      <c r="U83" s="140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385" t="s">
        <v>1760</v>
      </c>
      <c r="I84" s="1385"/>
      <c r="J84" s="1385"/>
      <c r="K84" s="1385"/>
      <c r="L84" s="1385"/>
      <c r="M84" s="1385"/>
      <c r="N84" s="1385"/>
      <c r="O84" s="1385"/>
      <c r="P84" s="1385"/>
      <c r="Q84" s="1409">
        <v>1</v>
      </c>
      <c r="R84" s="1409"/>
      <c r="S84" s="1409"/>
      <c r="T84" s="1409"/>
      <c r="U84" s="140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385" t="s">
        <v>1761</v>
      </c>
      <c r="I85" s="1385"/>
      <c r="J85" s="1385"/>
      <c r="K85" s="1385"/>
      <c r="L85" s="1385"/>
      <c r="M85" s="1385"/>
      <c r="N85" s="1385"/>
      <c r="O85" s="1385"/>
      <c r="P85" s="1385"/>
      <c r="Q85" s="1409">
        <v>1</v>
      </c>
      <c r="R85" s="1409"/>
      <c r="S85" s="1409"/>
      <c r="T85" s="1409"/>
      <c r="U85" s="140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385" t="s">
        <v>2336</v>
      </c>
      <c r="I86" s="1385"/>
      <c r="J86" s="1385"/>
      <c r="K86" s="1385"/>
      <c r="L86" s="1385"/>
      <c r="M86" s="1385"/>
      <c r="N86" s="1385"/>
      <c r="O86" s="1385"/>
      <c r="P86" s="1385"/>
      <c r="Q86" s="1409">
        <v>2</v>
      </c>
      <c r="R86" s="1409"/>
      <c r="S86" s="1409"/>
      <c r="T86" s="1409"/>
      <c r="U86" s="140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385" t="s">
        <v>2345</v>
      </c>
      <c r="I87" s="1385"/>
      <c r="J87" s="1385"/>
      <c r="K87" s="1385"/>
      <c r="L87" s="1385"/>
      <c r="M87" s="1385"/>
      <c r="N87" s="1385"/>
      <c r="O87" s="1385"/>
      <c r="P87" s="1385"/>
      <c r="Q87" s="1409">
        <v>2</v>
      </c>
      <c r="R87" s="1409"/>
      <c r="S87" s="1409"/>
      <c r="T87" s="1409"/>
      <c r="U87" s="140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385" t="s">
        <v>1753</v>
      </c>
      <c r="I88" s="1385"/>
      <c r="J88" s="1385"/>
      <c r="K88" s="1385"/>
      <c r="L88" s="1385"/>
      <c r="M88" s="1385"/>
      <c r="N88" s="1385"/>
      <c r="O88" s="1385"/>
      <c r="P88" s="1385"/>
      <c r="Q88" s="1409">
        <v>2</v>
      </c>
      <c r="R88" s="1409"/>
      <c r="S88" s="1409"/>
      <c r="T88" s="1409"/>
      <c r="U88" s="140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385" t="s">
        <v>2337</v>
      </c>
      <c r="I89" s="1385"/>
      <c r="J89" s="1385"/>
      <c r="K89" s="1385"/>
      <c r="L89" s="1385"/>
      <c r="M89" s="1385"/>
      <c r="N89" s="1385"/>
      <c r="O89" s="1385"/>
      <c r="P89" s="1385"/>
      <c r="Q89" s="1409">
        <v>2</v>
      </c>
      <c r="R89" s="1409"/>
      <c r="S89" s="1409"/>
      <c r="T89" s="1409"/>
      <c r="U89" s="140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385" t="s">
        <v>1755</v>
      </c>
      <c r="I90" s="1385"/>
      <c r="J90" s="1385"/>
      <c r="K90" s="1385"/>
      <c r="L90" s="1385"/>
      <c r="M90" s="1385"/>
      <c r="N90" s="1385"/>
      <c r="O90" s="1385"/>
      <c r="P90" s="1385"/>
      <c r="Q90" s="1411">
        <v>0.2</v>
      </c>
      <c r="R90" s="1411"/>
      <c r="S90" s="1411"/>
      <c r="T90" s="1411"/>
      <c r="U90" s="1411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385" t="s">
        <v>1754</v>
      </c>
      <c r="I91" s="1385"/>
      <c r="J91" s="1385"/>
      <c r="K91" s="1385"/>
      <c r="L91" s="1385"/>
      <c r="M91" s="1385"/>
      <c r="N91" s="1385"/>
      <c r="O91" s="1385"/>
      <c r="P91" s="1385"/>
      <c r="Q91" s="1409">
        <v>9</v>
      </c>
      <c r="R91" s="1409"/>
      <c r="S91" s="1409"/>
      <c r="T91" s="1409"/>
      <c r="U91" s="140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385" t="s">
        <v>1756</v>
      </c>
      <c r="I92" s="1385"/>
      <c r="J92" s="1385"/>
      <c r="K92" s="1385"/>
      <c r="L92" s="1385"/>
      <c r="M92" s="1385"/>
      <c r="N92" s="1385"/>
      <c r="O92" s="1385"/>
      <c r="P92" s="1385"/>
      <c r="Q92" s="1409">
        <v>1</v>
      </c>
      <c r="R92" s="1409"/>
      <c r="S92" s="1409"/>
      <c r="T92" s="1409"/>
      <c r="U92" s="1409"/>
    </row>
    <row r="93" spans="1:21" ht="11.25" customHeight="1" outlineLevel="2">
      <c r="A93" s="1407">
        <v>3</v>
      </c>
      <c r="B93" s="1407"/>
      <c r="C93" s="1407"/>
      <c r="D93" s="1408" t="s">
        <v>1738</v>
      </c>
      <c r="E93" s="1408"/>
      <c r="F93" s="1408"/>
      <c r="G93" s="1408"/>
      <c r="H93" s="1408"/>
      <c r="I93" s="1408"/>
      <c r="J93" s="1408"/>
      <c r="K93" s="1408"/>
      <c r="L93" s="1408"/>
      <c r="M93" s="1408"/>
      <c r="N93" s="1408"/>
      <c r="O93" s="1408"/>
      <c r="P93" s="1408"/>
      <c r="Q93" s="1407">
        <v>1</v>
      </c>
      <c r="R93" s="1407"/>
      <c r="S93" s="1407"/>
      <c r="T93" s="1407"/>
      <c r="U93" s="1407"/>
    </row>
    <row r="94" spans="1:21" ht="11.25" customHeight="1" outlineLevel="2">
      <c r="A94" s="463"/>
      <c r="B94" s="463"/>
      <c r="C94" s="464"/>
      <c r="D94" s="1386" t="s">
        <v>1751</v>
      </c>
      <c r="E94" s="1386"/>
      <c r="F94" s="1386"/>
      <c r="G94" s="1386"/>
      <c r="H94" s="1386"/>
      <c r="I94" s="1386"/>
      <c r="J94" s="1386"/>
      <c r="K94" s="1386"/>
      <c r="L94" s="1386"/>
      <c r="M94" s="1386"/>
      <c r="N94" s="1386"/>
      <c r="O94" s="1386"/>
      <c r="P94" s="1386"/>
      <c r="Q94" s="1407">
        <v>1</v>
      </c>
      <c r="R94" s="1407"/>
      <c r="S94" s="1407"/>
      <c r="T94" s="1407"/>
      <c r="U94" s="1407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385" t="s">
        <v>2339</v>
      </c>
      <c r="I95" s="1385"/>
      <c r="J95" s="1385"/>
      <c r="K95" s="1385"/>
      <c r="L95" s="1385"/>
      <c r="M95" s="1385"/>
      <c r="N95" s="1385"/>
      <c r="O95" s="1385"/>
      <c r="P95" s="1385"/>
      <c r="Q95" s="1409">
        <v>3</v>
      </c>
      <c r="R95" s="1409"/>
      <c r="S95" s="1409"/>
      <c r="T95" s="1409"/>
      <c r="U95" s="140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385" t="s">
        <v>2332</v>
      </c>
      <c r="I96" s="1385"/>
      <c r="J96" s="1385"/>
      <c r="K96" s="1385"/>
      <c r="L96" s="1385"/>
      <c r="M96" s="1385"/>
      <c r="N96" s="1385"/>
      <c r="O96" s="1385"/>
      <c r="P96" s="1385"/>
      <c r="Q96" s="1409">
        <v>1</v>
      </c>
      <c r="R96" s="1409"/>
      <c r="S96" s="1409"/>
      <c r="T96" s="1409"/>
      <c r="U96" s="140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385" t="s">
        <v>2346</v>
      </c>
      <c r="I97" s="1385"/>
      <c r="J97" s="1385"/>
      <c r="K97" s="1385"/>
      <c r="L97" s="1385"/>
      <c r="M97" s="1385"/>
      <c r="N97" s="1385"/>
      <c r="O97" s="1385"/>
      <c r="P97" s="1385"/>
      <c r="Q97" s="1409">
        <v>1</v>
      </c>
      <c r="R97" s="1409"/>
      <c r="S97" s="1409"/>
      <c r="T97" s="1409"/>
      <c r="U97" s="140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385" t="s">
        <v>2334</v>
      </c>
      <c r="I98" s="1385"/>
      <c r="J98" s="1385"/>
      <c r="K98" s="1385"/>
      <c r="L98" s="1385"/>
      <c r="M98" s="1385"/>
      <c r="N98" s="1385"/>
      <c r="O98" s="1385"/>
      <c r="P98" s="1385"/>
      <c r="Q98" s="1409">
        <v>2</v>
      </c>
      <c r="R98" s="1409"/>
      <c r="S98" s="1409"/>
      <c r="T98" s="1409"/>
      <c r="U98" s="140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385" t="s">
        <v>2335</v>
      </c>
      <c r="I99" s="1385"/>
      <c r="J99" s="1385"/>
      <c r="K99" s="1385"/>
      <c r="L99" s="1385"/>
      <c r="M99" s="1385"/>
      <c r="N99" s="1385"/>
      <c r="O99" s="1385"/>
      <c r="P99" s="1385"/>
      <c r="Q99" s="1409">
        <v>3</v>
      </c>
      <c r="R99" s="1409"/>
      <c r="S99" s="1409"/>
      <c r="T99" s="1409"/>
      <c r="U99" s="140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385" t="s">
        <v>2347</v>
      </c>
      <c r="I100" s="1385"/>
      <c r="J100" s="1385"/>
      <c r="K100" s="1385"/>
      <c r="L100" s="1385"/>
      <c r="M100" s="1385"/>
      <c r="N100" s="1385"/>
      <c r="O100" s="1385"/>
      <c r="P100" s="1385"/>
      <c r="Q100" s="1409">
        <v>1</v>
      </c>
      <c r="R100" s="1409"/>
      <c r="S100" s="1409"/>
      <c r="T100" s="1409"/>
      <c r="U100" s="140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385" t="s">
        <v>2348</v>
      </c>
      <c r="I101" s="1385"/>
      <c r="J101" s="1385"/>
      <c r="K101" s="1385"/>
      <c r="L101" s="1385"/>
      <c r="M101" s="1385"/>
      <c r="N101" s="1385"/>
      <c r="O101" s="1385"/>
      <c r="P101" s="1385"/>
      <c r="Q101" s="1409">
        <v>11</v>
      </c>
      <c r="R101" s="1409"/>
      <c r="S101" s="1409"/>
      <c r="T101" s="1409"/>
      <c r="U101" s="140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385" t="s">
        <v>2340</v>
      </c>
      <c r="I102" s="1385"/>
      <c r="J102" s="1385"/>
      <c r="K102" s="1385"/>
      <c r="L102" s="1385"/>
      <c r="M102" s="1385"/>
      <c r="N102" s="1385"/>
      <c r="O102" s="1385"/>
      <c r="P102" s="1385"/>
      <c r="Q102" s="1409">
        <v>5</v>
      </c>
      <c r="R102" s="1409"/>
      <c r="S102" s="1409"/>
      <c r="T102" s="1409"/>
      <c r="U102" s="140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385" t="s">
        <v>2349</v>
      </c>
      <c r="I103" s="1385"/>
      <c r="J103" s="1385"/>
      <c r="K103" s="1385"/>
      <c r="L103" s="1385"/>
      <c r="M103" s="1385"/>
      <c r="N103" s="1385"/>
      <c r="O103" s="1385"/>
      <c r="P103" s="1385"/>
      <c r="Q103" s="1409">
        <v>32</v>
      </c>
      <c r="R103" s="1409"/>
      <c r="S103" s="1409"/>
      <c r="T103" s="1409"/>
      <c r="U103" s="140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385" t="s">
        <v>2350</v>
      </c>
      <c r="I104" s="1385"/>
      <c r="J104" s="1385"/>
      <c r="K104" s="1385"/>
      <c r="L104" s="1385"/>
      <c r="M104" s="1385"/>
      <c r="N104" s="1385"/>
      <c r="O104" s="1385"/>
      <c r="P104" s="1385"/>
      <c r="Q104" s="1409">
        <v>2</v>
      </c>
      <c r="R104" s="1409"/>
      <c r="S104" s="1409"/>
      <c r="T104" s="1409"/>
      <c r="U104" s="140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385" t="s">
        <v>2350</v>
      </c>
      <c r="I105" s="1385"/>
      <c r="J105" s="1385"/>
      <c r="K105" s="1385"/>
      <c r="L105" s="1385"/>
      <c r="M105" s="1385"/>
      <c r="N105" s="1385"/>
      <c r="O105" s="1385"/>
      <c r="P105" s="1385"/>
      <c r="Q105" s="1409">
        <v>1</v>
      </c>
      <c r="R105" s="1409"/>
      <c r="S105" s="1409"/>
      <c r="T105" s="1409"/>
      <c r="U105" s="140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385" t="s">
        <v>1758</v>
      </c>
      <c r="I106" s="1385"/>
      <c r="J106" s="1385"/>
      <c r="K106" s="1385"/>
      <c r="L106" s="1385"/>
      <c r="M106" s="1385"/>
      <c r="N106" s="1385"/>
      <c r="O106" s="1385"/>
      <c r="P106" s="1385"/>
      <c r="Q106" s="1409">
        <v>2</v>
      </c>
      <c r="R106" s="1409"/>
      <c r="S106" s="1409"/>
      <c r="T106" s="1409"/>
      <c r="U106" s="140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385" t="s">
        <v>1762</v>
      </c>
      <c r="I107" s="1385"/>
      <c r="J107" s="1385"/>
      <c r="K107" s="1385"/>
      <c r="L107" s="1385"/>
      <c r="M107" s="1385"/>
      <c r="N107" s="1385"/>
      <c r="O107" s="1385"/>
      <c r="P107" s="1385"/>
      <c r="Q107" s="1409">
        <v>1</v>
      </c>
      <c r="R107" s="1409"/>
      <c r="S107" s="1409"/>
      <c r="T107" s="1409"/>
      <c r="U107" s="140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385" t="s">
        <v>1763</v>
      </c>
      <c r="I108" s="1385"/>
      <c r="J108" s="1385"/>
      <c r="K108" s="1385"/>
      <c r="L108" s="1385"/>
      <c r="M108" s="1385"/>
      <c r="N108" s="1385"/>
      <c r="O108" s="1385"/>
      <c r="P108" s="1385"/>
      <c r="Q108" s="1409">
        <v>3</v>
      </c>
      <c r="R108" s="1409"/>
      <c r="S108" s="1409"/>
      <c r="T108" s="1409"/>
      <c r="U108" s="140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385" t="s">
        <v>2345</v>
      </c>
      <c r="I109" s="1385"/>
      <c r="J109" s="1385"/>
      <c r="K109" s="1385"/>
      <c r="L109" s="1385"/>
      <c r="M109" s="1385"/>
      <c r="N109" s="1385"/>
      <c r="O109" s="1385"/>
      <c r="P109" s="1385"/>
      <c r="Q109" s="1409">
        <v>1</v>
      </c>
      <c r="R109" s="1409"/>
      <c r="S109" s="1409"/>
      <c r="T109" s="1409"/>
      <c r="U109" s="140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385" t="s">
        <v>1753</v>
      </c>
      <c r="I110" s="1385"/>
      <c r="J110" s="1385"/>
      <c r="K110" s="1385"/>
      <c r="L110" s="1385"/>
      <c r="M110" s="1385"/>
      <c r="N110" s="1385"/>
      <c r="O110" s="1385"/>
      <c r="P110" s="1385"/>
      <c r="Q110" s="1409">
        <v>1</v>
      </c>
      <c r="R110" s="1409"/>
      <c r="S110" s="1409"/>
      <c r="T110" s="1409"/>
      <c r="U110" s="140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385" t="s">
        <v>2351</v>
      </c>
      <c r="I111" s="1385"/>
      <c r="J111" s="1385"/>
      <c r="K111" s="1385"/>
      <c r="L111" s="1385"/>
      <c r="M111" s="1385"/>
      <c r="N111" s="1385"/>
      <c r="O111" s="1385"/>
      <c r="P111" s="1385"/>
      <c r="Q111" s="1409">
        <v>1</v>
      </c>
      <c r="R111" s="1409"/>
      <c r="S111" s="1409"/>
      <c r="T111" s="1409"/>
      <c r="U111" s="140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385" t="s">
        <v>1764</v>
      </c>
      <c r="I112" s="1385"/>
      <c r="J112" s="1385"/>
      <c r="K112" s="1385"/>
      <c r="L112" s="1385"/>
      <c r="M112" s="1385"/>
      <c r="N112" s="1385"/>
      <c r="O112" s="1385"/>
      <c r="P112" s="1385"/>
      <c r="Q112" s="1409">
        <v>1</v>
      </c>
      <c r="R112" s="1409"/>
      <c r="S112" s="1409"/>
      <c r="T112" s="1409"/>
      <c r="U112" s="1409"/>
    </row>
    <row r="113" spans="1:21" ht="11.25" customHeight="1" outlineLevel="2">
      <c r="A113" s="1407">
        <v>4</v>
      </c>
      <c r="B113" s="1407"/>
      <c r="C113" s="1407"/>
      <c r="D113" s="1408" t="s">
        <v>1739</v>
      </c>
      <c r="E113" s="1408"/>
      <c r="F113" s="1408"/>
      <c r="G113" s="1408"/>
      <c r="H113" s="1408"/>
      <c r="I113" s="1408"/>
      <c r="J113" s="1408"/>
      <c r="K113" s="1408"/>
      <c r="L113" s="1408"/>
      <c r="M113" s="1408"/>
      <c r="N113" s="1408"/>
      <c r="O113" s="1408"/>
      <c r="P113" s="1408"/>
      <c r="Q113" s="1407">
        <v>1</v>
      </c>
      <c r="R113" s="1407"/>
      <c r="S113" s="1407"/>
      <c r="T113" s="1407"/>
      <c r="U113" s="1407"/>
    </row>
    <row r="114" spans="1:21" ht="11.25" customHeight="1" outlineLevel="2">
      <c r="A114" s="463"/>
      <c r="B114" s="463"/>
      <c r="C114" s="464"/>
      <c r="D114" s="1386" t="s">
        <v>1751</v>
      </c>
      <c r="E114" s="1386"/>
      <c r="F114" s="1386"/>
      <c r="G114" s="1386"/>
      <c r="H114" s="1386"/>
      <c r="I114" s="1386"/>
      <c r="J114" s="1386"/>
      <c r="K114" s="1386"/>
      <c r="L114" s="1386"/>
      <c r="M114" s="1386"/>
      <c r="N114" s="1386"/>
      <c r="O114" s="1386"/>
      <c r="P114" s="1386"/>
      <c r="Q114" s="1407">
        <v>1</v>
      </c>
      <c r="R114" s="1407"/>
      <c r="S114" s="1407"/>
      <c r="T114" s="1407"/>
      <c r="U114" s="1407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385" t="s">
        <v>2339</v>
      </c>
      <c r="I115" s="1385"/>
      <c r="J115" s="1385"/>
      <c r="K115" s="1385"/>
      <c r="L115" s="1385"/>
      <c r="M115" s="1385"/>
      <c r="N115" s="1385"/>
      <c r="O115" s="1385"/>
      <c r="P115" s="1385"/>
      <c r="Q115" s="1409">
        <v>3</v>
      </c>
      <c r="R115" s="1409"/>
      <c r="S115" s="1409"/>
      <c r="T115" s="1409"/>
      <c r="U115" s="140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385" t="s">
        <v>2332</v>
      </c>
      <c r="I116" s="1385"/>
      <c r="J116" s="1385"/>
      <c r="K116" s="1385"/>
      <c r="L116" s="1385"/>
      <c r="M116" s="1385"/>
      <c r="N116" s="1385"/>
      <c r="O116" s="1385"/>
      <c r="P116" s="1385"/>
      <c r="Q116" s="1409">
        <v>1</v>
      </c>
      <c r="R116" s="1409"/>
      <c r="S116" s="1409"/>
      <c r="T116" s="1409"/>
      <c r="U116" s="140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385" t="s">
        <v>2334</v>
      </c>
      <c r="I117" s="1385"/>
      <c r="J117" s="1385"/>
      <c r="K117" s="1385"/>
      <c r="L117" s="1385"/>
      <c r="M117" s="1385"/>
      <c r="N117" s="1385"/>
      <c r="O117" s="1385"/>
      <c r="P117" s="1385"/>
      <c r="Q117" s="1409">
        <v>2</v>
      </c>
      <c r="R117" s="1409"/>
      <c r="S117" s="1409"/>
      <c r="T117" s="1409"/>
      <c r="U117" s="140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385" t="s">
        <v>2335</v>
      </c>
      <c r="I118" s="1385"/>
      <c r="J118" s="1385"/>
      <c r="K118" s="1385"/>
      <c r="L118" s="1385"/>
      <c r="M118" s="1385"/>
      <c r="N118" s="1385"/>
      <c r="O118" s="1385"/>
      <c r="P118" s="1385"/>
      <c r="Q118" s="1409">
        <v>12</v>
      </c>
      <c r="R118" s="1409"/>
      <c r="S118" s="1409"/>
      <c r="T118" s="1409"/>
      <c r="U118" s="140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385" t="s">
        <v>2348</v>
      </c>
      <c r="I119" s="1385"/>
      <c r="J119" s="1385"/>
      <c r="K119" s="1385"/>
      <c r="L119" s="1385"/>
      <c r="M119" s="1385"/>
      <c r="N119" s="1385"/>
      <c r="O119" s="1385"/>
      <c r="P119" s="1385"/>
      <c r="Q119" s="1409">
        <v>11</v>
      </c>
      <c r="R119" s="1409"/>
      <c r="S119" s="1409"/>
      <c r="T119" s="1409"/>
      <c r="U119" s="140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385" t="s">
        <v>2340</v>
      </c>
      <c r="I120" s="1385"/>
      <c r="J120" s="1385"/>
      <c r="K120" s="1385"/>
      <c r="L120" s="1385"/>
      <c r="M120" s="1385"/>
      <c r="N120" s="1385"/>
      <c r="O120" s="1385"/>
      <c r="P120" s="1385"/>
      <c r="Q120" s="1409">
        <v>5</v>
      </c>
      <c r="R120" s="1409"/>
      <c r="S120" s="1409"/>
      <c r="T120" s="1409"/>
      <c r="U120" s="140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385" t="s">
        <v>2349</v>
      </c>
      <c r="I121" s="1385"/>
      <c r="J121" s="1385"/>
      <c r="K121" s="1385"/>
      <c r="L121" s="1385"/>
      <c r="M121" s="1385"/>
      <c r="N121" s="1385"/>
      <c r="O121" s="1385"/>
      <c r="P121" s="1385"/>
      <c r="Q121" s="1409">
        <v>32</v>
      </c>
      <c r="R121" s="1409"/>
      <c r="S121" s="1409"/>
      <c r="T121" s="1409"/>
      <c r="U121" s="140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385" t="s">
        <v>2350</v>
      </c>
      <c r="I122" s="1385"/>
      <c r="J122" s="1385"/>
      <c r="K122" s="1385"/>
      <c r="L122" s="1385"/>
      <c r="M122" s="1385"/>
      <c r="N122" s="1385"/>
      <c r="O122" s="1385"/>
      <c r="P122" s="1385"/>
      <c r="Q122" s="1409">
        <v>2</v>
      </c>
      <c r="R122" s="1409"/>
      <c r="S122" s="1409"/>
      <c r="T122" s="1409"/>
      <c r="U122" s="140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385" t="s">
        <v>2350</v>
      </c>
      <c r="I123" s="1385"/>
      <c r="J123" s="1385"/>
      <c r="K123" s="1385"/>
      <c r="L123" s="1385"/>
      <c r="M123" s="1385"/>
      <c r="N123" s="1385"/>
      <c r="O123" s="1385"/>
      <c r="P123" s="1385"/>
      <c r="Q123" s="1409">
        <v>2</v>
      </c>
      <c r="R123" s="1409"/>
      <c r="S123" s="1409"/>
      <c r="T123" s="1409"/>
      <c r="U123" s="140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385" t="s">
        <v>1758</v>
      </c>
      <c r="I124" s="1385"/>
      <c r="J124" s="1385"/>
      <c r="K124" s="1385"/>
      <c r="L124" s="1385"/>
      <c r="M124" s="1385"/>
      <c r="N124" s="1385"/>
      <c r="O124" s="1385"/>
      <c r="P124" s="1385"/>
      <c r="Q124" s="1409">
        <v>1</v>
      </c>
      <c r="R124" s="1409"/>
      <c r="S124" s="1409"/>
      <c r="T124" s="1409"/>
      <c r="U124" s="140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385" t="s">
        <v>1762</v>
      </c>
      <c r="I125" s="1385"/>
      <c r="J125" s="1385"/>
      <c r="K125" s="1385"/>
      <c r="L125" s="1385"/>
      <c r="M125" s="1385"/>
      <c r="N125" s="1385"/>
      <c r="O125" s="1385"/>
      <c r="P125" s="1385"/>
      <c r="Q125" s="1409">
        <v>1</v>
      </c>
      <c r="R125" s="1409"/>
      <c r="S125" s="1409"/>
      <c r="T125" s="1409"/>
      <c r="U125" s="140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385" t="s">
        <v>1763</v>
      </c>
      <c r="I126" s="1385"/>
      <c r="J126" s="1385"/>
      <c r="K126" s="1385"/>
      <c r="L126" s="1385"/>
      <c r="M126" s="1385"/>
      <c r="N126" s="1385"/>
      <c r="O126" s="1385"/>
      <c r="P126" s="1385"/>
      <c r="Q126" s="1409">
        <v>3</v>
      </c>
      <c r="R126" s="1409"/>
      <c r="S126" s="1409"/>
      <c r="T126" s="1409"/>
      <c r="U126" s="140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385" t="s">
        <v>2345</v>
      </c>
      <c r="I127" s="1385"/>
      <c r="J127" s="1385"/>
      <c r="K127" s="1385"/>
      <c r="L127" s="1385"/>
      <c r="M127" s="1385"/>
      <c r="N127" s="1385"/>
      <c r="O127" s="1385"/>
      <c r="P127" s="1385"/>
      <c r="Q127" s="1409">
        <v>1</v>
      </c>
      <c r="R127" s="1409"/>
      <c r="S127" s="1409"/>
      <c r="T127" s="1409"/>
      <c r="U127" s="140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385" t="s">
        <v>1753</v>
      </c>
      <c r="I128" s="1385"/>
      <c r="J128" s="1385"/>
      <c r="K128" s="1385"/>
      <c r="L128" s="1385"/>
      <c r="M128" s="1385"/>
      <c r="N128" s="1385"/>
      <c r="O128" s="1385"/>
      <c r="P128" s="1385"/>
      <c r="Q128" s="1409">
        <v>1</v>
      </c>
      <c r="R128" s="1409"/>
      <c r="S128" s="1409"/>
      <c r="T128" s="1409"/>
      <c r="U128" s="140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385" t="s">
        <v>2351</v>
      </c>
      <c r="I129" s="1385"/>
      <c r="J129" s="1385"/>
      <c r="K129" s="1385"/>
      <c r="L129" s="1385"/>
      <c r="M129" s="1385"/>
      <c r="N129" s="1385"/>
      <c r="O129" s="1385"/>
      <c r="P129" s="1385"/>
      <c r="Q129" s="1409">
        <v>1</v>
      </c>
      <c r="R129" s="1409"/>
      <c r="S129" s="1409"/>
      <c r="T129" s="1409"/>
      <c r="U129" s="140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385" t="s">
        <v>1764</v>
      </c>
      <c r="I130" s="1385"/>
      <c r="J130" s="1385"/>
      <c r="K130" s="1385"/>
      <c r="L130" s="1385"/>
      <c r="M130" s="1385"/>
      <c r="N130" s="1385"/>
      <c r="O130" s="1385"/>
      <c r="P130" s="1385"/>
      <c r="Q130" s="1409">
        <v>1</v>
      </c>
      <c r="R130" s="1409"/>
      <c r="S130" s="1409"/>
      <c r="T130" s="1409"/>
      <c r="U130" s="1409"/>
    </row>
    <row r="131" spans="1:21" ht="11.25" customHeight="1" outlineLevel="2">
      <c r="A131" s="1407">
        <v>5</v>
      </c>
      <c r="B131" s="1407"/>
      <c r="C131" s="1407"/>
      <c r="D131" s="1408" t="s">
        <v>1740</v>
      </c>
      <c r="E131" s="1408"/>
      <c r="F131" s="1408"/>
      <c r="G131" s="1408"/>
      <c r="H131" s="1408"/>
      <c r="I131" s="1408"/>
      <c r="J131" s="1408"/>
      <c r="K131" s="1408"/>
      <c r="L131" s="1408"/>
      <c r="M131" s="1408"/>
      <c r="N131" s="1408"/>
      <c r="O131" s="1408"/>
      <c r="P131" s="1408"/>
      <c r="Q131" s="1407">
        <v>1</v>
      </c>
      <c r="R131" s="1407"/>
      <c r="S131" s="1407"/>
      <c r="T131" s="1407"/>
      <c r="U131" s="1407"/>
    </row>
    <row r="132" spans="1:21" ht="11.25" customHeight="1" outlineLevel="2">
      <c r="A132" s="463"/>
      <c r="B132" s="463"/>
      <c r="C132" s="464"/>
      <c r="D132" s="1386" t="s">
        <v>1751</v>
      </c>
      <c r="E132" s="1386"/>
      <c r="F132" s="1386"/>
      <c r="G132" s="1386"/>
      <c r="H132" s="1386"/>
      <c r="I132" s="1386"/>
      <c r="J132" s="1386"/>
      <c r="K132" s="1386"/>
      <c r="L132" s="1386"/>
      <c r="M132" s="1386"/>
      <c r="N132" s="1386"/>
      <c r="O132" s="1386"/>
      <c r="P132" s="1386"/>
      <c r="Q132" s="1407">
        <v>1</v>
      </c>
      <c r="R132" s="1407"/>
      <c r="S132" s="1407"/>
      <c r="T132" s="1407"/>
      <c r="U132" s="1407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385" t="s">
        <v>2352</v>
      </c>
      <c r="I133" s="1385"/>
      <c r="J133" s="1385"/>
      <c r="K133" s="1385"/>
      <c r="L133" s="1385"/>
      <c r="M133" s="1385"/>
      <c r="N133" s="1385"/>
      <c r="O133" s="1385"/>
      <c r="P133" s="1385"/>
      <c r="Q133" s="1409">
        <v>1</v>
      </c>
      <c r="R133" s="1409"/>
      <c r="S133" s="1409"/>
      <c r="T133" s="1409"/>
      <c r="U133" s="140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385" t="s">
        <v>2347</v>
      </c>
      <c r="I134" s="1385"/>
      <c r="J134" s="1385"/>
      <c r="K134" s="1385"/>
      <c r="L134" s="1385"/>
      <c r="M134" s="1385"/>
      <c r="N134" s="1385"/>
      <c r="O134" s="1385"/>
      <c r="P134" s="1385"/>
      <c r="Q134" s="1409">
        <v>1</v>
      </c>
      <c r="R134" s="1409"/>
      <c r="S134" s="1409"/>
      <c r="T134" s="1409"/>
      <c r="U134" s="140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385" t="s">
        <v>2340</v>
      </c>
      <c r="I135" s="1385"/>
      <c r="J135" s="1385"/>
      <c r="K135" s="1385"/>
      <c r="L135" s="1385"/>
      <c r="M135" s="1385"/>
      <c r="N135" s="1385"/>
      <c r="O135" s="1385"/>
      <c r="P135" s="1385"/>
      <c r="Q135" s="1409">
        <v>5</v>
      </c>
      <c r="R135" s="1409"/>
      <c r="S135" s="1409"/>
      <c r="T135" s="1409"/>
      <c r="U135" s="140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385" t="s">
        <v>1765</v>
      </c>
      <c r="I136" s="1385"/>
      <c r="J136" s="1385"/>
      <c r="K136" s="1385"/>
      <c r="L136" s="1385"/>
      <c r="M136" s="1385"/>
      <c r="N136" s="1385"/>
      <c r="O136" s="1385"/>
      <c r="P136" s="1385"/>
      <c r="Q136" s="1409">
        <v>1</v>
      </c>
      <c r="R136" s="1409"/>
      <c r="S136" s="1409"/>
      <c r="T136" s="1409"/>
      <c r="U136" s="140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385" t="s">
        <v>1766</v>
      </c>
      <c r="I137" s="1385"/>
      <c r="J137" s="1385"/>
      <c r="K137" s="1385"/>
      <c r="L137" s="1385"/>
      <c r="M137" s="1385"/>
      <c r="N137" s="1385"/>
      <c r="O137" s="1385"/>
      <c r="P137" s="1385"/>
      <c r="Q137" s="1409">
        <v>1</v>
      </c>
      <c r="R137" s="1409"/>
      <c r="S137" s="1409"/>
      <c r="T137" s="1409"/>
      <c r="U137" s="1409"/>
    </row>
    <row r="138" spans="1:21" ht="11.25" customHeight="1" outlineLevel="2">
      <c r="A138" s="1407">
        <v>6</v>
      </c>
      <c r="B138" s="1407"/>
      <c r="C138" s="1407"/>
      <c r="D138" s="1408" t="s">
        <v>1741</v>
      </c>
      <c r="E138" s="1408"/>
      <c r="F138" s="1408"/>
      <c r="G138" s="1408"/>
      <c r="H138" s="1408"/>
      <c r="I138" s="1408"/>
      <c r="J138" s="1408"/>
      <c r="K138" s="1408"/>
      <c r="L138" s="1408"/>
      <c r="M138" s="1408"/>
      <c r="N138" s="1408"/>
      <c r="O138" s="1408"/>
      <c r="P138" s="1408"/>
      <c r="Q138" s="1407">
        <v>1</v>
      </c>
      <c r="R138" s="1407"/>
      <c r="S138" s="1407"/>
      <c r="T138" s="1407"/>
      <c r="U138" s="1407"/>
    </row>
    <row r="139" spans="1:21" ht="11.25" customHeight="1" outlineLevel="2">
      <c r="A139" s="463"/>
      <c r="B139" s="463"/>
      <c r="C139" s="464"/>
      <c r="D139" s="1386" t="s">
        <v>1751</v>
      </c>
      <c r="E139" s="1386"/>
      <c r="F139" s="1386"/>
      <c r="G139" s="1386"/>
      <c r="H139" s="1386"/>
      <c r="I139" s="1386"/>
      <c r="J139" s="1386"/>
      <c r="K139" s="1386"/>
      <c r="L139" s="1386"/>
      <c r="M139" s="1386"/>
      <c r="N139" s="1386"/>
      <c r="O139" s="1386"/>
      <c r="P139" s="1386"/>
      <c r="Q139" s="1407">
        <v>1</v>
      </c>
      <c r="R139" s="1407"/>
      <c r="S139" s="1407"/>
      <c r="T139" s="1407"/>
      <c r="U139" s="1407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385" t="s">
        <v>2352</v>
      </c>
      <c r="I140" s="1385"/>
      <c r="J140" s="1385"/>
      <c r="K140" s="1385"/>
      <c r="L140" s="1385"/>
      <c r="M140" s="1385"/>
      <c r="N140" s="1385"/>
      <c r="O140" s="1385"/>
      <c r="P140" s="1385"/>
      <c r="Q140" s="1409">
        <v>1</v>
      </c>
      <c r="R140" s="1409"/>
      <c r="S140" s="1409"/>
      <c r="T140" s="1409"/>
      <c r="U140" s="140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385" t="s">
        <v>2353</v>
      </c>
      <c r="I141" s="1385"/>
      <c r="J141" s="1385"/>
      <c r="K141" s="1385"/>
      <c r="L141" s="1385"/>
      <c r="M141" s="1385"/>
      <c r="N141" s="1385"/>
      <c r="O141" s="1385"/>
      <c r="P141" s="1385"/>
      <c r="Q141" s="1409">
        <v>2</v>
      </c>
      <c r="R141" s="1409"/>
      <c r="S141" s="1409"/>
      <c r="T141" s="1409"/>
      <c r="U141" s="140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385" t="s">
        <v>1766</v>
      </c>
      <c r="I142" s="1385"/>
      <c r="J142" s="1385"/>
      <c r="K142" s="1385"/>
      <c r="L142" s="1385"/>
      <c r="M142" s="1385"/>
      <c r="N142" s="1385"/>
      <c r="O142" s="1385"/>
      <c r="P142" s="1385"/>
      <c r="Q142" s="1409">
        <v>1</v>
      </c>
      <c r="R142" s="1409"/>
      <c r="S142" s="1409"/>
      <c r="T142" s="1409"/>
      <c r="U142" s="1409"/>
    </row>
    <row r="143" spans="1:21" ht="11.25" customHeight="1" outlineLevel="2">
      <c r="A143" s="1407">
        <v>7</v>
      </c>
      <c r="B143" s="1407"/>
      <c r="C143" s="1407"/>
      <c r="D143" s="1408" t="s">
        <v>1742</v>
      </c>
      <c r="E143" s="1408"/>
      <c r="F143" s="1408"/>
      <c r="G143" s="1408"/>
      <c r="H143" s="1408"/>
      <c r="I143" s="1408"/>
      <c r="J143" s="1408"/>
      <c r="K143" s="1408"/>
      <c r="L143" s="1408"/>
      <c r="M143" s="1408"/>
      <c r="N143" s="1408"/>
      <c r="O143" s="1408"/>
      <c r="P143" s="1408"/>
      <c r="Q143" s="1407">
        <v>1</v>
      </c>
      <c r="R143" s="1407"/>
      <c r="S143" s="1407"/>
      <c r="T143" s="1407"/>
      <c r="U143" s="1407"/>
    </row>
    <row r="144" spans="1:21" ht="11.25" customHeight="1" outlineLevel="2">
      <c r="A144" s="463"/>
      <c r="B144" s="463"/>
      <c r="C144" s="464"/>
      <c r="D144" s="1386" t="s">
        <v>1751</v>
      </c>
      <c r="E144" s="1386"/>
      <c r="F144" s="1386"/>
      <c r="G144" s="1386"/>
      <c r="H144" s="1386"/>
      <c r="I144" s="1386"/>
      <c r="J144" s="1386"/>
      <c r="K144" s="1386"/>
      <c r="L144" s="1386"/>
      <c r="M144" s="1386"/>
      <c r="N144" s="1386"/>
      <c r="O144" s="1386"/>
      <c r="P144" s="1386"/>
      <c r="Q144" s="1407">
        <v>1</v>
      </c>
      <c r="R144" s="1407"/>
      <c r="S144" s="1407"/>
      <c r="T144" s="1407"/>
      <c r="U144" s="1407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385" t="s">
        <v>2352</v>
      </c>
      <c r="I145" s="1385"/>
      <c r="J145" s="1385"/>
      <c r="K145" s="1385"/>
      <c r="L145" s="1385"/>
      <c r="M145" s="1385"/>
      <c r="N145" s="1385"/>
      <c r="O145" s="1385"/>
      <c r="P145" s="1385"/>
      <c r="Q145" s="1409">
        <v>1</v>
      </c>
      <c r="R145" s="1409"/>
      <c r="S145" s="1409"/>
      <c r="T145" s="1409"/>
      <c r="U145" s="140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385" t="s">
        <v>2354</v>
      </c>
      <c r="I146" s="1385"/>
      <c r="J146" s="1385"/>
      <c r="K146" s="1385"/>
      <c r="L146" s="1385"/>
      <c r="M146" s="1385"/>
      <c r="N146" s="1385"/>
      <c r="O146" s="1385"/>
      <c r="P146" s="1385"/>
      <c r="Q146" s="1409">
        <v>1</v>
      </c>
      <c r="R146" s="1409"/>
      <c r="S146" s="1409"/>
      <c r="T146" s="1409"/>
      <c r="U146" s="140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385" t="s">
        <v>2347</v>
      </c>
      <c r="I147" s="1385"/>
      <c r="J147" s="1385"/>
      <c r="K147" s="1385"/>
      <c r="L147" s="1385"/>
      <c r="M147" s="1385"/>
      <c r="N147" s="1385"/>
      <c r="O147" s="1385"/>
      <c r="P147" s="1385"/>
      <c r="Q147" s="1409">
        <v>2</v>
      </c>
      <c r="R147" s="1409"/>
      <c r="S147" s="1409"/>
      <c r="T147" s="1409"/>
      <c r="U147" s="140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385" t="s">
        <v>2340</v>
      </c>
      <c r="I148" s="1385"/>
      <c r="J148" s="1385"/>
      <c r="K148" s="1385"/>
      <c r="L148" s="1385"/>
      <c r="M148" s="1385"/>
      <c r="N148" s="1385"/>
      <c r="O148" s="1385"/>
      <c r="P148" s="1385"/>
      <c r="Q148" s="1409">
        <v>5</v>
      </c>
      <c r="R148" s="1409"/>
      <c r="S148" s="1409"/>
      <c r="T148" s="1409"/>
      <c r="U148" s="140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385" t="s">
        <v>1758</v>
      </c>
      <c r="I149" s="1385"/>
      <c r="J149" s="1385"/>
      <c r="K149" s="1385"/>
      <c r="L149" s="1385"/>
      <c r="M149" s="1385"/>
      <c r="N149" s="1385"/>
      <c r="O149" s="1385"/>
      <c r="P149" s="1385"/>
      <c r="Q149" s="1409">
        <v>1</v>
      </c>
      <c r="R149" s="1409"/>
      <c r="S149" s="1409"/>
      <c r="T149" s="1409"/>
      <c r="U149" s="140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385" t="s">
        <v>1767</v>
      </c>
      <c r="I150" s="1385"/>
      <c r="J150" s="1385"/>
      <c r="K150" s="1385"/>
      <c r="L150" s="1385"/>
      <c r="M150" s="1385"/>
      <c r="N150" s="1385"/>
      <c r="O150" s="1385"/>
      <c r="P150" s="1385"/>
      <c r="Q150" s="1409">
        <v>2</v>
      </c>
      <c r="R150" s="1409"/>
      <c r="S150" s="1409"/>
      <c r="T150" s="1409"/>
      <c r="U150" s="1409"/>
    </row>
    <row r="151" spans="1:21">
      <c r="A151" s="463"/>
      <c r="B151" s="463"/>
      <c r="C151" s="464"/>
      <c r="D151" s="465"/>
      <c r="E151" s="466"/>
      <c r="F151" s="466"/>
      <c r="G151" s="466"/>
      <c r="H151" s="1385" t="s">
        <v>1765</v>
      </c>
      <c r="I151" s="1385"/>
      <c r="J151" s="1385"/>
      <c r="K151" s="1385"/>
      <c r="L151" s="1385"/>
      <c r="M151" s="1385"/>
      <c r="N151" s="1385"/>
      <c r="O151" s="1385"/>
      <c r="P151" s="1385"/>
      <c r="Q151" s="1409">
        <v>1</v>
      </c>
      <c r="R151" s="1409"/>
      <c r="S151" s="1409"/>
      <c r="T151" s="1409"/>
      <c r="U151" s="1409"/>
    </row>
    <row r="152" spans="1:21">
      <c r="A152" s="463"/>
      <c r="B152" s="463"/>
      <c r="C152" s="464"/>
      <c r="D152" s="465"/>
      <c r="E152" s="466"/>
      <c r="F152" s="466"/>
      <c r="G152" s="466"/>
      <c r="H152" s="1385" t="s">
        <v>1768</v>
      </c>
      <c r="I152" s="1385"/>
      <c r="J152" s="1385"/>
      <c r="K152" s="1385"/>
      <c r="L152" s="1385"/>
      <c r="M152" s="1385"/>
      <c r="N152" s="1385"/>
      <c r="O152" s="1385"/>
      <c r="P152" s="1385"/>
      <c r="Q152" s="1409">
        <v>1</v>
      </c>
      <c r="R152" s="1409"/>
      <c r="S152" s="1409"/>
      <c r="T152" s="1409"/>
      <c r="U152" s="1409"/>
    </row>
    <row r="153" spans="1:21">
      <c r="A153" s="1407">
        <v>8</v>
      </c>
      <c r="B153" s="1407"/>
      <c r="C153" s="1407"/>
      <c r="D153" s="1408" t="s">
        <v>2355</v>
      </c>
      <c r="E153" s="1408"/>
      <c r="F153" s="1408"/>
      <c r="G153" s="1408"/>
      <c r="H153" s="1408"/>
      <c r="I153" s="1408"/>
      <c r="J153" s="1408"/>
      <c r="K153" s="1408"/>
      <c r="L153" s="1408"/>
      <c r="M153" s="1408"/>
      <c r="N153" s="1408"/>
      <c r="O153" s="1408"/>
      <c r="P153" s="1408"/>
      <c r="Q153" s="1407">
        <v>1</v>
      </c>
      <c r="R153" s="1407"/>
      <c r="S153" s="1407"/>
      <c r="T153" s="1407"/>
      <c r="U153" s="1407"/>
    </row>
    <row r="154" spans="1:21">
      <c r="A154" s="463"/>
      <c r="B154" s="463"/>
      <c r="C154" s="464"/>
      <c r="D154" s="1386" t="s">
        <v>1751</v>
      </c>
      <c r="E154" s="1386"/>
      <c r="F154" s="1386"/>
      <c r="G154" s="1386"/>
      <c r="H154" s="1386"/>
      <c r="I154" s="1386"/>
      <c r="J154" s="1386"/>
      <c r="K154" s="1386"/>
      <c r="L154" s="1386"/>
      <c r="M154" s="1386"/>
      <c r="N154" s="1386"/>
      <c r="O154" s="1386"/>
      <c r="P154" s="1386"/>
      <c r="Q154" s="1407">
        <v>1</v>
      </c>
      <c r="R154" s="1407"/>
      <c r="S154" s="1407"/>
      <c r="T154" s="1407"/>
      <c r="U154" s="1407"/>
    </row>
    <row r="155" spans="1:21">
      <c r="A155" s="463"/>
      <c r="B155" s="463"/>
      <c r="C155" s="464"/>
      <c r="D155" s="465"/>
      <c r="E155" s="466"/>
      <c r="F155" s="466"/>
      <c r="G155" s="466"/>
      <c r="H155" s="1385" t="s">
        <v>2356</v>
      </c>
      <c r="I155" s="1385"/>
      <c r="J155" s="1385"/>
      <c r="K155" s="1385"/>
      <c r="L155" s="1385"/>
      <c r="M155" s="1385"/>
      <c r="N155" s="1385"/>
      <c r="O155" s="1385"/>
      <c r="P155" s="1385"/>
      <c r="Q155" s="1409">
        <v>1</v>
      </c>
      <c r="R155" s="1409"/>
      <c r="S155" s="1409"/>
      <c r="T155" s="1409"/>
      <c r="U155" s="1409"/>
    </row>
    <row r="156" spans="1:21">
      <c r="A156" s="463"/>
      <c r="B156" s="463"/>
      <c r="C156" s="464"/>
      <c r="D156" s="465"/>
      <c r="E156" s="466"/>
      <c r="F156" s="466"/>
      <c r="G156" s="466"/>
      <c r="H156" s="1385" t="s">
        <v>2357</v>
      </c>
      <c r="I156" s="1385"/>
      <c r="J156" s="1385"/>
      <c r="K156" s="1385"/>
      <c r="L156" s="1385"/>
      <c r="M156" s="1385"/>
      <c r="N156" s="1385"/>
      <c r="O156" s="1385"/>
      <c r="P156" s="1385"/>
      <c r="Q156" s="1409">
        <v>1</v>
      </c>
      <c r="R156" s="1409"/>
      <c r="S156" s="1409"/>
      <c r="T156" s="1409"/>
      <c r="U156" s="1409"/>
    </row>
    <row r="157" spans="1:21">
      <c r="A157" s="463"/>
      <c r="B157" s="463"/>
      <c r="C157" s="464"/>
      <c r="D157" s="465"/>
      <c r="E157" s="466"/>
      <c r="F157" s="466"/>
      <c r="G157" s="466"/>
      <c r="H157" s="1385" t="s">
        <v>2333</v>
      </c>
      <c r="I157" s="1385"/>
      <c r="J157" s="1385"/>
      <c r="K157" s="1385"/>
      <c r="L157" s="1385"/>
      <c r="M157" s="1385"/>
      <c r="N157" s="1385"/>
      <c r="O157" s="1385"/>
      <c r="P157" s="1385"/>
      <c r="Q157" s="1409">
        <v>1</v>
      </c>
      <c r="R157" s="1409"/>
      <c r="S157" s="1409"/>
      <c r="T157" s="1409"/>
      <c r="U157" s="1409"/>
    </row>
    <row r="158" spans="1:21">
      <c r="A158" s="463"/>
      <c r="B158" s="463"/>
      <c r="C158" s="464"/>
      <c r="D158" s="465"/>
      <c r="E158" s="466"/>
      <c r="F158" s="466"/>
      <c r="G158" s="466"/>
      <c r="H158" s="1385" t="s">
        <v>2349</v>
      </c>
      <c r="I158" s="1385"/>
      <c r="J158" s="1385"/>
      <c r="K158" s="1385"/>
      <c r="L158" s="1385"/>
      <c r="M158" s="1385"/>
      <c r="N158" s="1385"/>
      <c r="O158" s="1385"/>
      <c r="P158" s="1385"/>
      <c r="Q158" s="1409">
        <v>12</v>
      </c>
      <c r="R158" s="1409"/>
      <c r="S158" s="1409"/>
      <c r="T158" s="1409"/>
      <c r="U158" s="1409"/>
    </row>
    <row r="159" spans="1:21">
      <c r="A159" s="463"/>
      <c r="B159" s="463"/>
      <c r="C159" s="464"/>
      <c r="D159" s="465"/>
      <c r="E159" s="466"/>
      <c r="F159" s="466"/>
      <c r="G159" s="466"/>
      <c r="H159" s="1385" t="s">
        <v>2346</v>
      </c>
      <c r="I159" s="1385"/>
      <c r="J159" s="1385"/>
      <c r="K159" s="1385"/>
      <c r="L159" s="1385"/>
      <c r="M159" s="1385"/>
      <c r="N159" s="1385"/>
      <c r="O159" s="1385"/>
      <c r="P159" s="1385"/>
      <c r="Q159" s="1409">
        <v>1</v>
      </c>
      <c r="R159" s="1409"/>
      <c r="S159" s="1409"/>
      <c r="T159" s="1409"/>
      <c r="U159" s="1409"/>
    </row>
    <row r="160" spans="1:21">
      <c r="A160" s="463"/>
      <c r="B160" s="463"/>
      <c r="C160" s="464"/>
      <c r="D160" s="465"/>
      <c r="E160" s="466"/>
      <c r="F160" s="466"/>
      <c r="G160" s="466"/>
      <c r="H160" s="1385" t="s">
        <v>2334</v>
      </c>
      <c r="I160" s="1385"/>
      <c r="J160" s="1385"/>
      <c r="K160" s="1385"/>
      <c r="L160" s="1385"/>
      <c r="M160" s="1385"/>
      <c r="N160" s="1385"/>
      <c r="O160" s="1385"/>
      <c r="P160" s="1385"/>
      <c r="Q160" s="1409">
        <v>1</v>
      </c>
      <c r="R160" s="1409"/>
      <c r="S160" s="1409"/>
      <c r="T160" s="1409"/>
      <c r="U160" s="1409"/>
    </row>
    <row r="161" spans="1:21">
      <c r="A161" s="463"/>
      <c r="B161" s="463"/>
      <c r="C161" s="464"/>
      <c r="D161" s="465"/>
      <c r="E161" s="466"/>
      <c r="F161" s="466"/>
      <c r="G161" s="466"/>
      <c r="H161" s="1385" t="s">
        <v>2335</v>
      </c>
      <c r="I161" s="1385"/>
      <c r="J161" s="1385"/>
      <c r="K161" s="1385"/>
      <c r="L161" s="1385"/>
      <c r="M161" s="1385"/>
      <c r="N161" s="1385"/>
      <c r="O161" s="1385"/>
      <c r="P161" s="1385"/>
      <c r="Q161" s="1409">
        <v>8</v>
      </c>
      <c r="R161" s="1409"/>
      <c r="S161" s="1409"/>
      <c r="T161" s="1409"/>
      <c r="U161" s="1409"/>
    </row>
    <row r="162" spans="1:21">
      <c r="A162" s="463"/>
      <c r="B162" s="463"/>
      <c r="C162" s="464"/>
      <c r="D162" s="465"/>
      <c r="E162" s="466"/>
      <c r="F162" s="466"/>
      <c r="G162" s="466"/>
      <c r="H162" s="1385" t="s">
        <v>2348</v>
      </c>
      <c r="I162" s="1385"/>
      <c r="J162" s="1385"/>
      <c r="K162" s="1385"/>
      <c r="L162" s="1385"/>
      <c r="M162" s="1385"/>
      <c r="N162" s="1385"/>
      <c r="O162" s="1385"/>
      <c r="P162" s="1385"/>
      <c r="Q162" s="1409">
        <v>4</v>
      </c>
      <c r="R162" s="1409"/>
      <c r="S162" s="1409"/>
      <c r="T162" s="1409"/>
      <c r="U162" s="1409"/>
    </row>
    <row r="163" spans="1:21">
      <c r="A163" s="463"/>
      <c r="B163" s="463"/>
      <c r="C163" s="464"/>
      <c r="D163" s="465"/>
      <c r="E163" s="466"/>
      <c r="F163" s="466"/>
      <c r="G163" s="466"/>
      <c r="H163" s="1385" t="s">
        <v>2340</v>
      </c>
      <c r="I163" s="1385"/>
      <c r="J163" s="1385"/>
      <c r="K163" s="1385"/>
      <c r="L163" s="1385"/>
      <c r="M163" s="1385"/>
      <c r="N163" s="1385"/>
      <c r="O163" s="1385"/>
      <c r="P163" s="1385"/>
      <c r="Q163" s="1409">
        <v>1</v>
      </c>
      <c r="R163" s="1409"/>
      <c r="S163" s="1409"/>
      <c r="T163" s="1409"/>
      <c r="U163" s="1409"/>
    </row>
    <row r="164" spans="1:21">
      <c r="A164" s="463"/>
      <c r="B164" s="463"/>
      <c r="C164" s="464"/>
      <c r="D164" s="465"/>
      <c r="E164" s="466"/>
      <c r="F164" s="466"/>
      <c r="G164" s="466"/>
      <c r="H164" s="1385" t="s">
        <v>2358</v>
      </c>
      <c r="I164" s="1385"/>
      <c r="J164" s="1385"/>
      <c r="K164" s="1385"/>
      <c r="L164" s="1385"/>
      <c r="M164" s="1385"/>
      <c r="N164" s="1385"/>
      <c r="O164" s="1385"/>
      <c r="P164" s="1385"/>
      <c r="Q164" s="1409">
        <v>1</v>
      </c>
      <c r="R164" s="1409"/>
      <c r="S164" s="1409"/>
      <c r="T164" s="1409"/>
      <c r="U164" s="1409"/>
    </row>
    <row r="165" spans="1:21">
      <c r="A165" s="463"/>
      <c r="B165" s="463"/>
      <c r="C165" s="464"/>
      <c r="D165" s="465"/>
      <c r="E165" s="466"/>
      <c r="F165" s="466"/>
      <c r="G165" s="466"/>
      <c r="H165" s="1385" t="s">
        <v>2350</v>
      </c>
      <c r="I165" s="1385"/>
      <c r="J165" s="1385"/>
      <c r="K165" s="1385"/>
      <c r="L165" s="1385"/>
      <c r="M165" s="1385"/>
      <c r="N165" s="1385"/>
      <c r="O165" s="1385"/>
      <c r="P165" s="1385"/>
      <c r="Q165" s="1409">
        <v>1</v>
      </c>
      <c r="R165" s="1409"/>
      <c r="S165" s="1409"/>
      <c r="T165" s="1409"/>
      <c r="U165" s="1409"/>
    </row>
    <row r="166" spans="1:21">
      <c r="A166" s="463"/>
      <c r="B166" s="463"/>
      <c r="C166" s="464"/>
      <c r="D166" s="465"/>
      <c r="E166" s="466"/>
      <c r="F166" s="466"/>
      <c r="G166" s="466"/>
      <c r="H166" s="1385" t="s">
        <v>2350</v>
      </c>
      <c r="I166" s="1385"/>
      <c r="J166" s="1385"/>
      <c r="K166" s="1385"/>
      <c r="L166" s="1385"/>
      <c r="M166" s="1385"/>
      <c r="N166" s="1385"/>
      <c r="O166" s="1385"/>
      <c r="P166" s="1385"/>
      <c r="Q166" s="1409">
        <v>1</v>
      </c>
      <c r="R166" s="1409"/>
      <c r="S166" s="1409"/>
      <c r="T166" s="1409"/>
      <c r="U166" s="1409"/>
    </row>
    <row r="167" spans="1:21">
      <c r="A167" s="463"/>
      <c r="B167" s="463"/>
      <c r="C167" s="464"/>
      <c r="D167" s="465"/>
      <c r="E167" s="466"/>
      <c r="F167" s="466"/>
      <c r="G167" s="466"/>
      <c r="H167" s="1385" t="s">
        <v>2359</v>
      </c>
      <c r="I167" s="1385"/>
      <c r="J167" s="1385"/>
      <c r="K167" s="1385"/>
      <c r="L167" s="1385"/>
      <c r="M167" s="1385"/>
      <c r="N167" s="1385"/>
      <c r="O167" s="1385"/>
      <c r="P167" s="1385"/>
      <c r="Q167" s="1409">
        <v>1</v>
      </c>
      <c r="R167" s="1409"/>
      <c r="S167" s="1409"/>
      <c r="T167" s="1409"/>
      <c r="U167" s="1409"/>
    </row>
    <row r="168" spans="1:21">
      <c r="A168" s="463"/>
      <c r="B168" s="463"/>
      <c r="C168" s="464"/>
      <c r="D168" s="465"/>
      <c r="E168" s="466"/>
      <c r="F168" s="466"/>
      <c r="G168" s="466"/>
      <c r="H168" s="1385" t="s">
        <v>2360</v>
      </c>
      <c r="I168" s="1385"/>
      <c r="J168" s="1385"/>
      <c r="K168" s="1385"/>
      <c r="L168" s="1385"/>
      <c r="M168" s="1385"/>
      <c r="N168" s="1385"/>
      <c r="O168" s="1385"/>
      <c r="P168" s="1385"/>
      <c r="Q168" s="1409">
        <v>1</v>
      </c>
      <c r="R168" s="1409"/>
      <c r="S168" s="1409"/>
      <c r="T168" s="1409"/>
      <c r="U168" s="1409"/>
    </row>
    <row r="169" spans="1:21">
      <c r="A169" s="463"/>
      <c r="B169" s="463"/>
      <c r="C169" s="464"/>
      <c r="D169" s="465"/>
      <c r="E169" s="466"/>
      <c r="F169" s="466"/>
      <c r="G169" s="466"/>
      <c r="H169" s="1385" t="s">
        <v>1763</v>
      </c>
      <c r="I169" s="1385"/>
      <c r="J169" s="1385"/>
      <c r="K169" s="1385"/>
      <c r="L169" s="1385"/>
      <c r="M169" s="1385"/>
      <c r="N169" s="1385"/>
      <c r="O169" s="1385"/>
      <c r="P169" s="1385"/>
      <c r="Q169" s="1409">
        <v>1</v>
      </c>
      <c r="R169" s="1409"/>
      <c r="S169" s="1409"/>
      <c r="T169" s="1409"/>
      <c r="U169" s="1409"/>
    </row>
    <row r="170" spans="1:21">
      <c r="A170" s="463"/>
      <c r="B170" s="463"/>
      <c r="C170" s="464"/>
      <c r="D170" s="465"/>
      <c r="E170" s="466"/>
      <c r="F170" s="466"/>
      <c r="G170" s="466"/>
      <c r="H170" s="1385" t="s">
        <v>1753</v>
      </c>
      <c r="I170" s="1385"/>
      <c r="J170" s="1385"/>
      <c r="K170" s="1385"/>
      <c r="L170" s="1385"/>
      <c r="M170" s="1385"/>
      <c r="N170" s="1385"/>
      <c r="O170" s="1385"/>
      <c r="P170" s="1385"/>
      <c r="Q170" s="1409">
        <v>2</v>
      </c>
      <c r="R170" s="1409"/>
      <c r="S170" s="1409"/>
      <c r="T170" s="1409"/>
      <c r="U170" s="1409"/>
    </row>
    <row r="171" spans="1:21">
      <c r="A171" s="463"/>
      <c r="B171" s="463"/>
      <c r="C171" s="464"/>
      <c r="D171" s="465"/>
      <c r="E171" s="466"/>
      <c r="F171" s="466"/>
      <c r="G171" s="466"/>
      <c r="H171" s="1385" t="s">
        <v>2361</v>
      </c>
      <c r="I171" s="1385"/>
      <c r="J171" s="1385"/>
      <c r="K171" s="1385"/>
      <c r="L171" s="1385"/>
      <c r="M171" s="1385"/>
      <c r="N171" s="1385"/>
      <c r="O171" s="1385"/>
      <c r="P171" s="1385"/>
      <c r="Q171" s="1409">
        <v>1</v>
      </c>
      <c r="R171" s="1409"/>
      <c r="S171" s="1409"/>
      <c r="T171" s="1409"/>
      <c r="U171" s="1409"/>
    </row>
    <row r="172" spans="1:21">
      <c r="A172" s="463"/>
      <c r="B172" s="463"/>
      <c r="C172" s="464"/>
      <c r="D172" s="465"/>
      <c r="E172" s="466"/>
      <c r="F172" s="466"/>
      <c r="G172" s="466"/>
      <c r="H172" s="1385" t="s">
        <v>2362</v>
      </c>
      <c r="I172" s="1385"/>
      <c r="J172" s="1385"/>
      <c r="K172" s="1385"/>
      <c r="L172" s="1385"/>
      <c r="M172" s="1385"/>
      <c r="N172" s="1385"/>
      <c r="O172" s="1385"/>
      <c r="P172" s="1385"/>
      <c r="Q172" s="1409">
        <v>1</v>
      </c>
      <c r="R172" s="1409"/>
      <c r="S172" s="1409"/>
      <c r="T172" s="1409"/>
      <c r="U172" s="1409"/>
    </row>
    <row r="173" spans="1:21">
      <c r="A173" s="1407">
        <v>9</v>
      </c>
      <c r="B173" s="1407"/>
      <c r="C173" s="1407"/>
      <c r="D173" s="1408" t="s">
        <v>2363</v>
      </c>
      <c r="E173" s="1408"/>
      <c r="F173" s="1408"/>
      <c r="G173" s="1408"/>
      <c r="H173" s="1408"/>
      <c r="I173" s="1408"/>
      <c r="J173" s="1408"/>
      <c r="K173" s="1408"/>
      <c r="L173" s="1408"/>
      <c r="M173" s="1408"/>
      <c r="N173" s="1408"/>
      <c r="O173" s="1408"/>
      <c r="P173" s="1408"/>
      <c r="Q173" s="1407">
        <v>1</v>
      </c>
      <c r="R173" s="1407"/>
      <c r="S173" s="1407"/>
      <c r="T173" s="1407"/>
      <c r="U173" s="1407"/>
    </row>
    <row r="174" spans="1:21">
      <c r="A174" s="463"/>
      <c r="B174" s="463"/>
      <c r="C174" s="464"/>
      <c r="D174" s="1386" t="s">
        <v>1751</v>
      </c>
      <c r="E174" s="1386"/>
      <c r="F174" s="1386"/>
      <c r="G174" s="1386"/>
      <c r="H174" s="1386"/>
      <c r="I174" s="1386"/>
      <c r="J174" s="1386"/>
      <c r="K174" s="1386"/>
      <c r="L174" s="1386"/>
      <c r="M174" s="1386"/>
      <c r="N174" s="1386"/>
      <c r="O174" s="1386"/>
      <c r="P174" s="1386"/>
      <c r="Q174" s="1407">
        <v>1</v>
      </c>
      <c r="R174" s="1407"/>
      <c r="S174" s="1407"/>
      <c r="T174" s="1407"/>
      <c r="U174" s="1407"/>
    </row>
    <row r="175" spans="1:21">
      <c r="A175" s="463"/>
      <c r="B175" s="463"/>
      <c r="C175" s="464"/>
      <c r="D175" s="465"/>
      <c r="E175" s="466"/>
      <c r="F175" s="466"/>
      <c r="G175" s="466"/>
      <c r="H175" s="1385" t="s">
        <v>2352</v>
      </c>
      <c r="I175" s="1385"/>
      <c r="J175" s="1385"/>
      <c r="K175" s="1385"/>
      <c r="L175" s="1385"/>
      <c r="M175" s="1385"/>
      <c r="N175" s="1385"/>
      <c r="O175" s="1385"/>
      <c r="P175" s="1385"/>
      <c r="Q175" s="1409">
        <v>1</v>
      </c>
      <c r="R175" s="1409"/>
      <c r="S175" s="1409"/>
      <c r="T175" s="1409"/>
      <c r="U175" s="1409"/>
    </row>
    <row r="176" spans="1:21">
      <c r="A176" s="463"/>
      <c r="B176" s="463"/>
      <c r="C176" s="464"/>
      <c r="D176" s="465"/>
      <c r="E176" s="466"/>
      <c r="F176" s="466"/>
      <c r="G176" s="466"/>
      <c r="H176" s="1385" t="s">
        <v>2335</v>
      </c>
      <c r="I176" s="1385"/>
      <c r="J176" s="1385"/>
      <c r="K176" s="1385"/>
      <c r="L176" s="1385"/>
      <c r="M176" s="1385"/>
      <c r="N176" s="1385"/>
      <c r="O176" s="1385"/>
      <c r="P176" s="1385"/>
      <c r="Q176" s="1409">
        <v>3</v>
      </c>
      <c r="R176" s="1409"/>
      <c r="S176" s="1409"/>
      <c r="T176" s="1409"/>
      <c r="U176" s="1409"/>
    </row>
    <row r="177" spans="1:21">
      <c r="A177" s="463"/>
      <c r="B177" s="463"/>
      <c r="C177" s="464"/>
      <c r="D177" s="465"/>
      <c r="E177" s="466"/>
      <c r="F177" s="466"/>
      <c r="G177" s="466"/>
      <c r="H177" s="1385" t="s">
        <v>2347</v>
      </c>
      <c r="I177" s="1385"/>
      <c r="J177" s="1385"/>
      <c r="K177" s="1385"/>
      <c r="L177" s="1385"/>
      <c r="M177" s="1385"/>
      <c r="N177" s="1385"/>
      <c r="O177" s="1385"/>
      <c r="P177" s="1385"/>
      <c r="Q177" s="1409">
        <v>3</v>
      </c>
      <c r="R177" s="1409"/>
      <c r="S177" s="1409"/>
      <c r="T177" s="1409"/>
      <c r="U177" s="1409"/>
    </row>
    <row r="178" spans="1:21">
      <c r="A178" s="463"/>
      <c r="B178" s="463"/>
      <c r="C178" s="464"/>
      <c r="D178" s="465"/>
      <c r="E178" s="466"/>
      <c r="F178" s="466"/>
      <c r="G178" s="466"/>
      <c r="H178" s="1385" t="s">
        <v>2348</v>
      </c>
      <c r="I178" s="1385"/>
      <c r="J178" s="1385"/>
      <c r="K178" s="1385"/>
      <c r="L178" s="1385"/>
      <c r="M178" s="1385"/>
      <c r="N178" s="1385"/>
      <c r="O178" s="1385"/>
      <c r="P178" s="1385"/>
      <c r="Q178" s="1409">
        <v>1</v>
      </c>
      <c r="R178" s="1409"/>
      <c r="S178" s="1409"/>
      <c r="T178" s="1409"/>
      <c r="U178" s="1409"/>
    </row>
    <row r="179" spans="1:21">
      <c r="A179" s="463"/>
      <c r="B179" s="463"/>
      <c r="C179" s="464"/>
      <c r="D179" s="465"/>
      <c r="E179" s="466"/>
      <c r="F179" s="466"/>
      <c r="G179" s="466"/>
      <c r="H179" s="1385" t="s">
        <v>1767</v>
      </c>
      <c r="I179" s="1385"/>
      <c r="J179" s="1385"/>
      <c r="K179" s="1385"/>
      <c r="L179" s="1385"/>
      <c r="M179" s="1385"/>
      <c r="N179" s="1385"/>
      <c r="O179" s="1385"/>
      <c r="P179" s="1385"/>
      <c r="Q179" s="1409">
        <v>2</v>
      </c>
      <c r="R179" s="1409"/>
      <c r="S179" s="1409"/>
      <c r="T179" s="1409"/>
      <c r="U179" s="1409"/>
    </row>
    <row r="180" spans="1:21">
      <c r="A180" s="463"/>
      <c r="B180" s="463"/>
      <c r="C180" s="464"/>
      <c r="D180" s="465"/>
      <c r="E180" s="466"/>
      <c r="F180" s="466"/>
      <c r="G180" s="466"/>
      <c r="H180" s="1385" t="s">
        <v>2364</v>
      </c>
      <c r="I180" s="1385"/>
      <c r="J180" s="1385"/>
      <c r="K180" s="1385"/>
      <c r="L180" s="1385"/>
      <c r="M180" s="1385"/>
      <c r="N180" s="1385"/>
      <c r="O180" s="1385"/>
      <c r="P180" s="1385"/>
      <c r="Q180" s="1411">
        <v>0.2</v>
      </c>
      <c r="R180" s="1411"/>
      <c r="S180" s="1411"/>
      <c r="T180" s="1411"/>
      <c r="U180" s="1411"/>
    </row>
    <row r="181" spans="1:21">
      <c r="A181" s="463"/>
      <c r="B181" s="463"/>
      <c r="C181" s="464"/>
      <c r="D181" s="465"/>
      <c r="E181" s="466"/>
      <c r="F181" s="466"/>
      <c r="G181" s="466"/>
      <c r="H181" s="1385" t="s">
        <v>2359</v>
      </c>
      <c r="I181" s="1385"/>
      <c r="J181" s="1385"/>
      <c r="K181" s="1385"/>
      <c r="L181" s="1385"/>
      <c r="M181" s="1385"/>
      <c r="N181" s="1385"/>
      <c r="O181" s="1385"/>
      <c r="P181" s="1385"/>
      <c r="Q181" s="1409">
        <v>1</v>
      </c>
      <c r="R181" s="1409"/>
      <c r="S181" s="1409"/>
      <c r="T181" s="1409"/>
      <c r="U181" s="1409"/>
    </row>
    <row r="182" spans="1:21">
      <c r="A182" s="463"/>
      <c r="B182" s="463"/>
      <c r="C182" s="464"/>
      <c r="D182" s="465"/>
      <c r="E182" s="466"/>
      <c r="F182" s="466"/>
      <c r="G182" s="466"/>
      <c r="H182" s="1385" t="s">
        <v>2360</v>
      </c>
      <c r="I182" s="1385"/>
      <c r="J182" s="1385"/>
      <c r="K182" s="1385"/>
      <c r="L182" s="1385"/>
      <c r="M182" s="1385"/>
      <c r="N182" s="1385"/>
      <c r="O182" s="1385"/>
      <c r="P182" s="1385"/>
      <c r="Q182" s="1409">
        <v>1</v>
      </c>
      <c r="R182" s="1409"/>
      <c r="S182" s="1409"/>
      <c r="T182" s="1409"/>
      <c r="U182" s="1409"/>
    </row>
    <row r="183" spans="1:21">
      <c r="A183" s="463"/>
      <c r="B183" s="463"/>
      <c r="C183" s="464"/>
      <c r="D183" s="465"/>
      <c r="E183" s="466"/>
      <c r="F183" s="466"/>
      <c r="G183" s="466"/>
      <c r="H183" s="1385" t="s">
        <v>2365</v>
      </c>
      <c r="I183" s="1385"/>
      <c r="J183" s="1385"/>
      <c r="K183" s="1385"/>
      <c r="L183" s="1385"/>
      <c r="M183" s="1385"/>
      <c r="N183" s="1385"/>
      <c r="O183" s="1385"/>
      <c r="P183" s="1385"/>
      <c r="Q183" s="1409">
        <v>12</v>
      </c>
      <c r="R183" s="1409"/>
      <c r="S183" s="1409"/>
      <c r="T183" s="1409"/>
      <c r="U183" s="1409"/>
    </row>
    <row r="184" spans="1:21">
      <c r="A184" s="463"/>
      <c r="B184" s="463"/>
      <c r="C184" s="464"/>
      <c r="D184" s="465"/>
      <c r="E184" s="466"/>
      <c r="F184" s="466"/>
      <c r="G184" s="466"/>
      <c r="H184" s="1385" t="s">
        <v>1768</v>
      </c>
      <c r="I184" s="1385"/>
      <c r="J184" s="1385"/>
      <c r="K184" s="1385"/>
      <c r="L184" s="1385"/>
      <c r="M184" s="1385"/>
      <c r="N184" s="1385"/>
      <c r="O184" s="1385"/>
      <c r="P184" s="1385"/>
      <c r="Q184" s="1409">
        <v>1</v>
      </c>
      <c r="R184" s="1409"/>
      <c r="S184" s="1409"/>
      <c r="T184" s="1409"/>
      <c r="U184" s="1409"/>
    </row>
    <row r="185" spans="1:21">
      <c r="A185" s="463"/>
      <c r="B185" s="463"/>
      <c r="C185" s="464"/>
      <c r="D185" s="465"/>
      <c r="E185" s="466"/>
      <c r="F185" s="466"/>
      <c r="G185" s="466"/>
      <c r="H185" s="1385" t="s">
        <v>2366</v>
      </c>
      <c r="I185" s="1385"/>
      <c r="J185" s="1385"/>
      <c r="K185" s="1385"/>
      <c r="L185" s="1385"/>
      <c r="M185" s="1385"/>
      <c r="N185" s="1385"/>
      <c r="O185" s="1385"/>
      <c r="P185" s="1385"/>
      <c r="Q185" s="1409">
        <v>1</v>
      </c>
      <c r="R185" s="1409"/>
      <c r="S185" s="1409"/>
      <c r="T185" s="1409"/>
      <c r="U185" s="1409"/>
    </row>
    <row r="186" spans="1:21">
      <c r="A186" s="1407">
        <v>10</v>
      </c>
      <c r="B186" s="1407"/>
      <c r="C186" s="1407"/>
      <c r="D186" s="1408" t="s">
        <v>2367</v>
      </c>
      <c r="E186" s="1408"/>
      <c r="F186" s="1408"/>
      <c r="G186" s="1408"/>
      <c r="H186" s="1408"/>
      <c r="I186" s="1408"/>
      <c r="J186" s="1408"/>
      <c r="K186" s="1408"/>
      <c r="L186" s="1408"/>
      <c r="M186" s="1408"/>
      <c r="N186" s="1408"/>
      <c r="O186" s="1408"/>
      <c r="P186" s="1408"/>
      <c r="Q186" s="1407">
        <v>1</v>
      </c>
      <c r="R186" s="1407"/>
      <c r="S186" s="1407"/>
      <c r="T186" s="1407"/>
      <c r="U186" s="1407"/>
    </row>
    <row r="187" spans="1:21">
      <c r="A187" s="463"/>
      <c r="B187" s="463"/>
      <c r="C187" s="464"/>
      <c r="D187" s="1386" t="s">
        <v>1751</v>
      </c>
      <c r="E187" s="1386"/>
      <c r="F187" s="1386"/>
      <c r="G187" s="1386"/>
      <c r="H187" s="1386"/>
      <c r="I187" s="1386"/>
      <c r="J187" s="1386"/>
      <c r="K187" s="1386"/>
      <c r="L187" s="1386"/>
      <c r="M187" s="1386"/>
      <c r="N187" s="1386"/>
      <c r="O187" s="1386"/>
      <c r="P187" s="1386"/>
      <c r="Q187" s="1407">
        <v>1</v>
      </c>
      <c r="R187" s="1407"/>
      <c r="S187" s="1407"/>
      <c r="T187" s="1407"/>
      <c r="U187" s="1407"/>
    </row>
    <row r="188" spans="1:21">
      <c r="A188" s="463"/>
      <c r="B188" s="463"/>
      <c r="C188" s="464"/>
      <c r="D188" s="465"/>
      <c r="E188" s="466"/>
      <c r="F188" s="466"/>
      <c r="G188" s="466"/>
      <c r="H188" s="1385" t="s">
        <v>2339</v>
      </c>
      <c r="I188" s="1385"/>
      <c r="J188" s="1385"/>
      <c r="K188" s="1385"/>
      <c r="L188" s="1385"/>
      <c r="M188" s="1385"/>
      <c r="N188" s="1385"/>
      <c r="O188" s="1385"/>
      <c r="P188" s="1385"/>
      <c r="Q188" s="1409">
        <v>1</v>
      </c>
      <c r="R188" s="1409"/>
      <c r="S188" s="1409"/>
      <c r="T188" s="1409"/>
      <c r="U188" s="1409"/>
    </row>
    <row r="189" spans="1:21">
      <c r="A189" s="463"/>
      <c r="B189" s="463"/>
      <c r="C189" s="464"/>
      <c r="D189" s="465"/>
      <c r="E189" s="466"/>
      <c r="F189" s="466"/>
      <c r="G189" s="466"/>
      <c r="H189" s="1385" t="s">
        <v>2357</v>
      </c>
      <c r="I189" s="1385"/>
      <c r="J189" s="1385"/>
      <c r="K189" s="1385"/>
      <c r="L189" s="1385"/>
      <c r="M189" s="1385"/>
      <c r="N189" s="1385"/>
      <c r="O189" s="1385"/>
      <c r="P189" s="1385"/>
      <c r="Q189" s="1409">
        <v>1</v>
      </c>
      <c r="R189" s="1409"/>
      <c r="S189" s="1409"/>
      <c r="T189" s="1409"/>
      <c r="U189" s="1409"/>
    </row>
    <row r="190" spans="1:21">
      <c r="A190" s="463"/>
      <c r="B190" s="463"/>
      <c r="C190" s="464"/>
      <c r="D190" s="465"/>
      <c r="E190" s="466"/>
      <c r="F190" s="466"/>
      <c r="G190" s="466"/>
      <c r="H190" s="1385" t="s">
        <v>2332</v>
      </c>
      <c r="I190" s="1385"/>
      <c r="J190" s="1385"/>
      <c r="K190" s="1385"/>
      <c r="L190" s="1385"/>
      <c r="M190" s="1385"/>
      <c r="N190" s="1385"/>
      <c r="O190" s="1385"/>
      <c r="P190" s="1385"/>
      <c r="Q190" s="1409">
        <v>1</v>
      </c>
      <c r="R190" s="1409"/>
      <c r="S190" s="1409"/>
      <c r="T190" s="1409"/>
      <c r="U190" s="1409"/>
    </row>
    <row r="191" spans="1:21">
      <c r="A191" s="463"/>
      <c r="B191" s="463"/>
      <c r="C191" s="464"/>
      <c r="D191" s="465"/>
      <c r="E191" s="466"/>
      <c r="F191" s="466"/>
      <c r="G191" s="466"/>
      <c r="H191" s="1385" t="s">
        <v>2349</v>
      </c>
      <c r="I191" s="1385"/>
      <c r="J191" s="1385"/>
      <c r="K191" s="1385"/>
      <c r="L191" s="1385"/>
      <c r="M191" s="1385"/>
      <c r="N191" s="1385"/>
      <c r="O191" s="1385"/>
      <c r="P191" s="1385"/>
      <c r="Q191" s="1409">
        <v>8</v>
      </c>
      <c r="R191" s="1409"/>
      <c r="S191" s="1409"/>
      <c r="T191" s="1409"/>
      <c r="U191" s="1409"/>
    </row>
    <row r="192" spans="1:21">
      <c r="A192" s="463"/>
      <c r="B192" s="463"/>
      <c r="C192" s="464"/>
      <c r="D192" s="465"/>
      <c r="E192" s="466"/>
      <c r="F192" s="466"/>
      <c r="G192" s="466"/>
      <c r="H192" s="1385" t="s">
        <v>2335</v>
      </c>
      <c r="I192" s="1385"/>
      <c r="J192" s="1385"/>
      <c r="K192" s="1385"/>
      <c r="L192" s="1385"/>
      <c r="M192" s="1385"/>
      <c r="N192" s="1385"/>
      <c r="O192" s="1385"/>
      <c r="P192" s="1385"/>
      <c r="Q192" s="1409">
        <v>5</v>
      </c>
      <c r="R192" s="1409"/>
      <c r="S192" s="1409"/>
      <c r="T192" s="1409"/>
      <c r="U192" s="1409"/>
    </row>
    <row r="193" spans="1:21">
      <c r="A193" s="463"/>
      <c r="B193" s="463"/>
      <c r="C193" s="464"/>
      <c r="D193" s="465"/>
      <c r="E193" s="466"/>
      <c r="F193" s="466"/>
      <c r="G193" s="466"/>
      <c r="H193" s="1385" t="s">
        <v>2347</v>
      </c>
      <c r="I193" s="1385"/>
      <c r="J193" s="1385"/>
      <c r="K193" s="1385"/>
      <c r="L193" s="1385"/>
      <c r="M193" s="1385"/>
      <c r="N193" s="1385"/>
      <c r="O193" s="1385"/>
      <c r="P193" s="1385"/>
      <c r="Q193" s="1409">
        <v>1</v>
      </c>
      <c r="R193" s="1409"/>
      <c r="S193" s="1409"/>
      <c r="T193" s="1409"/>
      <c r="U193" s="1409"/>
    </row>
    <row r="194" spans="1:21">
      <c r="A194" s="463"/>
      <c r="B194" s="463"/>
      <c r="C194" s="464"/>
      <c r="D194" s="465"/>
      <c r="E194" s="466"/>
      <c r="F194" s="466"/>
      <c r="G194" s="466"/>
      <c r="H194" s="1385" t="s">
        <v>2340</v>
      </c>
      <c r="I194" s="1385"/>
      <c r="J194" s="1385"/>
      <c r="K194" s="1385"/>
      <c r="L194" s="1385"/>
      <c r="M194" s="1385"/>
      <c r="N194" s="1385"/>
      <c r="O194" s="1385"/>
      <c r="P194" s="1385"/>
      <c r="Q194" s="1409">
        <v>2</v>
      </c>
      <c r="R194" s="1409"/>
      <c r="S194" s="1409"/>
      <c r="T194" s="1409"/>
      <c r="U194" s="1409"/>
    </row>
    <row r="195" spans="1:21">
      <c r="A195" s="463"/>
      <c r="B195" s="463"/>
      <c r="C195" s="464"/>
      <c r="D195" s="465"/>
      <c r="E195" s="466"/>
      <c r="F195" s="466"/>
      <c r="G195" s="466"/>
      <c r="H195" s="1385" t="s">
        <v>2348</v>
      </c>
      <c r="I195" s="1385"/>
      <c r="J195" s="1385"/>
      <c r="K195" s="1385"/>
      <c r="L195" s="1385"/>
      <c r="M195" s="1385"/>
      <c r="N195" s="1385"/>
      <c r="O195" s="1385"/>
      <c r="P195" s="1385"/>
      <c r="Q195" s="1409">
        <v>1</v>
      </c>
      <c r="R195" s="1409"/>
      <c r="S195" s="1409"/>
      <c r="T195" s="1409"/>
      <c r="U195" s="1409"/>
    </row>
    <row r="196" spans="1:21">
      <c r="A196" s="463"/>
      <c r="B196" s="463"/>
      <c r="C196" s="464"/>
      <c r="D196" s="465"/>
      <c r="E196" s="466"/>
      <c r="F196" s="466"/>
      <c r="G196" s="466"/>
      <c r="H196" s="1385" t="s">
        <v>2350</v>
      </c>
      <c r="I196" s="1385"/>
      <c r="J196" s="1385"/>
      <c r="K196" s="1385"/>
      <c r="L196" s="1385"/>
      <c r="M196" s="1385"/>
      <c r="N196" s="1385"/>
      <c r="O196" s="1385"/>
      <c r="P196" s="1385"/>
      <c r="Q196" s="1409">
        <v>1</v>
      </c>
      <c r="R196" s="1409"/>
      <c r="S196" s="1409"/>
      <c r="T196" s="1409"/>
      <c r="U196" s="1409"/>
    </row>
    <row r="197" spans="1:21">
      <c r="A197" s="463"/>
      <c r="B197" s="463"/>
      <c r="C197" s="464"/>
      <c r="D197" s="465"/>
      <c r="E197" s="466"/>
      <c r="F197" s="466"/>
      <c r="G197" s="466"/>
      <c r="H197" s="1385" t="s">
        <v>2350</v>
      </c>
      <c r="I197" s="1385"/>
      <c r="J197" s="1385"/>
      <c r="K197" s="1385"/>
      <c r="L197" s="1385"/>
      <c r="M197" s="1385"/>
      <c r="N197" s="1385"/>
      <c r="O197" s="1385"/>
      <c r="P197" s="1385"/>
      <c r="Q197" s="1409">
        <v>1</v>
      </c>
      <c r="R197" s="1409"/>
      <c r="S197" s="1409"/>
      <c r="T197" s="1409"/>
      <c r="U197" s="1409"/>
    </row>
    <row r="198" spans="1:21">
      <c r="A198" s="463"/>
      <c r="B198" s="463"/>
      <c r="C198" s="464"/>
      <c r="D198" s="465"/>
      <c r="E198" s="466"/>
      <c r="F198" s="466"/>
      <c r="G198" s="466"/>
      <c r="H198" s="1385" t="s">
        <v>1767</v>
      </c>
      <c r="I198" s="1385"/>
      <c r="J198" s="1385"/>
      <c r="K198" s="1385"/>
      <c r="L198" s="1385"/>
      <c r="M198" s="1385"/>
      <c r="N198" s="1385"/>
      <c r="O198" s="1385"/>
      <c r="P198" s="1385"/>
      <c r="Q198" s="1409">
        <v>2</v>
      </c>
      <c r="R198" s="1409"/>
      <c r="S198" s="1409"/>
      <c r="T198" s="1409"/>
      <c r="U198" s="1409"/>
    </row>
    <row r="199" spans="1:21">
      <c r="A199" s="463"/>
      <c r="B199" s="463"/>
      <c r="C199" s="464"/>
      <c r="D199" s="465"/>
      <c r="E199" s="466"/>
      <c r="F199" s="466"/>
      <c r="G199" s="466"/>
      <c r="H199" s="1385" t="s">
        <v>2345</v>
      </c>
      <c r="I199" s="1385"/>
      <c r="J199" s="1385"/>
      <c r="K199" s="1385"/>
      <c r="L199" s="1385"/>
      <c r="M199" s="1385"/>
      <c r="N199" s="1385"/>
      <c r="O199" s="1385"/>
      <c r="P199" s="1385"/>
      <c r="Q199" s="1411">
        <v>0.4</v>
      </c>
      <c r="R199" s="1411"/>
      <c r="S199" s="1411"/>
      <c r="T199" s="1411"/>
      <c r="U199" s="1411"/>
    </row>
    <row r="200" spans="1:21">
      <c r="A200" s="463"/>
      <c r="B200" s="463"/>
      <c r="C200" s="464"/>
      <c r="D200" s="465"/>
      <c r="E200" s="466"/>
      <c r="F200" s="466"/>
      <c r="G200" s="466"/>
      <c r="H200" s="1385" t="s">
        <v>2359</v>
      </c>
      <c r="I200" s="1385"/>
      <c r="J200" s="1385"/>
      <c r="K200" s="1385"/>
      <c r="L200" s="1385"/>
      <c r="M200" s="1385"/>
      <c r="N200" s="1385"/>
      <c r="O200" s="1385"/>
      <c r="P200" s="1385"/>
      <c r="Q200" s="1409">
        <v>1</v>
      </c>
      <c r="R200" s="1409"/>
      <c r="S200" s="1409"/>
      <c r="T200" s="1409"/>
      <c r="U200" s="1409"/>
    </row>
    <row r="201" spans="1:21">
      <c r="A201" s="463"/>
      <c r="B201" s="463"/>
      <c r="C201" s="464"/>
      <c r="D201" s="465"/>
      <c r="E201" s="466"/>
      <c r="F201" s="466"/>
      <c r="G201" s="466"/>
      <c r="H201" s="1385" t="s">
        <v>2360</v>
      </c>
      <c r="I201" s="1385"/>
      <c r="J201" s="1385"/>
      <c r="K201" s="1385"/>
      <c r="L201" s="1385"/>
      <c r="M201" s="1385"/>
      <c r="N201" s="1385"/>
      <c r="O201" s="1385"/>
      <c r="P201" s="1385"/>
      <c r="Q201" s="1409">
        <v>1</v>
      </c>
      <c r="R201" s="1409"/>
      <c r="S201" s="1409"/>
      <c r="T201" s="1409"/>
      <c r="U201" s="1409"/>
    </row>
    <row r="202" spans="1:21">
      <c r="A202" s="463"/>
      <c r="B202" s="463"/>
      <c r="C202" s="464"/>
      <c r="D202" s="465"/>
      <c r="E202" s="466"/>
      <c r="F202" s="466"/>
      <c r="G202" s="466"/>
      <c r="H202" s="1385" t="s">
        <v>1753</v>
      </c>
      <c r="I202" s="1385"/>
      <c r="J202" s="1385"/>
      <c r="K202" s="1385"/>
      <c r="L202" s="1385"/>
      <c r="M202" s="1385"/>
      <c r="N202" s="1385"/>
      <c r="O202" s="1385"/>
      <c r="P202" s="1385"/>
      <c r="Q202" s="1409">
        <v>1</v>
      </c>
      <c r="R202" s="1409"/>
      <c r="S202" s="1409"/>
      <c r="T202" s="1409"/>
      <c r="U202" s="1409"/>
    </row>
    <row r="203" spans="1:21">
      <c r="A203" s="463"/>
      <c r="B203" s="463"/>
      <c r="C203" s="464"/>
      <c r="D203" s="465"/>
      <c r="E203" s="466"/>
      <c r="F203" s="466"/>
      <c r="G203" s="466"/>
      <c r="H203" s="1385" t="s">
        <v>2368</v>
      </c>
      <c r="I203" s="1385"/>
      <c r="J203" s="1385"/>
      <c r="K203" s="1385"/>
      <c r="L203" s="1385"/>
      <c r="M203" s="1385"/>
      <c r="N203" s="1385"/>
      <c r="O203" s="1385"/>
      <c r="P203" s="1385"/>
      <c r="Q203" s="1409">
        <v>1</v>
      </c>
      <c r="R203" s="1409"/>
      <c r="S203" s="1409"/>
      <c r="T203" s="1409"/>
      <c r="U203" s="1409"/>
    </row>
    <row r="204" spans="1:21">
      <c r="A204" s="1407">
        <v>11</v>
      </c>
      <c r="B204" s="1407"/>
      <c r="C204" s="1407"/>
      <c r="D204" s="1408" t="s">
        <v>2369</v>
      </c>
      <c r="E204" s="1408"/>
      <c r="F204" s="1408"/>
      <c r="G204" s="1408"/>
      <c r="H204" s="1408"/>
      <c r="I204" s="1408"/>
      <c r="J204" s="1408"/>
      <c r="K204" s="1408"/>
      <c r="L204" s="1408"/>
      <c r="M204" s="1408"/>
      <c r="N204" s="1408"/>
      <c r="O204" s="1408"/>
      <c r="P204" s="1408"/>
      <c r="Q204" s="1407">
        <v>1</v>
      </c>
      <c r="R204" s="1407"/>
      <c r="S204" s="1407"/>
      <c r="T204" s="1407"/>
      <c r="U204" s="1407"/>
    </row>
    <row r="205" spans="1:21">
      <c r="A205" s="463"/>
      <c r="B205" s="463"/>
      <c r="C205" s="464"/>
      <c r="D205" s="1386" t="s">
        <v>1751</v>
      </c>
      <c r="E205" s="1386"/>
      <c r="F205" s="1386"/>
      <c r="G205" s="1386"/>
      <c r="H205" s="1386"/>
      <c r="I205" s="1386"/>
      <c r="J205" s="1386"/>
      <c r="K205" s="1386"/>
      <c r="L205" s="1386"/>
      <c r="M205" s="1386"/>
      <c r="N205" s="1386"/>
      <c r="O205" s="1386"/>
      <c r="P205" s="1386"/>
      <c r="Q205" s="1407">
        <v>1</v>
      </c>
      <c r="R205" s="1407"/>
      <c r="S205" s="1407"/>
      <c r="T205" s="1407"/>
      <c r="U205" s="1407"/>
    </row>
    <row r="206" spans="1:21">
      <c r="A206" s="463"/>
      <c r="B206" s="463"/>
      <c r="C206" s="464"/>
      <c r="D206" s="465"/>
      <c r="E206" s="466"/>
      <c r="F206" s="466"/>
      <c r="G206" s="466"/>
      <c r="H206" s="1385" t="s">
        <v>2370</v>
      </c>
      <c r="I206" s="1385"/>
      <c r="J206" s="1385"/>
      <c r="K206" s="1385"/>
      <c r="L206" s="1385"/>
      <c r="M206" s="1385"/>
      <c r="N206" s="1385"/>
      <c r="O206" s="1385"/>
      <c r="P206" s="1385"/>
      <c r="Q206" s="1409">
        <v>1</v>
      </c>
      <c r="R206" s="1409"/>
      <c r="S206" s="1409"/>
      <c r="T206" s="1409"/>
      <c r="U206" s="1409"/>
    </row>
    <row r="207" spans="1:21">
      <c r="A207" s="463"/>
      <c r="B207" s="463"/>
      <c r="C207" s="464"/>
      <c r="D207" s="465"/>
      <c r="E207" s="466"/>
      <c r="F207" s="466"/>
      <c r="G207" s="466"/>
      <c r="H207" s="1385" t="s">
        <v>2371</v>
      </c>
      <c r="I207" s="1385"/>
      <c r="J207" s="1385"/>
      <c r="K207" s="1385"/>
      <c r="L207" s="1385"/>
      <c r="M207" s="1385"/>
      <c r="N207" s="1385"/>
      <c r="O207" s="1385"/>
      <c r="P207" s="1385"/>
      <c r="Q207" s="1409">
        <v>1</v>
      </c>
      <c r="R207" s="1409"/>
      <c r="S207" s="1409"/>
      <c r="T207" s="1409"/>
      <c r="U207" s="1409"/>
    </row>
    <row r="208" spans="1:21">
      <c r="A208" s="463"/>
      <c r="B208" s="463"/>
      <c r="C208" s="464"/>
      <c r="D208" s="465"/>
      <c r="E208" s="466"/>
      <c r="F208" s="466"/>
      <c r="G208" s="466"/>
      <c r="H208" s="1385" t="s">
        <v>2349</v>
      </c>
      <c r="I208" s="1385"/>
      <c r="J208" s="1385"/>
      <c r="K208" s="1385"/>
      <c r="L208" s="1385"/>
      <c r="M208" s="1385"/>
      <c r="N208" s="1385"/>
      <c r="O208" s="1385"/>
      <c r="P208" s="1385"/>
      <c r="Q208" s="1409">
        <v>4</v>
      </c>
      <c r="R208" s="1409"/>
      <c r="S208" s="1409"/>
      <c r="T208" s="1409"/>
      <c r="U208" s="1409"/>
    </row>
    <row r="209" spans="1:21">
      <c r="A209" s="463"/>
      <c r="B209" s="463"/>
      <c r="C209" s="464"/>
      <c r="D209" s="465"/>
      <c r="E209" s="466"/>
      <c r="F209" s="466"/>
      <c r="G209" s="466"/>
      <c r="H209" s="1385" t="s">
        <v>2335</v>
      </c>
      <c r="I209" s="1385"/>
      <c r="J209" s="1385"/>
      <c r="K209" s="1385"/>
      <c r="L209" s="1385"/>
      <c r="M209" s="1385"/>
      <c r="N209" s="1385"/>
      <c r="O209" s="1385"/>
      <c r="P209" s="1385"/>
      <c r="Q209" s="1409">
        <v>2</v>
      </c>
      <c r="R209" s="1409"/>
      <c r="S209" s="1409"/>
      <c r="T209" s="1409"/>
      <c r="U209" s="1409"/>
    </row>
    <row r="210" spans="1:21">
      <c r="A210" s="463"/>
      <c r="B210" s="463"/>
      <c r="C210" s="464"/>
      <c r="D210" s="465"/>
      <c r="E210" s="466"/>
      <c r="F210" s="466"/>
      <c r="G210" s="466"/>
      <c r="H210" s="1385" t="s">
        <v>2340</v>
      </c>
      <c r="I210" s="1385"/>
      <c r="J210" s="1385"/>
      <c r="K210" s="1385"/>
      <c r="L210" s="1385"/>
      <c r="M210" s="1385"/>
      <c r="N210" s="1385"/>
      <c r="O210" s="1385"/>
      <c r="P210" s="1385"/>
      <c r="Q210" s="1409">
        <v>3</v>
      </c>
      <c r="R210" s="1409"/>
      <c r="S210" s="1409"/>
      <c r="T210" s="1409"/>
      <c r="U210" s="1409"/>
    </row>
    <row r="211" spans="1:21">
      <c r="A211" s="463"/>
      <c r="B211" s="463"/>
      <c r="C211" s="464"/>
      <c r="D211" s="465"/>
      <c r="E211" s="466"/>
      <c r="F211" s="466"/>
      <c r="G211" s="466"/>
      <c r="H211" s="1385" t="s">
        <v>2348</v>
      </c>
      <c r="I211" s="1385"/>
      <c r="J211" s="1385"/>
      <c r="K211" s="1385"/>
      <c r="L211" s="1385"/>
      <c r="M211" s="1385"/>
      <c r="N211" s="1385"/>
      <c r="O211" s="1385"/>
      <c r="P211" s="1385"/>
      <c r="Q211" s="1409">
        <v>1</v>
      </c>
      <c r="R211" s="1409"/>
      <c r="S211" s="1409"/>
      <c r="T211" s="1409"/>
      <c r="U211" s="1409"/>
    </row>
    <row r="212" spans="1:21">
      <c r="A212" s="463"/>
      <c r="B212" s="463"/>
      <c r="C212" s="464"/>
      <c r="D212" s="465"/>
      <c r="E212" s="466"/>
      <c r="F212" s="466"/>
      <c r="G212" s="466"/>
      <c r="H212" s="1385" t="s">
        <v>1767</v>
      </c>
      <c r="I212" s="1385"/>
      <c r="J212" s="1385"/>
      <c r="K212" s="1385"/>
      <c r="L212" s="1385"/>
      <c r="M212" s="1385"/>
      <c r="N212" s="1385"/>
      <c r="O212" s="1385"/>
      <c r="P212" s="1385"/>
      <c r="Q212" s="1409">
        <v>2</v>
      </c>
      <c r="R212" s="1409"/>
      <c r="S212" s="1409"/>
      <c r="T212" s="1409"/>
      <c r="U212" s="1409"/>
    </row>
    <row r="213" spans="1:21">
      <c r="A213" s="463"/>
      <c r="B213" s="463"/>
      <c r="C213" s="464"/>
      <c r="D213" s="465"/>
      <c r="E213" s="466"/>
      <c r="F213" s="466"/>
      <c r="G213" s="466"/>
      <c r="H213" s="1385" t="s">
        <v>2364</v>
      </c>
      <c r="I213" s="1385"/>
      <c r="J213" s="1385"/>
      <c r="K213" s="1385"/>
      <c r="L213" s="1385"/>
      <c r="M213" s="1385"/>
      <c r="N213" s="1385"/>
      <c r="O213" s="1385"/>
      <c r="P213" s="1385"/>
      <c r="Q213" s="1411">
        <v>0.4</v>
      </c>
      <c r="R213" s="1411"/>
      <c r="S213" s="1411"/>
      <c r="T213" s="1411"/>
      <c r="U213" s="1411"/>
    </row>
    <row r="214" spans="1:21">
      <c r="A214" s="463"/>
      <c r="B214" s="463"/>
      <c r="C214" s="464"/>
      <c r="D214" s="465"/>
      <c r="E214" s="466"/>
      <c r="F214" s="466"/>
      <c r="G214" s="466"/>
      <c r="H214" s="1385" t="s">
        <v>2359</v>
      </c>
      <c r="I214" s="1385"/>
      <c r="J214" s="1385"/>
      <c r="K214" s="1385"/>
      <c r="L214" s="1385"/>
      <c r="M214" s="1385"/>
      <c r="N214" s="1385"/>
      <c r="O214" s="1385"/>
      <c r="P214" s="1385"/>
      <c r="Q214" s="1409">
        <v>1</v>
      </c>
      <c r="R214" s="1409"/>
      <c r="S214" s="1409"/>
      <c r="T214" s="1409"/>
      <c r="U214" s="1409"/>
    </row>
    <row r="215" spans="1:21">
      <c r="A215" s="463"/>
      <c r="B215" s="463"/>
      <c r="C215" s="464"/>
      <c r="D215" s="465"/>
      <c r="E215" s="466"/>
      <c r="F215" s="466"/>
      <c r="G215" s="466"/>
      <c r="H215" s="1385" t="s">
        <v>2360</v>
      </c>
      <c r="I215" s="1385"/>
      <c r="J215" s="1385"/>
      <c r="K215" s="1385"/>
      <c r="L215" s="1385"/>
      <c r="M215" s="1385"/>
      <c r="N215" s="1385"/>
      <c r="O215" s="1385"/>
      <c r="P215" s="1385"/>
      <c r="Q215" s="1409">
        <v>1</v>
      </c>
      <c r="R215" s="1409"/>
      <c r="S215" s="1409"/>
      <c r="T215" s="1409"/>
      <c r="U215" s="1409"/>
    </row>
    <row r="216" spans="1:21">
      <c r="A216" s="463"/>
      <c r="B216" s="463"/>
      <c r="C216" s="464"/>
      <c r="D216" s="465"/>
      <c r="E216" s="466"/>
      <c r="F216" s="466"/>
      <c r="G216" s="466"/>
      <c r="H216" s="1385" t="s">
        <v>1753</v>
      </c>
      <c r="I216" s="1385"/>
      <c r="J216" s="1385"/>
      <c r="K216" s="1385"/>
      <c r="L216" s="1385"/>
      <c r="M216" s="1385"/>
      <c r="N216" s="1385"/>
      <c r="O216" s="1385"/>
      <c r="P216" s="1385"/>
      <c r="Q216" s="1409">
        <v>1</v>
      </c>
      <c r="R216" s="1409"/>
      <c r="S216" s="1409"/>
      <c r="T216" s="1409"/>
      <c r="U216" s="1409"/>
    </row>
    <row r="217" spans="1:21">
      <c r="A217" s="463"/>
      <c r="B217" s="463"/>
      <c r="C217" s="464"/>
      <c r="D217" s="465"/>
      <c r="E217" s="466"/>
      <c r="F217" s="466"/>
      <c r="G217" s="466"/>
      <c r="H217" s="1385" t="s">
        <v>2361</v>
      </c>
      <c r="I217" s="1385"/>
      <c r="J217" s="1385"/>
      <c r="K217" s="1385"/>
      <c r="L217" s="1385"/>
      <c r="M217" s="1385"/>
      <c r="N217" s="1385"/>
      <c r="O217" s="1385"/>
      <c r="P217" s="1385"/>
      <c r="Q217" s="1409">
        <v>1</v>
      </c>
      <c r="R217" s="1409"/>
      <c r="S217" s="1409"/>
      <c r="T217" s="1409"/>
      <c r="U217" s="1409"/>
    </row>
    <row r="218" spans="1:21">
      <c r="A218" s="463"/>
      <c r="B218" s="463"/>
      <c r="C218" s="464"/>
      <c r="D218" s="465"/>
      <c r="E218" s="466"/>
      <c r="F218" s="466"/>
      <c r="G218" s="466"/>
      <c r="H218" s="1385" t="s">
        <v>2372</v>
      </c>
      <c r="I218" s="1385"/>
      <c r="J218" s="1385"/>
      <c r="K218" s="1385"/>
      <c r="L218" s="1385"/>
      <c r="M218" s="1385"/>
      <c r="N218" s="1385"/>
      <c r="O218" s="1385"/>
      <c r="P218" s="1385"/>
      <c r="Q218" s="1409">
        <v>1</v>
      </c>
      <c r="R218" s="1409"/>
      <c r="S218" s="1409"/>
      <c r="T218" s="1409"/>
      <c r="U218" s="140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12" t="s">
        <v>2373</v>
      </c>
      <c r="C222" s="1412"/>
      <c r="D222" s="1412"/>
      <c r="E222" s="1412"/>
      <c r="F222" s="1412"/>
      <c r="G222" s="463"/>
      <c r="H222" s="463"/>
      <c r="I222" s="467"/>
      <c r="J222" s="467"/>
      <c r="K222" s="467"/>
      <c r="L222" s="467"/>
      <c r="M222" s="467"/>
      <c r="N222" s="467"/>
      <c r="O222" s="1413" t="s">
        <v>2374</v>
      </c>
      <c r="P222" s="1413"/>
      <c r="Q222" s="1413"/>
      <c r="R222" s="1413"/>
      <c r="S222" s="1413"/>
      <c r="T222" s="463"/>
      <c r="U222" s="463"/>
    </row>
    <row r="223" spans="1:21">
      <c r="A223" s="463"/>
      <c r="B223" s="1412"/>
      <c r="C223" s="1412"/>
      <c r="D223" s="1412"/>
      <c r="E223" s="1412"/>
      <c r="F223" s="1412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12"/>
      <c r="C224" s="1412"/>
      <c r="D224" s="1412"/>
      <c r="E224" s="1412"/>
      <c r="F224" s="1412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12"/>
      <c r="C225" s="1412"/>
      <c r="D225" s="1412"/>
      <c r="E225" s="1412"/>
      <c r="F225" s="1412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1983</v>
      </c>
      <c r="B2" s="247" t="s">
        <v>1984</v>
      </c>
      <c r="C2" s="292" t="s">
        <v>1780</v>
      </c>
      <c r="D2" s="293" t="s">
        <v>2014</v>
      </c>
      <c r="E2" s="294"/>
    </row>
    <row r="3" spans="1:6" ht="24">
      <c r="A3" s="94" t="s">
        <v>1994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1995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1985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1986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1987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1988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1989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1990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1991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1992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1993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14" t="s">
        <v>1640</v>
      </c>
      <c r="K2" s="1414"/>
      <c r="L2" s="1414"/>
      <c r="M2" s="1414"/>
    </row>
    <row r="3" spans="2:16" ht="36.6" thickBot="1">
      <c r="B3" s="212" t="s">
        <v>1243</v>
      </c>
      <c r="C3" s="213" t="s">
        <v>1244</v>
      </c>
      <c r="D3" s="213" t="s">
        <v>1245</v>
      </c>
      <c r="E3" s="213" t="s">
        <v>1647</v>
      </c>
      <c r="F3" s="213" t="s">
        <v>2025</v>
      </c>
      <c r="J3" s="212" t="s">
        <v>1620</v>
      </c>
      <c r="K3" s="213" t="s">
        <v>1621</v>
      </c>
      <c r="L3" s="213" t="s">
        <v>1622</v>
      </c>
      <c r="M3" s="213" t="s">
        <v>1623</v>
      </c>
      <c r="P3" s="251" t="s">
        <v>1797</v>
      </c>
    </row>
    <row r="4" spans="2:16" ht="15" thickBot="1">
      <c r="B4" s="214" t="s">
        <v>1616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15">
        <v>1</v>
      </c>
      <c r="K4" s="1361" t="s">
        <v>1624</v>
      </c>
      <c r="L4" s="1361" t="s">
        <v>1625</v>
      </c>
      <c r="M4" s="216" t="s">
        <v>1626</v>
      </c>
      <c r="P4">
        <v>9185.4</v>
      </c>
    </row>
    <row r="5" spans="2:16" ht="15" thickBot="1">
      <c r="B5" s="214" t="s">
        <v>1617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16"/>
      <c r="K5" s="1363"/>
      <c r="L5" s="1363"/>
      <c r="M5" s="215" t="s">
        <v>1627</v>
      </c>
      <c r="P5">
        <v>20723.849999999999</v>
      </c>
    </row>
    <row r="6" spans="2:16" ht="35.25" customHeight="1" thickBot="1">
      <c r="B6" s="214" t="s">
        <v>1618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15">
        <v>2</v>
      </c>
      <c r="K6" s="1361" t="s">
        <v>1628</v>
      </c>
      <c r="L6" s="1361" t="s">
        <v>1629</v>
      </c>
      <c r="M6" s="216" t="s">
        <v>1630</v>
      </c>
      <c r="P6">
        <v>36364.199999999997</v>
      </c>
    </row>
    <row r="7" spans="2:16" ht="15" thickBot="1">
      <c r="B7" s="214" t="s">
        <v>1619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16"/>
      <c r="K7" s="1363"/>
      <c r="L7" s="1363"/>
      <c r="M7" s="215" t="s">
        <v>1631</v>
      </c>
      <c r="P7">
        <v>41580</v>
      </c>
    </row>
    <row r="8" spans="2:16" ht="35.25" customHeight="1">
      <c r="E8" t="s">
        <v>3603</v>
      </c>
      <c r="J8" s="1415">
        <v>3</v>
      </c>
      <c r="K8" s="1361" t="s">
        <v>1632</v>
      </c>
      <c r="L8" s="1361" t="s">
        <v>1633</v>
      </c>
      <c r="M8" s="216" t="s">
        <v>1634</v>
      </c>
    </row>
    <row r="9" spans="2:16" ht="24.75" customHeight="1" thickBot="1">
      <c r="B9" t="s">
        <v>1652</v>
      </c>
      <c r="J9" s="1416"/>
      <c r="K9" s="1363"/>
      <c r="L9" s="1363"/>
      <c r="M9" s="215" t="s">
        <v>1635</v>
      </c>
    </row>
    <row r="10" spans="2:16" ht="35.25" customHeight="1">
      <c r="B10" t="s">
        <v>1641</v>
      </c>
      <c r="J10" s="1415">
        <v>4</v>
      </c>
      <c r="K10" s="1361" t="s">
        <v>1636</v>
      </c>
      <c r="L10" s="1361" t="s">
        <v>1637</v>
      </c>
      <c r="M10" s="216" t="s">
        <v>1638</v>
      </c>
    </row>
    <row r="11" spans="2:16" ht="24.75" customHeight="1" thickBot="1">
      <c r="B11" t="s">
        <v>1642</v>
      </c>
      <c r="J11" s="1416"/>
      <c r="K11" s="1363"/>
      <c r="L11" s="1363"/>
      <c r="M11" s="215" t="s">
        <v>1639</v>
      </c>
    </row>
    <row r="12" spans="2:16">
      <c r="B12" t="s">
        <v>1643</v>
      </c>
    </row>
    <row r="13" spans="2:16">
      <c r="B13" t="s">
        <v>1644</v>
      </c>
    </row>
    <row r="15" spans="2:16">
      <c r="B15" t="s">
        <v>1645</v>
      </c>
    </row>
    <row r="16" spans="2:16">
      <c r="B16" t="s">
        <v>1646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18"/>
      <c r="B1" s="1417" t="s">
        <v>1000</v>
      </c>
      <c r="C1" s="1417" t="s">
        <v>1001</v>
      </c>
      <c r="D1" s="1417" t="s">
        <v>1002</v>
      </c>
      <c r="E1" s="1417" t="s">
        <v>1003</v>
      </c>
      <c r="F1" s="1417" t="s">
        <v>1004</v>
      </c>
      <c r="G1" s="1417" t="s">
        <v>1005</v>
      </c>
      <c r="H1" s="1417" t="s">
        <v>1006</v>
      </c>
      <c r="I1" s="1419" t="s">
        <v>1007</v>
      </c>
      <c r="J1" s="1419"/>
      <c r="K1" s="1419"/>
      <c r="L1" s="1420" t="s">
        <v>1008</v>
      </c>
      <c r="M1" s="1420"/>
      <c r="N1" s="1420"/>
    </row>
    <row r="2" spans="1:22" s="44" customFormat="1" ht="15" customHeight="1">
      <c r="A2" s="1418"/>
      <c r="B2" s="1417"/>
      <c r="C2" s="1417"/>
      <c r="D2" s="1417"/>
      <c r="E2" s="1417"/>
      <c r="F2" s="1417"/>
      <c r="G2" s="1417"/>
      <c r="H2" s="1417"/>
      <c r="I2" s="1421" t="s">
        <v>1009</v>
      </c>
      <c r="J2" s="1421" t="s">
        <v>2016</v>
      </c>
      <c r="K2" s="1421" t="s">
        <v>2017</v>
      </c>
      <c r="L2" s="1422" t="s">
        <v>1009</v>
      </c>
      <c r="M2" s="1422" t="s">
        <v>2016</v>
      </c>
      <c r="N2" s="1422" t="s">
        <v>2017</v>
      </c>
    </row>
    <row r="3" spans="1:22" ht="41.25" customHeight="1">
      <c r="A3" s="1418"/>
      <c r="B3" s="1417"/>
      <c r="C3" s="1417"/>
      <c r="D3" s="1417"/>
      <c r="E3" s="1417"/>
      <c r="F3" s="1417"/>
      <c r="G3" s="1417"/>
      <c r="H3" s="1417"/>
      <c r="I3" s="1421"/>
      <c r="J3" s="1421"/>
      <c r="K3" s="1421"/>
      <c r="L3" s="1422"/>
      <c r="M3" s="1422"/>
      <c r="N3" s="1422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1491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3791</v>
      </c>
      <c r="J5" s="195">
        <v>209</v>
      </c>
      <c r="K5" s="195">
        <f>J5*1.05</f>
        <v>219.45000000000002</v>
      </c>
      <c r="L5" s="198" t="s">
        <v>3604</v>
      </c>
      <c r="M5" s="197">
        <v>228</v>
      </c>
      <c r="N5" s="197">
        <f>M5*1.05</f>
        <v>239.4</v>
      </c>
      <c r="P5" s="80" t="s">
        <v>1492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3792</v>
      </c>
      <c r="J6" s="195">
        <v>231</v>
      </c>
      <c r="K6" s="195">
        <f t="shared" ref="K6:K69" si="0">J6*1.05</f>
        <v>242.55</v>
      </c>
      <c r="L6" s="198" t="s">
        <v>3605</v>
      </c>
      <c r="M6" s="197">
        <v>254</v>
      </c>
      <c r="N6" s="197">
        <f t="shared" ref="N6:N69" si="1">M6*1.05</f>
        <v>266.7</v>
      </c>
      <c r="P6" s="80" t="s">
        <v>1493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3793</v>
      </c>
      <c r="J7" s="195">
        <v>292</v>
      </c>
      <c r="K7" s="195">
        <f t="shared" si="0"/>
        <v>306.60000000000002</v>
      </c>
      <c r="L7" s="198" t="s">
        <v>3606</v>
      </c>
      <c r="M7" s="197">
        <v>313</v>
      </c>
      <c r="N7" s="197">
        <f t="shared" si="1"/>
        <v>328.65000000000003</v>
      </c>
      <c r="P7" s="80" t="s">
        <v>1494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3794</v>
      </c>
      <c r="J8" s="195">
        <v>478</v>
      </c>
      <c r="K8" s="195">
        <f t="shared" si="0"/>
        <v>501.90000000000003</v>
      </c>
      <c r="L8" s="198" t="s">
        <v>3607</v>
      </c>
      <c r="M8" s="197">
        <v>498</v>
      </c>
      <c r="N8" s="197">
        <f t="shared" si="1"/>
        <v>522.9</v>
      </c>
      <c r="P8" s="80" t="s">
        <v>1495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3795</v>
      </c>
      <c r="J9" s="195">
        <v>635</v>
      </c>
      <c r="K9" s="195">
        <f t="shared" si="0"/>
        <v>666.75</v>
      </c>
      <c r="L9" s="198" t="s">
        <v>3608</v>
      </c>
      <c r="M9" s="197">
        <v>668</v>
      </c>
      <c r="N9" s="197">
        <f t="shared" si="1"/>
        <v>701.4</v>
      </c>
      <c r="P9" s="80" t="s">
        <v>1942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3609</v>
      </c>
      <c r="M10" s="197">
        <v>537</v>
      </c>
      <c r="N10" s="197">
        <f t="shared" si="1"/>
        <v>563.85</v>
      </c>
      <c r="P10" s="80" t="s">
        <v>1496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3610</v>
      </c>
      <c r="M11" s="197">
        <v>587</v>
      </c>
      <c r="N11" s="197">
        <f t="shared" si="1"/>
        <v>616.35</v>
      </c>
      <c r="P11" s="80" t="s">
        <v>1944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3611</v>
      </c>
      <c r="M12" s="197">
        <v>769</v>
      </c>
      <c r="N12" s="197">
        <f t="shared" si="1"/>
        <v>807.45</v>
      </c>
      <c r="P12" s="80" t="s">
        <v>1943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3611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3612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3613</v>
      </c>
      <c r="M15" s="197">
        <v>1215</v>
      </c>
      <c r="N15" s="197">
        <f t="shared" si="1"/>
        <v>1275.75</v>
      </c>
      <c r="P15" s="80" t="s">
        <v>1497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3614</v>
      </c>
      <c r="M16" s="197">
        <v>1554</v>
      </c>
      <c r="N16" s="197">
        <f t="shared" si="1"/>
        <v>1631.7</v>
      </c>
      <c r="P16" s="80" t="s">
        <v>1498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1499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3615</v>
      </c>
      <c r="M18" s="197">
        <v>748</v>
      </c>
      <c r="N18" s="197">
        <f t="shared" si="1"/>
        <v>785.4</v>
      </c>
      <c r="P18" s="80" t="s">
        <v>1500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3616</v>
      </c>
      <c r="M19" s="197">
        <v>1079</v>
      </c>
      <c r="N19" s="197">
        <f t="shared" si="1"/>
        <v>1132.95</v>
      </c>
      <c r="P19" s="80" t="s">
        <v>1501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3617</v>
      </c>
      <c r="M20" s="197">
        <v>1313</v>
      </c>
      <c r="N20" s="197">
        <f t="shared" si="1"/>
        <v>1378.65</v>
      </c>
      <c r="P20" s="80" t="s">
        <v>1495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3618</v>
      </c>
      <c r="M21" s="197">
        <v>1505</v>
      </c>
      <c r="N21" s="197">
        <f t="shared" si="1"/>
        <v>1580.25</v>
      </c>
      <c r="P21" s="80" t="s">
        <v>2001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2002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3619</v>
      </c>
      <c r="M23" s="197">
        <v>757</v>
      </c>
      <c r="N23" s="197">
        <f t="shared" si="1"/>
        <v>794.85</v>
      </c>
      <c r="P23" s="80" t="s">
        <v>2003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3620</v>
      </c>
      <c r="M24" s="197">
        <v>1091</v>
      </c>
      <c r="N24" s="197">
        <f t="shared" si="1"/>
        <v>1145.55</v>
      </c>
      <c r="P24" s="80" t="s">
        <v>2004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3621</v>
      </c>
      <c r="M25" s="197">
        <v>1332</v>
      </c>
      <c r="N25" s="197">
        <f t="shared" si="1"/>
        <v>1398.6000000000001</v>
      </c>
      <c r="P25" s="80" t="s">
        <v>3686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3622</v>
      </c>
      <c r="M26" s="197">
        <v>1543</v>
      </c>
      <c r="N26" s="197">
        <f t="shared" si="1"/>
        <v>1620.15</v>
      </c>
      <c r="P26" s="80" t="s">
        <v>2005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3812</v>
      </c>
      <c r="J27" s="195">
        <v>292</v>
      </c>
      <c r="K27" s="195">
        <f t="shared" si="0"/>
        <v>306.60000000000002</v>
      </c>
      <c r="L27" s="198" t="s">
        <v>3623</v>
      </c>
      <c r="M27" s="197">
        <v>327</v>
      </c>
      <c r="N27" s="197">
        <f t="shared" si="1"/>
        <v>343.35</v>
      </c>
      <c r="P27" s="80" t="s">
        <v>2006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3813</v>
      </c>
      <c r="J28" s="195">
        <v>316</v>
      </c>
      <c r="K28" s="195">
        <f t="shared" si="0"/>
        <v>331.8</v>
      </c>
      <c r="L28" s="198" t="s">
        <v>3624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3814</v>
      </c>
      <c r="J29" s="195">
        <v>363</v>
      </c>
      <c r="K29" s="195">
        <f t="shared" si="0"/>
        <v>381.15000000000003</v>
      </c>
      <c r="L29" s="198" t="s">
        <v>3625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3815</v>
      </c>
      <c r="J30" s="195">
        <v>556</v>
      </c>
      <c r="K30" s="195">
        <f t="shared" si="0"/>
        <v>583.80000000000007</v>
      </c>
      <c r="L30" s="198" t="s">
        <v>3626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3816</v>
      </c>
      <c r="J31" s="195">
        <v>696</v>
      </c>
      <c r="K31" s="195">
        <f t="shared" si="0"/>
        <v>730.80000000000007</v>
      </c>
      <c r="L31" s="198" t="s">
        <v>3627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3796</v>
      </c>
      <c r="J32" s="195">
        <v>761</v>
      </c>
      <c r="K32" s="195">
        <f t="shared" si="0"/>
        <v>799.05000000000007</v>
      </c>
      <c r="L32" s="198" t="s">
        <v>3628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3797</v>
      </c>
      <c r="J33" s="195">
        <v>970</v>
      </c>
      <c r="K33" s="195">
        <f t="shared" si="0"/>
        <v>1018.5</v>
      </c>
      <c r="L33" s="198" t="s">
        <v>3629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3798</v>
      </c>
      <c r="J34" s="195">
        <v>759</v>
      </c>
      <c r="K34" s="195">
        <f t="shared" si="0"/>
        <v>796.95</v>
      </c>
      <c r="L34" s="198" t="s">
        <v>3630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3798</v>
      </c>
      <c r="J35" s="195">
        <v>759</v>
      </c>
      <c r="K35" s="195">
        <f t="shared" si="0"/>
        <v>796.95</v>
      </c>
      <c r="L35" s="198" t="s">
        <v>3630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3799</v>
      </c>
      <c r="J36" s="195">
        <v>1026</v>
      </c>
      <c r="K36" s="195">
        <f t="shared" si="0"/>
        <v>1077.3</v>
      </c>
      <c r="L36" s="198" t="s">
        <v>3631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3800</v>
      </c>
      <c r="J37" s="195">
        <v>1160</v>
      </c>
      <c r="K37" s="195">
        <f t="shared" si="0"/>
        <v>1218</v>
      </c>
      <c r="L37" s="198" t="s">
        <v>3632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3801</v>
      </c>
      <c r="J38" s="195">
        <v>1350</v>
      </c>
      <c r="K38" s="195">
        <f t="shared" si="0"/>
        <v>1417.5</v>
      </c>
      <c r="L38" s="198" t="s">
        <v>3633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3802</v>
      </c>
      <c r="J39" s="195">
        <v>655</v>
      </c>
      <c r="K39" s="195">
        <f t="shared" si="0"/>
        <v>687.75</v>
      </c>
      <c r="L39" s="198" t="s">
        <v>3634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3803</v>
      </c>
      <c r="J40" s="195">
        <v>767</v>
      </c>
      <c r="K40" s="195">
        <f t="shared" si="0"/>
        <v>805.35</v>
      </c>
      <c r="L40" s="198" t="s">
        <v>3635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3804</v>
      </c>
      <c r="J41" s="195">
        <v>1037</v>
      </c>
      <c r="K41" s="195">
        <f t="shared" si="0"/>
        <v>1088.8500000000001</v>
      </c>
      <c r="L41" s="198" t="s">
        <v>3636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3805</v>
      </c>
      <c r="J42" s="195">
        <v>1258</v>
      </c>
      <c r="K42" s="195">
        <f t="shared" si="0"/>
        <v>1320.9</v>
      </c>
      <c r="L42" s="198" t="s">
        <v>3637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3806</v>
      </c>
      <c r="J43" s="195">
        <v>1385</v>
      </c>
      <c r="K43" s="195">
        <f t="shared" si="0"/>
        <v>1454.25</v>
      </c>
      <c r="L43" s="198" t="s">
        <v>3638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3807</v>
      </c>
      <c r="J44" s="195">
        <v>761</v>
      </c>
      <c r="K44" s="195">
        <f t="shared" si="0"/>
        <v>799.05000000000007</v>
      </c>
      <c r="L44" s="198" t="s">
        <v>3639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3808</v>
      </c>
      <c r="J45" s="195">
        <v>853</v>
      </c>
      <c r="K45" s="195">
        <f t="shared" si="0"/>
        <v>895.65000000000009</v>
      </c>
      <c r="L45" s="198" t="s">
        <v>3640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3809</v>
      </c>
      <c r="J46" s="195">
        <v>1154</v>
      </c>
      <c r="K46" s="195">
        <f t="shared" si="0"/>
        <v>1211.7</v>
      </c>
      <c r="L46" s="198" t="s">
        <v>3641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3810</v>
      </c>
      <c r="J47" s="195">
        <v>1388</v>
      </c>
      <c r="K47" s="195">
        <f t="shared" si="0"/>
        <v>1457.4</v>
      </c>
      <c r="L47" s="198" t="s">
        <v>3642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3811</v>
      </c>
      <c r="J48" s="195">
        <v>1623</v>
      </c>
      <c r="K48" s="195">
        <f t="shared" si="0"/>
        <v>1704.15</v>
      </c>
      <c r="L48" s="198" t="s">
        <v>3643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1922</v>
      </c>
      <c r="J49" s="195">
        <v>630</v>
      </c>
      <c r="K49" s="195">
        <f t="shared" si="0"/>
        <v>661.5</v>
      </c>
      <c r="L49" s="198" t="s">
        <v>1851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3817</v>
      </c>
      <c r="J50" s="195">
        <v>920</v>
      </c>
      <c r="K50" s="195">
        <f t="shared" si="0"/>
        <v>966</v>
      </c>
      <c r="L50" s="198" t="s">
        <v>1852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3818</v>
      </c>
      <c r="J51" s="195">
        <v>1150</v>
      </c>
      <c r="K51" s="195">
        <f t="shared" si="0"/>
        <v>1207.5</v>
      </c>
      <c r="L51" s="198" t="s">
        <v>3644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3819</v>
      </c>
      <c r="J52" s="195">
        <v>1277</v>
      </c>
      <c r="K52" s="195">
        <f t="shared" si="0"/>
        <v>1340.8500000000001</v>
      </c>
      <c r="L52" s="198" t="s">
        <v>1853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3820</v>
      </c>
      <c r="J53" s="195">
        <v>1458</v>
      </c>
      <c r="K53" s="195">
        <f t="shared" si="0"/>
        <v>1530.9</v>
      </c>
      <c r="L53" s="198" t="s">
        <v>3645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1923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3821</v>
      </c>
      <c r="J55" s="195">
        <v>156</v>
      </c>
      <c r="K55" s="195">
        <f t="shared" si="0"/>
        <v>163.80000000000001</v>
      </c>
      <c r="L55" s="198" t="s">
        <v>3646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3821</v>
      </c>
      <c r="J56" s="195">
        <v>156</v>
      </c>
      <c r="K56" s="195">
        <f t="shared" si="0"/>
        <v>163.80000000000001</v>
      </c>
      <c r="L56" s="198" t="s">
        <v>3647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3822</v>
      </c>
      <c r="J57" s="195">
        <v>164</v>
      </c>
      <c r="K57" s="195">
        <f t="shared" si="0"/>
        <v>172.20000000000002</v>
      </c>
      <c r="L57" s="198" t="s">
        <v>3648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3823</v>
      </c>
      <c r="J58" s="195">
        <v>176</v>
      </c>
      <c r="K58" s="195">
        <f t="shared" si="0"/>
        <v>184.8</v>
      </c>
      <c r="L58" s="198" t="s">
        <v>3649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3824</v>
      </c>
      <c r="J59" s="195">
        <v>211</v>
      </c>
      <c r="K59" s="195">
        <f t="shared" si="0"/>
        <v>221.55</v>
      </c>
      <c r="L59" s="198" t="s">
        <v>3650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3825</v>
      </c>
      <c r="J60" s="195">
        <v>276</v>
      </c>
      <c r="K60" s="195">
        <f t="shared" si="0"/>
        <v>289.8</v>
      </c>
      <c r="L60" s="198" t="s">
        <v>3650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3826</v>
      </c>
      <c r="J61" s="195">
        <v>318</v>
      </c>
      <c r="K61" s="195">
        <f t="shared" si="0"/>
        <v>333.90000000000003</v>
      </c>
      <c r="L61" s="198" t="s">
        <v>3651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3826</v>
      </c>
      <c r="J62" s="195">
        <v>318</v>
      </c>
      <c r="K62" s="195">
        <f t="shared" si="0"/>
        <v>333.90000000000003</v>
      </c>
      <c r="L62" s="198" t="s">
        <v>3651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3826</v>
      </c>
      <c r="J63" s="195">
        <v>318</v>
      </c>
      <c r="K63" s="195">
        <f t="shared" si="0"/>
        <v>333.90000000000003</v>
      </c>
      <c r="L63" s="198" t="s">
        <v>3652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3827</v>
      </c>
      <c r="J64" s="195">
        <v>329</v>
      </c>
      <c r="K64" s="195">
        <f t="shared" si="0"/>
        <v>345.45</v>
      </c>
      <c r="L64" s="198" t="s">
        <v>3653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3828</v>
      </c>
      <c r="J65" s="195">
        <v>338</v>
      </c>
      <c r="K65" s="195">
        <f t="shared" si="0"/>
        <v>354.90000000000003</v>
      </c>
      <c r="L65" s="198" t="s">
        <v>3654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3829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3830</v>
      </c>
      <c r="J67" s="195">
        <v>309</v>
      </c>
      <c r="K67" s="195">
        <f t="shared" si="0"/>
        <v>324.45</v>
      </c>
      <c r="L67" s="198" t="s">
        <v>3655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3831</v>
      </c>
      <c r="J68" s="195">
        <v>315</v>
      </c>
      <c r="K68" s="195">
        <f t="shared" si="0"/>
        <v>330.75</v>
      </c>
      <c r="L68" s="198" t="s">
        <v>3656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3832</v>
      </c>
      <c r="J69" s="195">
        <v>367</v>
      </c>
      <c r="K69" s="195">
        <f t="shared" si="0"/>
        <v>385.35</v>
      </c>
      <c r="L69" s="198" t="s">
        <v>3657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3833</v>
      </c>
      <c r="J70" s="195">
        <v>406</v>
      </c>
      <c r="K70" s="195">
        <f t="shared" ref="K70:K75" si="2">J70*1.05</f>
        <v>426.3</v>
      </c>
      <c r="L70" s="198" t="s">
        <v>3658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3834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3834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3835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3836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3858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477" t="s">
        <v>1249</v>
      </c>
      <c r="B1" s="1478"/>
      <c r="C1" s="1478"/>
      <c r="D1" s="1478"/>
      <c r="E1" s="1478"/>
      <c r="F1" s="1478"/>
      <c r="G1" s="1478"/>
      <c r="H1" s="1479"/>
      <c r="I1" s="96"/>
      <c r="J1" s="96"/>
    </row>
    <row r="2" spans="1:10" s="174" customFormat="1" ht="36" customHeight="1">
      <c r="A2" s="1480" t="s">
        <v>1000</v>
      </c>
      <c r="B2" s="1481"/>
      <c r="C2" s="1480" t="s">
        <v>1250</v>
      </c>
      <c r="D2" s="1481"/>
      <c r="E2" s="1484" t="s">
        <v>1009</v>
      </c>
      <c r="F2" s="1486" t="s">
        <v>1251</v>
      </c>
      <c r="G2" s="1484" t="s">
        <v>1252</v>
      </c>
      <c r="H2" s="1488" t="s">
        <v>1253</v>
      </c>
      <c r="I2" s="1494" t="s">
        <v>2020</v>
      </c>
      <c r="J2" s="1494" t="s">
        <v>2021</v>
      </c>
    </row>
    <row r="3" spans="1:10" s="174" customFormat="1" ht="58.5" customHeight="1" thickBot="1">
      <c r="A3" s="1482"/>
      <c r="B3" s="1483"/>
      <c r="C3" s="1482"/>
      <c r="D3" s="1483"/>
      <c r="E3" s="1485"/>
      <c r="F3" s="1487"/>
      <c r="G3" s="1485"/>
      <c r="H3" s="1489"/>
      <c r="I3" s="1495"/>
      <c r="J3" s="1495"/>
    </row>
    <row r="4" spans="1:10" ht="30" customHeight="1" thickBot="1">
      <c r="A4" s="1456" t="s">
        <v>1254</v>
      </c>
      <c r="B4" s="1496"/>
      <c r="C4" s="1500" t="s">
        <v>1255</v>
      </c>
      <c r="D4" s="225" t="s">
        <v>1256</v>
      </c>
      <c r="E4" s="673" t="s">
        <v>3837</v>
      </c>
      <c r="F4" s="99"/>
      <c r="G4" s="1429"/>
      <c r="H4" s="1501"/>
      <c r="I4" s="100">
        <v>1242</v>
      </c>
      <c r="J4" s="100">
        <f>I4*1.05</f>
        <v>1304.1000000000001</v>
      </c>
    </row>
    <row r="5" spans="1:10" ht="30" customHeight="1" thickBot="1">
      <c r="A5" s="1458"/>
      <c r="B5" s="1497"/>
      <c r="C5" s="1500"/>
      <c r="D5" s="226" t="s">
        <v>1257</v>
      </c>
      <c r="E5" s="674" t="s">
        <v>3838</v>
      </c>
      <c r="F5" s="103"/>
      <c r="G5" s="1429"/>
      <c r="H5" s="1501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458"/>
      <c r="B6" s="1497"/>
      <c r="C6" s="1500"/>
      <c r="D6" s="97" t="s">
        <v>1258</v>
      </c>
      <c r="E6" s="675" t="s">
        <v>3839</v>
      </c>
      <c r="F6" s="105"/>
      <c r="G6" s="1430"/>
      <c r="H6" s="1501"/>
      <c r="I6" s="104">
        <v>2182</v>
      </c>
      <c r="J6" s="100">
        <f t="shared" si="0"/>
        <v>2291.1</v>
      </c>
    </row>
    <row r="7" spans="1:10" ht="30" customHeight="1" thickBot="1">
      <c r="A7" s="1458"/>
      <c r="B7" s="1497"/>
      <c r="C7" s="1500"/>
      <c r="D7" s="109" t="s">
        <v>1259</v>
      </c>
      <c r="E7" s="676" t="s">
        <v>1677</v>
      </c>
      <c r="F7" s="107"/>
      <c r="G7" s="1431"/>
      <c r="H7" s="1501"/>
      <c r="I7" s="108">
        <v>2203</v>
      </c>
      <c r="J7" s="100">
        <f t="shared" si="0"/>
        <v>2313.15</v>
      </c>
    </row>
    <row r="8" spans="1:10" ht="30" customHeight="1" thickBot="1">
      <c r="A8" s="1458"/>
      <c r="B8" s="1497"/>
      <c r="C8" s="1500"/>
      <c r="D8" s="101" t="s">
        <v>1259</v>
      </c>
      <c r="E8" s="677" t="s">
        <v>1678</v>
      </c>
      <c r="F8" s="110"/>
      <c r="G8" s="1504"/>
      <c r="H8" s="1501"/>
      <c r="I8" s="111">
        <v>2203</v>
      </c>
      <c r="J8" s="100">
        <f t="shared" si="0"/>
        <v>2313.15</v>
      </c>
    </row>
    <row r="9" spans="1:10" ht="30" customHeight="1" thickBot="1">
      <c r="A9" s="1458"/>
      <c r="B9" s="1497"/>
      <c r="C9" s="1500"/>
      <c r="D9" s="101" t="s">
        <v>1257</v>
      </c>
      <c r="E9" s="677" t="s">
        <v>1679</v>
      </c>
      <c r="F9" s="103"/>
      <c r="G9" s="1429"/>
      <c r="H9" s="1501"/>
      <c r="I9" s="104">
        <v>2214</v>
      </c>
      <c r="J9" s="100">
        <f t="shared" si="0"/>
        <v>2324.7000000000003</v>
      </c>
    </row>
    <row r="10" spans="1:10" ht="30" customHeight="1" thickBot="1">
      <c r="A10" s="1458"/>
      <c r="B10" s="1497"/>
      <c r="C10" s="1500"/>
      <c r="D10" s="101" t="s">
        <v>1257</v>
      </c>
      <c r="E10" s="677" t="s">
        <v>1680</v>
      </c>
      <c r="F10" s="103"/>
      <c r="G10" s="1429"/>
      <c r="H10" s="1501"/>
      <c r="I10" s="104">
        <v>2214</v>
      </c>
      <c r="J10" s="100">
        <f t="shared" si="0"/>
        <v>2324.7000000000003</v>
      </c>
    </row>
    <row r="11" spans="1:10" ht="30" customHeight="1" thickBot="1">
      <c r="A11" s="1458"/>
      <c r="B11" s="1497"/>
      <c r="C11" s="1500"/>
      <c r="D11" s="101" t="s">
        <v>1258</v>
      </c>
      <c r="E11" s="677" t="s">
        <v>1681</v>
      </c>
      <c r="F11" s="105"/>
      <c r="G11" s="1429"/>
      <c r="H11" s="1501"/>
      <c r="I11" s="104">
        <v>2225</v>
      </c>
      <c r="J11" s="100">
        <f t="shared" si="0"/>
        <v>2336.25</v>
      </c>
    </row>
    <row r="12" spans="1:10" ht="30" customHeight="1" thickBot="1">
      <c r="A12" s="1458"/>
      <c r="B12" s="1497"/>
      <c r="C12" s="1500"/>
      <c r="D12" s="113" t="s">
        <v>1258</v>
      </c>
      <c r="E12" s="678" t="s">
        <v>1682</v>
      </c>
      <c r="F12" s="105"/>
      <c r="G12" s="1430"/>
      <c r="H12" s="1501"/>
      <c r="I12" s="104">
        <v>2225</v>
      </c>
      <c r="J12" s="100">
        <f t="shared" si="0"/>
        <v>2336.25</v>
      </c>
    </row>
    <row r="13" spans="1:10" ht="30" customHeight="1" thickBot="1">
      <c r="A13" s="1458"/>
      <c r="B13" s="1497"/>
      <c r="C13" s="1500"/>
      <c r="D13" s="97" t="s">
        <v>1259</v>
      </c>
      <c r="E13" s="679" t="s">
        <v>3840</v>
      </c>
      <c r="F13" s="103"/>
      <c r="G13" s="1430"/>
      <c r="H13" s="1501"/>
      <c r="I13" s="224">
        <v>1966</v>
      </c>
      <c r="J13" s="100">
        <f t="shared" si="0"/>
        <v>2064.3000000000002</v>
      </c>
    </row>
    <row r="14" spans="1:10" ht="30" customHeight="1" thickBot="1">
      <c r="A14" s="1458"/>
      <c r="B14" s="1497"/>
      <c r="C14" s="1500"/>
      <c r="D14" s="101" t="s">
        <v>1257</v>
      </c>
      <c r="E14" s="677" t="s">
        <v>3841</v>
      </c>
      <c r="F14" s="107"/>
      <c r="G14" s="1431"/>
      <c r="H14" s="1501"/>
      <c r="I14" s="108">
        <v>1976</v>
      </c>
      <c r="J14" s="100">
        <f t="shared" si="0"/>
        <v>2074.8000000000002</v>
      </c>
    </row>
    <row r="15" spans="1:10" ht="30" customHeight="1" thickBot="1">
      <c r="A15" s="1498"/>
      <c r="B15" s="1424"/>
      <c r="C15" s="1430"/>
      <c r="D15" s="109" t="s">
        <v>1260</v>
      </c>
      <c r="E15" s="673" t="s">
        <v>3842</v>
      </c>
      <c r="F15" s="110"/>
      <c r="G15" s="1505"/>
      <c r="H15" s="1502"/>
      <c r="I15" s="111">
        <v>3046</v>
      </c>
      <c r="J15" s="100">
        <f t="shared" si="0"/>
        <v>3198.3</v>
      </c>
    </row>
    <row r="16" spans="1:10" ht="30" customHeight="1" thickBot="1">
      <c r="A16" s="1498"/>
      <c r="B16" s="1424"/>
      <c r="C16" s="1430"/>
      <c r="D16" s="101" t="s">
        <v>1261</v>
      </c>
      <c r="E16" s="674" t="s">
        <v>3843</v>
      </c>
      <c r="F16" s="105"/>
      <c r="G16" s="1506"/>
      <c r="H16" s="1502"/>
      <c r="I16" s="104">
        <v>3110</v>
      </c>
      <c r="J16" s="100">
        <f t="shared" si="0"/>
        <v>3265.5</v>
      </c>
    </row>
    <row r="17" spans="1:10" ht="30" customHeight="1" thickBot="1">
      <c r="A17" s="1499"/>
      <c r="B17" s="1425"/>
      <c r="C17" s="1431"/>
      <c r="D17" s="113" t="s">
        <v>1262</v>
      </c>
      <c r="E17" s="675" t="s">
        <v>3844</v>
      </c>
      <c r="F17" s="107"/>
      <c r="G17" s="1507"/>
      <c r="H17" s="1503"/>
      <c r="I17" s="108">
        <v>3218</v>
      </c>
      <c r="J17" s="100">
        <f t="shared" si="0"/>
        <v>3378.9</v>
      </c>
    </row>
    <row r="18" spans="1:10" ht="33" customHeight="1" thickBot="1">
      <c r="A18" s="1510" t="s">
        <v>1265</v>
      </c>
      <c r="B18" s="1511"/>
      <c r="C18" s="1520" t="s">
        <v>1266</v>
      </c>
      <c r="D18" s="109" t="s">
        <v>1260</v>
      </c>
      <c r="E18" s="116" t="s">
        <v>1267</v>
      </c>
      <c r="F18" s="110"/>
      <c r="G18" s="1504"/>
      <c r="H18" s="1525"/>
      <c r="I18" s="111">
        <v>5292</v>
      </c>
      <c r="J18" s="100">
        <f t="shared" si="0"/>
        <v>5556.6</v>
      </c>
    </row>
    <row r="19" spans="1:10" ht="33" customHeight="1" thickBot="1">
      <c r="A19" s="1512"/>
      <c r="B19" s="1513"/>
      <c r="C19" s="1521"/>
      <c r="D19" s="101" t="s">
        <v>1261</v>
      </c>
      <c r="E19" s="115" t="s">
        <v>1268</v>
      </c>
      <c r="F19" s="99"/>
      <c r="G19" s="1429"/>
      <c r="H19" s="1526"/>
      <c r="I19" s="104">
        <v>5378</v>
      </c>
      <c r="J19" s="100">
        <f t="shared" si="0"/>
        <v>5646.9000000000005</v>
      </c>
    </row>
    <row r="20" spans="1:10" ht="33" customHeight="1" thickBot="1">
      <c r="A20" s="1512"/>
      <c r="B20" s="1513"/>
      <c r="C20" s="1521"/>
      <c r="D20" s="101" t="s">
        <v>1262</v>
      </c>
      <c r="E20" s="115" t="s">
        <v>1269</v>
      </c>
      <c r="F20" s="99"/>
      <c r="G20" s="1429"/>
      <c r="H20" s="1526"/>
      <c r="I20" s="104">
        <v>6372</v>
      </c>
      <c r="J20" s="100">
        <f t="shared" si="0"/>
        <v>6690.6</v>
      </c>
    </row>
    <row r="21" spans="1:10" ht="33" customHeight="1" thickBot="1">
      <c r="A21" s="1512"/>
      <c r="B21" s="1513"/>
      <c r="C21" s="1521"/>
      <c r="D21" s="101" t="s">
        <v>1263</v>
      </c>
      <c r="E21" s="115" t="s">
        <v>1270</v>
      </c>
      <c r="F21" s="99"/>
      <c r="G21" s="1429"/>
      <c r="H21" s="1526"/>
      <c r="I21" s="104">
        <v>6588</v>
      </c>
      <c r="J21" s="100">
        <f t="shared" si="0"/>
        <v>6917.4000000000005</v>
      </c>
    </row>
    <row r="22" spans="1:10" ht="33" customHeight="1" thickBot="1">
      <c r="A22" s="1512"/>
      <c r="B22" s="1513"/>
      <c r="C22" s="1521"/>
      <c r="D22" s="101" t="s">
        <v>1264</v>
      </c>
      <c r="E22" s="115" t="s">
        <v>1271</v>
      </c>
      <c r="F22" s="99"/>
      <c r="G22" s="1429"/>
      <c r="H22" s="1526"/>
      <c r="I22" s="104">
        <v>7020</v>
      </c>
      <c r="J22" s="100">
        <f t="shared" si="0"/>
        <v>7371</v>
      </c>
    </row>
    <row r="23" spans="1:10" ht="30" customHeight="1" thickBot="1">
      <c r="A23" s="1514"/>
      <c r="B23" s="1515"/>
      <c r="C23" s="1522"/>
      <c r="D23" s="97" t="s">
        <v>1272</v>
      </c>
      <c r="E23" s="114" t="s">
        <v>1273</v>
      </c>
      <c r="F23" s="105"/>
      <c r="G23" s="1429"/>
      <c r="H23" s="1526"/>
      <c r="I23" s="104">
        <v>7992</v>
      </c>
      <c r="J23" s="100">
        <f t="shared" si="0"/>
        <v>8391.6</v>
      </c>
    </row>
    <row r="24" spans="1:10" ht="30" customHeight="1" thickBot="1">
      <c r="A24" s="1514"/>
      <c r="B24" s="1515"/>
      <c r="C24" s="1522"/>
      <c r="D24" s="101" t="s">
        <v>1274</v>
      </c>
      <c r="E24" s="114" t="s">
        <v>1275</v>
      </c>
      <c r="F24" s="105"/>
      <c r="G24" s="1430"/>
      <c r="H24" s="1526"/>
      <c r="I24" s="104">
        <v>9288</v>
      </c>
      <c r="J24" s="100">
        <f t="shared" si="0"/>
        <v>9752.4</v>
      </c>
    </row>
    <row r="25" spans="1:10" ht="30" customHeight="1" thickBot="1">
      <c r="A25" s="1514"/>
      <c r="B25" s="1515"/>
      <c r="C25" s="1522"/>
      <c r="D25" s="101" t="s">
        <v>1276</v>
      </c>
      <c r="E25" s="114" t="s">
        <v>1277</v>
      </c>
      <c r="F25" s="105"/>
      <c r="G25" s="1430"/>
      <c r="H25" s="1526"/>
      <c r="I25" s="104">
        <v>9936</v>
      </c>
      <c r="J25" s="100">
        <f t="shared" si="0"/>
        <v>10432.800000000001</v>
      </c>
    </row>
    <row r="26" spans="1:10" ht="30" customHeight="1" thickBot="1">
      <c r="A26" s="1516"/>
      <c r="B26" s="1517"/>
      <c r="C26" s="1523"/>
      <c r="D26" s="101" t="s">
        <v>1278</v>
      </c>
      <c r="E26" s="114" t="s">
        <v>1279</v>
      </c>
      <c r="F26" s="105"/>
      <c r="G26" s="1430"/>
      <c r="H26" s="1526"/>
      <c r="I26" s="104">
        <v>10152</v>
      </c>
      <c r="J26" s="100">
        <f t="shared" si="0"/>
        <v>10659.6</v>
      </c>
    </row>
    <row r="27" spans="1:10" ht="30" customHeight="1" thickBot="1">
      <c r="A27" s="1518"/>
      <c r="B27" s="1519"/>
      <c r="C27" s="1524"/>
      <c r="D27" s="113" t="s">
        <v>1280</v>
      </c>
      <c r="E27" s="117" t="s">
        <v>1281</v>
      </c>
      <c r="F27" s="107"/>
      <c r="G27" s="1431"/>
      <c r="H27" s="1527"/>
      <c r="I27" s="108">
        <v>10368</v>
      </c>
      <c r="J27" s="100">
        <f t="shared" si="0"/>
        <v>10886.4</v>
      </c>
    </row>
    <row r="28" spans="1:10" ht="24" customHeight="1" thickBot="1">
      <c r="A28" s="1528" t="s">
        <v>1282</v>
      </c>
      <c r="B28" s="1529"/>
      <c r="C28" s="1438" t="s">
        <v>1255</v>
      </c>
      <c r="D28" s="118" t="s">
        <v>1283</v>
      </c>
      <c r="E28" s="676" t="s">
        <v>1284</v>
      </c>
      <c r="F28" s="119"/>
      <c r="G28" s="1536"/>
      <c r="H28" s="1539" t="s">
        <v>1285</v>
      </c>
      <c r="I28" s="111">
        <v>255</v>
      </c>
      <c r="J28" s="100">
        <f t="shared" si="0"/>
        <v>267.75</v>
      </c>
    </row>
    <row r="29" spans="1:10" ht="24" customHeight="1" thickBot="1">
      <c r="A29" s="1530"/>
      <c r="B29" s="1531"/>
      <c r="C29" s="1439"/>
      <c r="D29" s="120" t="s">
        <v>1286</v>
      </c>
      <c r="E29" s="679" t="s">
        <v>1287</v>
      </c>
      <c r="F29" s="121"/>
      <c r="G29" s="1537"/>
      <c r="H29" s="1540"/>
      <c r="I29" s="104">
        <v>257</v>
      </c>
      <c r="J29" s="100">
        <f t="shared" si="0"/>
        <v>269.85000000000002</v>
      </c>
    </row>
    <row r="30" spans="1:10" ht="24" customHeight="1" thickBot="1">
      <c r="A30" s="1530"/>
      <c r="B30" s="1531"/>
      <c r="C30" s="1439"/>
      <c r="D30" s="120" t="s">
        <v>1288</v>
      </c>
      <c r="E30" s="679" t="s">
        <v>1289</v>
      </c>
      <c r="F30" s="121"/>
      <c r="G30" s="1537"/>
      <c r="H30" s="1540"/>
      <c r="I30" s="104">
        <v>259</v>
      </c>
      <c r="J30" s="100">
        <f t="shared" si="0"/>
        <v>271.95</v>
      </c>
    </row>
    <row r="31" spans="1:10" ht="24" customHeight="1" thickBot="1">
      <c r="A31" s="1530"/>
      <c r="B31" s="1531"/>
      <c r="C31" s="1439"/>
      <c r="D31" s="120" t="s">
        <v>1290</v>
      </c>
      <c r="E31" s="679" t="s">
        <v>1291</v>
      </c>
      <c r="F31" s="121"/>
      <c r="G31" s="1537"/>
      <c r="H31" s="1540"/>
      <c r="I31" s="104">
        <v>265</v>
      </c>
      <c r="J31" s="100">
        <f t="shared" si="0"/>
        <v>278.25</v>
      </c>
    </row>
    <row r="32" spans="1:10" ht="24" customHeight="1" thickBot="1">
      <c r="A32" s="1530"/>
      <c r="B32" s="1531"/>
      <c r="C32" s="1439"/>
      <c r="D32" s="120" t="s">
        <v>1292</v>
      </c>
      <c r="E32" s="679" t="s">
        <v>1293</v>
      </c>
      <c r="F32" s="121"/>
      <c r="G32" s="1537"/>
      <c r="H32" s="1540"/>
      <c r="I32" s="104">
        <v>291</v>
      </c>
      <c r="J32" s="100">
        <f t="shared" si="0"/>
        <v>305.55</v>
      </c>
    </row>
    <row r="33" spans="1:10" ht="24" customHeight="1" thickBot="1">
      <c r="A33" s="1530"/>
      <c r="B33" s="1531"/>
      <c r="C33" s="1439"/>
      <c r="D33" s="120" t="s">
        <v>1294</v>
      </c>
      <c r="E33" s="679" t="s">
        <v>1295</v>
      </c>
      <c r="F33" s="121"/>
      <c r="G33" s="1537"/>
      <c r="H33" s="1540"/>
      <c r="I33" s="104">
        <v>311</v>
      </c>
      <c r="J33" s="100">
        <f t="shared" si="0"/>
        <v>326.55</v>
      </c>
    </row>
    <row r="34" spans="1:10" ht="24" customHeight="1" thickBot="1">
      <c r="A34" s="1532"/>
      <c r="B34" s="1533"/>
      <c r="C34" s="1440"/>
      <c r="D34" s="120" t="s">
        <v>1296</v>
      </c>
      <c r="E34" s="677" t="s">
        <v>1297</v>
      </c>
      <c r="F34" s="122"/>
      <c r="G34" s="1537"/>
      <c r="H34" s="1540"/>
      <c r="I34" s="104">
        <v>333</v>
      </c>
      <c r="J34" s="100">
        <f t="shared" si="0"/>
        <v>349.65000000000003</v>
      </c>
    </row>
    <row r="35" spans="1:10" ht="24" customHeight="1" thickBot="1">
      <c r="A35" s="1532"/>
      <c r="B35" s="1533"/>
      <c r="C35" s="1440"/>
      <c r="D35" s="120" t="s">
        <v>1298</v>
      </c>
      <c r="E35" s="677" t="s">
        <v>1299</v>
      </c>
      <c r="F35" s="122"/>
      <c r="G35" s="1537"/>
      <c r="H35" s="1540"/>
      <c r="I35" s="104">
        <v>376</v>
      </c>
      <c r="J35" s="100">
        <f t="shared" si="0"/>
        <v>394.8</v>
      </c>
    </row>
    <row r="36" spans="1:10" ht="24" customHeight="1" thickBot="1">
      <c r="A36" s="1534"/>
      <c r="B36" s="1535"/>
      <c r="C36" s="1441"/>
      <c r="D36" s="123" t="s">
        <v>1300</v>
      </c>
      <c r="E36" s="678" t="s">
        <v>1301</v>
      </c>
      <c r="F36" s="124"/>
      <c r="G36" s="1538"/>
      <c r="H36" s="1541"/>
      <c r="I36" s="108">
        <v>400</v>
      </c>
      <c r="J36" s="100">
        <f t="shared" si="0"/>
        <v>420</v>
      </c>
    </row>
    <row r="37" spans="1:10" ht="24" customHeight="1" thickBot="1">
      <c r="A37" s="1528" t="s">
        <v>1302</v>
      </c>
      <c r="B37" s="1529"/>
      <c r="C37" s="1438" t="s">
        <v>1255</v>
      </c>
      <c r="D37" s="118" t="s">
        <v>1283</v>
      </c>
      <c r="E37" s="676" t="s">
        <v>3845</v>
      </c>
      <c r="F37" s="119"/>
      <c r="G37" s="1536"/>
      <c r="H37" s="1539" t="s">
        <v>1285</v>
      </c>
      <c r="I37" s="111">
        <v>294</v>
      </c>
      <c r="J37" s="100">
        <f t="shared" si="0"/>
        <v>308.7</v>
      </c>
    </row>
    <row r="38" spans="1:10" ht="24" customHeight="1" thickBot="1">
      <c r="A38" s="1530"/>
      <c r="B38" s="1531"/>
      <c r="C38" s="1439"/>
      <c r="D38" s="120" t="s">
        <v>1286</v>
      </c>
      <c r="E38" s="679" t="s">
        <v>3846</v>
      </c>
      <c r="F38" s="121"/>
      <c r="G38" s="1537"/>
      <c r="H38" s="1540"/>
      <c r="I38" s="104">
        <v>296</v>
      </c>
      <c r="J38" s="100">
        <f t="shared" si="0"/>
        <v>310.8</v>
      </c>
    </row>
    <row r="39" spans="1:10" ht="24" customHeight="1" thickBot="1">
      <c r="A39" s="1530"/>
      <c r="B39" s="1531"/>
      <c r="C39" s="1439"/>
      <c r="D39" s="120" t="s">
        <v>1288</v>
      </c>
      <c r="E39" s="679" t="s">
        <v>3847</v>
      </c>
      <c r="F39" s="121"/>
      <c r="G39" s="1537"/>
      <c r="H39" s="1540"/>
      <c r="I39" s="104">
        <v>298</v>
      </c>
      <c r="J39" s="100">
        <f t="shared" si="0"/>
        <v>312.90000000000003</v>
      </c>
    </row>
    <row r="40" spans="1:10" ht="24" customHeight="1" thickBot="1">
      <c r="A40" s="1530"/>
      <c r="B40" s="1531"/>
      <c r="C40" s="1439"/>
      <c r="D40" s="120" t="s">
        <v>1290</v>
      </c>
      <c r="E40" s="679" t="s">
        <v>3848</v>
      </c>
      <c r="F40" s="121"/>
      <c r="G40" s="1537"/>
      <c r="H40" s="1540"/>
      <c r="I40" s="104">
        <v>302</v>
      </c>
      <c r="J40" s="100">
        <f t="shared" si="0"/>
        <v>317.10000000000002</v>
      </c>
    </row>
    <row r="41" spans="1:10" ht="24" customHeight="1" thickBot="1">
      <c r="A41" s="1530"/>
      <c r="B41" s="1531"/>
      <c r="C41" s="1439"/>
      <c r="D41" s="120" t="s">
        <v>1292</v>
      </c>
      <c r="E41" s="679" t="s">
        <v>3849</v>
      </c>
      <c r="F41" s="121"/>
      <c r="G41" s="1537"/>
      <c r="H41" s="1540"/>
      <c r="I41" s="104">
        <v>340</v>
      </c>
      <c r="J41" s="100">
        <f t="shared" si="0"/>
        <v>357</v>
      </c>
    </row>
    <row r="42" spans="1:10" ht="24" customHeight="1" thickBot="1">
      <c r="A42" s="1530"/>
      <c r="B42" s="1531"/>
      <c r="C42" s="1439"/>
      <c r="D42" s="120" t="s">
        <v>1294</v>
      </c>
      <c r="E42" s="679" t="s">
        <v>3850</v>
      </c>
      <c r="F42" s="121"/>
      <c r="G42" s="1537"/>
      <c r="H42" s="1540"/>
      <c r="I42" s="104">
        <v>356</v>
      </c>
      <c r="J42" s="100">
        <f t="shared" si="0"/>
        <v>373.8</v>
      </c>
    </row>
    <row r="43" spans="1:10" ht="24" customHeight="1" thickBot="1">
      <c r="A43" s="1534"/>
      <c r="B43" s="1535"/>
      <c r="C43" s="1441"/>
      <c r="D43" s="123" t="s">
        <v>1296</v>
      </c>
      <c r="E43" s="678" t="s">
        <v>3851</v>
      </c>
      <c r="F43" s="124"/>
      <c r="G43" s="1538"/>
      <c r="H43" s="1541"/>
      <c r="I43" s="108">
        <v>378</v>
      </c>
      <c r="J43" s="100">
        <f t="shared" si="0"/>
        <v>396.90000000000003</v>
      </c>
    </row>
    <row r="44" spans="1:10" ht="24" customHeight="1" thickBot="1">
      <c r="A44" s="1432" t="s">
        <v>1303</v>
      </c>
      <c r="B44" s="1433"/>
      <c r="C44" s="1508" t="s">
        <v>1306</v>
      </c>
      <c r="D44" s="109" t="s">
        <v>1283</v>
      </c>
      <c r="E44" s="673" t="s">
        <v>3852</v>
      </c>
      <c r="F44" s="1426" t="s">
        <v>1307</v>
      </c>
      <c r="G44" s="1504"/>
      <c r="H44" s="1446"/>
      <c r="I44" s="111">
        <v>276</v>
      </c>
      <c r="J44" s="100">
        <f t="shared" si="0"/>
        <v>289.8</v>
      </c>
    </row>
    <row r="45" spans="1:10" ht="24" customHeight="1" thickBot="1">
      <c r="A45" s="1434"/>
      <c r="B45" s="1435"/>
      <c r="C45" s="1509"/>
      <c r="D45" s="101" t="s">
        <v>1286</v>
      </c>
      <c r="E45" s="674" t="s">
        <v>3853</v>
      </c>
      <c r="F45" s="1427"/>
      <c r="G45" s="1430"/>
      <c r="H45" s="1446"/>
      <c r="I45" s="104">
        <v>281</v>
      </c>
      <c r="J45" s="100">
        <f t="shared" si="0"/>
        <v>295.05</v>
      </c>
    </row>
    <row r="46" spans="1:10" ht="24" customHeight="1" thickBot="1">
      <c r="A46" s="1434"/>
      <c r="B46" s="1435"/>
      <c r="C46" s="1509"/>
      <c r="D46" s="97" t="s">
        <v>1288</v>
      </c>
      <c r="E46" s="680" t="s">
        <v>3854</v>
      </c>
      <c r="F46" s="1427"/>
      <c r="G46" s="1430"/>
      <c r="H46" s="1446"/>
      <c r="I46" s="104">
        <v>289</v>
      </c>
      <c r="J46" s="100">
        <f t="shared" si="0"/>
        <v>303.45</v>
      </c>
    </row>
    <row r="47" spans="1:10" ht="24" customHeight="1" thickBot="1">
      <c r="A47" s="1434"/>
      <c r="B47" s="1435"/>
      <c r="C47" s="1509"/>
      <c r="D47" s="101" t="s">
        <v>1290</v>
      </c>
      <c r="E47" s="674" t="s">
        <v>3855</v>
      </c>
      <c r="F47" s="1427"/>
      <c r="G47" s="1430"/>
      <c r="H47" s="1446"/>
      <c r="I47" s="104">
        <v>302</v>
      </c>
      <c r="J47" s="100">
        <f t="shared" si="0"/>
        <v>317.10000000000002</v>
      </c>
    </row>
    <row r="48" spans="1:10" ht="24" customHeight="1" thickBot="1">
      <c r="A48" s="1434"/>
      <c r="B48" s="1435"/>
      <c r="C48" s="1509"/>
      <c r="D48" s="101" t="s">
        <v>1292</v>
      </c>
      <c r="E48" s="674" t="s">
        <v>3856</v>
      </c>
      <c r="F48" s="1427"/>
      <c r="G48" s="1430"/>
      <c r="H48" s="1446"/>
      <c r="I48" s="104">
        <v>316</v>
      </c>
      <c r="J48" s="100">
        <f t="shared" si="0"/>
        <v>331.8</v>
      </c>
    </row>
    <row r="49" spans="1:10" ht="24" customHeight="1" thickBot="1">
      <c r="A49" s="1434"/>
      <c r="B49" s="1435"/>
      <c r="C49" s="1509"/>
      <c r="D49" s="113" t="s">
        <v>1294</v>
      </c>
      <c r="E49" s="675" t="s">
        <v>3857</v>
      </c>
      <c r="F49" s="1428"/>
      <c r="G49" s="1431"/>
      <c r="H49" s="1446"/>
      <c r="I49" s="108">
        <v>351</v>
      </c>
      <c r="J49" s="100">
        <f t="shared" si="0"/>
        <v>368.55</v>
      </c>
    </row>
    <row r="50" spans="1:10" ht="24" customHeight="1" thickBot="1">
      <c r="A50" s="1434"/>
      <c r="B50" s="1435"/>
      <c r="C50" s="1423" t="s">
        <v>1308</v>
      </c>
      <c r="D50" s="97" t="s">
        <v>1283</v>
      </c>
      <c r="E50" s="98" t="s">
        <v>1309</v>
      </c>
      <c r="F50" s="1490" t="s">
        <v>1310</v>
      </c>
      <c r="G50" s="1429"/>
      <c r="H50" s="1446"/>
      <c r="I50" s="111"/>
      <c r="J50" s="100">
        <f t="shared" si="0"/>
        <v>0</v>
      </c>
    </row>
    <row r="51" spans="1:10" ht="24" customHeight="1" thickBot="1">
      <c r="A51" s="1434"/>
      <c r="B51" s="1435"/>
      <c r="C51" s="1424"/>
      <c r="D51" s="101" t="s">
        <v>1286</v>
      </c>
      <c r="E51" s="102" t="s">
        <v>1311</v>
      </c>
      <c r="F51" s="1315"/>
      <c r="G51" s="1430"/>
      <c r="H51" s="1446"/>
      <c r="I51" s="104"/>
      <c r="J51" s="100">
        <f t="shared" si="0"/>
        <v>0</v>
      </c>
    </row>
    <row r="52" spans="1:10" ht="24" customHeight="1" thickBot="1">
      <c r="A52" s="1434"/>
      <c r="B52" s="1435"/>
      <c r="C52" s="1424"/>
      <c r="D52" s="97" t="s">
        <v>1288</v>
      </c>
      <c r="E52" s="98" t="s">
        <v>1312</v>
      </c>
      <c r="F52" s="1315"/>
      <c r="G52" s="1430"/>
      <c r="H52" s="1446"/>
      <c r="I52" s="104"/>
      <c r="J52" s="100">
        <f t="shared" si="0"/>
        <v>0</v>
      </c>
    </row>
    <row r="53" spans="1:10" ht="24" customHeight="1" thickBot="1">
      <c r="A53" s="1434"/>
      <c r="B53" s="1435"/>
      <c r="C53" s="1424"/>
      <c r="D53" s="101" t="s">
        <v>1290</v>
      </c>
      <c r="E53" s="102" t="s">
        <v>1313</v>
      </c>
      <c r="F53" s="1315"/>
      <c r="G53" s="1430"/>
      <c r="H53" s="1446"/>
      <c r="I53" s="104"/>
      <c r="J53" s="100">
        <f t="shared" si="0"/>
        <v>0</v>
      </c>
    </row>
    <row r="54" spans="1:10" ht="24" customHeight="1" thickBot="1">
      <c r="A54" s="1434"/>
      <c r="B54" s="1435"/>
      <c r="C54" s="1424"/>
      <c r="D54" s="101" t="s">
        <v>1292</v>
      </c>
      <c r="E54" s="102" t="s">
        <v>1314</v>
      </c>
      <c r="F54" s="1315"/>
      <c r="G54" s="1430"/>
      <c r="H54" s="1446"/>
      <c r="I54" s="104"/>
      <c r="J54" s="100">
        <f t="shared" si="0"/>
        <v>0</v>
      </c>
    </row>
    <row r="55" spans="1:10" ht="24" customHeight="1" thickBot="1">
      <c r="A55" s="1434"/>
      <c r="B55" s="1435"/>
      <c r="C55" s="1424"/>
      <c r="D55" s="125" t="s">
        <v>1294</v>
      </c>
      <c r="E55" s="114" t="s">
        <v>1315</v>
      </c>
      <c r="F55" s="1312"/>
      <c r="G55" s="1430"/>
      <c r="H55" s="1446"/>
      <c r="I55" s="104"/>
      <c r="J55" s="100">
        <f t="shared" si="0"/>
        <v>0</v>
      </c>
    </row>
    <row r="56" spans="1:10" ht="24" customHeight="1" thickBot="1">
      <c r="A56" s="1434"/>
      <c r="B56" s="1435"/>
      <c r="C56" s="1424"/>
      <c r="D56" s="101" t="s">
        <v>1294</v>
      </c>
      <c r="E56" s="102" t="s">
        <v>1683</v>
      </c>
      <c r="F56" s="1491" t="s">
        <v>1316</v>
      </c>
      <c r="G56" s="1430"/>
      <c r="H56" s="1446"/>
      <c r="I56" s="104">
        <v>486</v>
      </c>
      <c r="J56" s="100">
        <f t="shared" si="0"/>
        <v>510.3</v>
      </c>
    </row>
    <row r="57" spans="1:10" ht="24" customHeight="1" thickBot="1">
      <c r="A57" s="1434"/>
      <c r="B57" s="1435"/>
      <c r="C57" s="1424"/>
      <c r="D57" s="101" t="s">
        <v>1296</v>
      </c>
      <c r="E57" s="102" t="s">
        <v>1684</v>
      </c>
      <c r="F57" s="1491"/>
      <c r="G57" s="1430"/>
      <c r="H57" s="1446"/>
      <c r="I57" s="104">
        <v>508</v>
      </c>
      <c r="J57" s="100">
        <f t="shared" si="0"/>
        <v>533.4</v>
      </c>
    </row>
    <row r="58" spans="1:10" ht="24" customHeight="1" thickBot="1">
      <c r="A58" s="1434"/>
      <c r="B58" s="1435"/>
      <c r="C58" s="1424"/>
      <c r="D58" s="101" t="s">
        <v>1298</v>
      </c>
      <c r="E58" s="102" t="s">
        <v>1685</v>
      </c>
      <c r="F58" s="1491"/>
      <c r="G58" s="1430"/>
      <c r="H58" s="1446"/>
      <c r="I58" s="104">
        <v>529</v>
      </c>
      <c r="J58" s="100">
        <f t="shared" si="0"/>
        <v>555.45000000000005</v>
      </c>
    </row>
    <row r="59" spans="1:10" ht="24" customHeight="1" thickBot="1">
      <c r="A59" s="1434"/>
      <c r="B59" s="1435"/>
      <c r="C59" s="1424"/>
      <c r="D59" s="101" t="s">
        <v>1300</v>
      </c>
      <c r="E59" s="102" t="s">
        <v>1686</v>
      </c>
      <c r="F59" s="1491"/>
      <c r="G59" s="1430"/>
      <c r="H59" s="1446"/>
      <c r="I59" s="104">
        <v>567</v>
      </c>
      <c r="J59" s="100">
        <f t="shared" si="0"/>
        <v>595.35</v>
      </c>
    </row>
    <row r="60" spans="1:10" ht="24" customHeight="1" thickBot="1">
      <c r="A60" s="1434"/>
      <c r="B60" s="1435"/>
      <c r="C60" s="1424"/>
      <c r="D60" s="101" t="s">
        <v>1317</v>
      </c>
      <c r="E60" s="102" t="s">
        <v>1687</v>
      </c>
      <c r="F60" s="1491"/>
      <c r="G60" s="1430"/>
      <c r="H60" s="1446"/>
      <c r="I60" s="104">
        <v>594</v>
      </c>
      <c r="J60" s="100">
        <f t="shared" si="0"/>
        <v>623.70000000000005</v>
      </c>
    </row>
    <row r="61" spans="1:10" ht="24" customHeight="1" thickBot="1">
      <c r="A61" s="1434"/>
      <c r="B61" s="1435"/>
      <c r="C61" s="1424"/>
      <c r="D61" s="101" t="s">
        <v>1318</v>
      </c>
      <c r="E61" s="102" t="s">
        <v>1688</v>
      </c>
      <c r="F61" s="1492"/>
      <c r="G61" s="1430"/>
      <c r="H61" s="1446"/>
      <c r="I61" s="104">
        <v>616</v>
      </c>
      <c r="J61" s="100">
        <f t="shared" si="0"/>
        <v>646.80000000000007</v>
      </c>
    </row>
    <row r="62" spans="1:10" ht="24" customHeight="1" thickBot="1">
      <c r="A62" s="1434"/>
      <c r="B62" s="1435"/>
      <c r="C62" s="1425"/>
      <c r="D62" s="113"/>
      <c r="E62" s="106" t="s">
        <v>1689</v>
      </c>
      <c r="F62" s="1493"/>
      <c r="G62" s="1431"/>
      <c r="H62" s="1446"/>
      <c r="I62" s="108">
        <v>648</v>
      </c>
      <c r="J62" s="100">
        <f t="shared" si="0"/>
        <v>680.4</v>
      </c>
    </row>
    <row r="63" spans="1:10" ht="24" customHeight="1" thickBot="1">
      <c r="A63" s="1434"/>
      <c r="B63" s="1435"/>
      <c r="C63" s="1423" t="s">
        <v>1319</v>
      </c>
      <c r="D63" s="97" t="s">
        <v>1286</v>
      </c>
      <c r="E63" s="126" t="s">
        <v>1320</v>
      </c>
      <c r="F63" s="1426" t="s">
        <v>1321</v>
      </c>
      <c r="G63" s="1429"/>
      <c r="H63" s="1446"/>
      <c r="I63" s="111"/>
      <c r="J63" s="100">
        <f t="shared" si="0"/>
        <v>0</v>
      </c>
    </row>
    <row r="64" spans="1:10" ht="24" customHeight="1" thickBot="1">
      <c r="A64" s="1434"/>
      <c r="B64" s="1435"/>
      <c r="C64" s="1424"/>
      <c r="D64" s="97" t="s">
        <v>1288</v>
      </c>
      <c r="E64" s="126" t="s">
        <v>1322</v>
      </c>
      <c r="F64" s="1427"/>
      <c r="G64" s="1430"/>
      <c r="H64" s="1446"/>
      <c r="I64" s="104"/>
      <c r="J64" s="100">
        <f t="shared" si="0"/>
        <v>0</v>
      </c>
    </row>
    <row r="65" spans="1:10" ht="24" customHeight="1" thickBot="1">
      <c r="A65" s="1434"/>
      <c r="B65" s="1435"/>
      <c r="C65" s="1424"/>
      <c r="D65" s="101" t="s">
        <v>1290</v>
      </c>
      <c r="E65" s="127" t="s">
        <v>1323</v>
      </c>
      <c r="F65" s="1427"/>
      <c r="G65" s="1430"/>
      <c r="H65" s="1446"/>
      <c r="I65" s="104"/>
      <c r="J65" s="100">
        <f t="shared" si="0"/>
        <v>0</v>
      </c>
    </row>
    <row r="66" spans="1:10" ht="24" customHeight="1" thickBot="1">
      <c r="A66" s="1434"/>
      <c r="B66" s="1435"/>
      <c r="C66" s="1424"/>
      <c r="D66" s="101" t="s">
        <v>1292</v>
      </c>
      <c r="E66" s="127" t="s">
        <v>1324</v>
      </c>
      <c r="F66" s="1427"/>
      <c r="G66" s="1430"/>
      <c r="H66" s="1446"/>
      <c r="I66" s="104"/>
      <c r="J66" s="100">
        <f t="shared" si="0"/>
        <v>0</v>
      </c>
    </row>
    <row r="67" spans="1:10" ht="24" customHeight="1" thickBot="1">
      <c r="A67" s="1434"/>
      <c r="B67" s="1435"/>
      <c r="C67" s="1424"/>
      <c r="D67" s="101" t="s">
        <v>1294</v>
      </c>
      <c r="E67" s="127" t="s">
        <v>1325</v>
      </c>
      <c r="F67" s="1427"/>
      <c r="G67" s="1430"/>
      <c r="H67" s="1446"/>
      <c r="I67" s="104"/>
      <c r="J67" s="100">
        <f t="shared" si="0"/>
        <v>0</v>
      </c>
    </row>
    <row r="68" spans="1:10" ht="24" customHeight="1" thickBot="1">
      <c r="A68" s="1434"/>
      <c r="B68" s="1435"/>
      <c r="C68" s="1424"/>
      <c r="D68" s="101" t="s">
        <v>1296</v>
      </c>
      <c r="E68" s="127" t="s">
        <v>1326</v>
      </c>
      <c r="F68" s="1427"/>
      <c r="G68" s="1430"/>
      <c r="H68" s="1446"/>
      <c r="I68" s="104"/>
      <c r="J68" s="100">
        <f t="shared" si="0"/>
        <v>0</v>
      </c>
    </row>
    <row r="69" spans="1:10" ht="24" customHeight="1" thickBot="1">
      <c r="A69" s="1434"/>
      <c r="B69" s="1435"/>
      <c r="C69" s="1424"/>
      <c r="D69" s="101" t="s">
        <v>1298</v>
      </c>
      <c r="E69" s="127" t="s">
        <v>1327</v>
      </c>
      <c r="F69" s="1427"/>
      <c r="G69" s="1430"/>
      <c r="H69" s="1446"/>
      <c r="I69" s="104"/>
      <c r="J69" s="100">
        <f t="shared" ref="J69:J132" si="1">I69*1.05</f>
        <v>0</v>
      </c>
    </row>
    <row r="70" spans="1:10" ht="24" customHeight="1" thickBot="1">
      <c r="A70" s="1434"/>
      <c r="B70" s="1435"/>
      <c r="C70" s="1424"/>
      <c r="D70" s="101" t="s">
        <v>1300</v>
      </c>
      <c r="E70" s="127" t="s">
        <v>1328</v>
      </c>
      <c r="F70" s="1427"/>
      <c r="G70" s="1430"/>
      <c r="H70" s="1446"/>
      <c r="I70" s="104"/>
      <c r="J70" s="100">
        <f t="shared" si="1"/>
        <v>0</v>
      </c>
    </row>
    <row r="71" spans="1:10" ht="24" customHeight="1" thickBot="1">
      <c r="A71" s="1434"/>
      <c r="B71" s="1435"/>
      <c r="C71" s="1424"/>
      <c r="D71" s="101" t="s">
        <v>1317</v>
      </c>
      <c r="E71" s="127" t="s">
        <v>1329</v>
      </c>
      <c r="F71" s="1427"/>
      <c r="G71" s="1430"/>
      <c r="H71" s="1446"/>
      <c r="I71" s="104"/>
      <c r="J71" s="100">
        <f t="shared" si="1"/>
        <v>0</v>
      </c>
    </row>
    <row r="72" spans="1:10" ht="24" customHeight="1" thickBot="1">
      <c r="A72" s="1434"/>
      <c r="B72" s="1435"/>
      <c r="C72" s="1424"/>
      <c r="D72" s="97" t="s">
        <v>1318</v>
      </c>
      <c r="E72" s="126" t="s">
        <v>1330</v>
      </c>
      <c r="F72" s="1427"/>
      <c r="G72" s="1430"/>
      <c r="H72" s="1446"/>
      <c r="I72" s="104"/>
      <c r="J72" s="100">
        <f t="shared" si="1"/>
        <v>0</v>
      </c>
    </row>
    <row r="73" spans="1:10" ht="24" customHeight="1" thickBot="1">
      <c r="A73" s="1436"/>
      <c r="B73" s="1437"/>
      <c r="C73" s="1425"/>
      <c r="D73" s="113" t="s">
        <v>1331</v>
      </c>
      <c r="E73" s="128" t="s">
        <v>1332</v>
      </c>
      <c r="F73" s="1428"/>
      <c r="G73" s="1431"/>
      <c r="H73" s="1446"/>
      <c r="I73" s="108"/>
      <c r="J73" s="100">
        <f t="shared" si="1"/>
        <v>0</v>
      </c>
    </row>
    <row r="74" spans="1:10" ht="23.25" customHeight="1" thickBot="1">
      <c r="A74" s="1456" t="s">
        <v>1333</v>
      </c>
      <c r="B74" s="1457"/>
      <c r="C74" s="1462" t="s">
        <v>1255</v>
      </c>
      <c r="D74" s="109" t="s">
        <v>1288</v>
      </c>
      <c r="E74" s="112" t="s">
        <v>1690</v>
      </c>
      <c r="F74" s="110"/>
      <c r="G74" s="1442"/>
      <c r="H74" s="1445" t="s">
        <v>1334</v>
      </c>
      <c r="I74" s="111">
        <v>529</v>
      </c>
      <c r="J74" s="100">
        <f t="shared" si="1"/>
        <v>555.45000000000005</v>
      </c>
    </row>
    <row r="75" spans="1:10" ht="23.25" customHeight="1" thickBot="1">
      <c r="A75" s="1458"/>
      <c r="B75" s="1459"/>
      <c r="C75" s="1463"/>
      <c r="D75" s="101" t="s">
        <v>1290</v>
      </c>
      <c r="E75" s="129" t="s">
        <v>1691</v>
      </c>
      <c r="F75" s="130"/>
      <c r="G75" s="1443"/>
      <c r="H75" s="1465"/>
      <c r="I75" s="104">
        <v>562</v>
      </c>
      <c r="J75" s="100">
        <f t="shared" si="1"/>
        <v>590.1</v>
      </c>
    </row>
    <row r="76" spans="1:10" ht="23.25" customHeight="1" thickBot="1">
      <c r="A76" s="1458"/>
      <c r="B76" s="1459"/>
      <c r="C76" s="1463"/>
      <c r="D76" s="101" t="s">
        <v>1292</v>
      </c>
      <c r="E76" s="129" t="s">
        <v>1692</v>
      </c>
      <c r="F76" s="130"/>
      <c r="G76" s="1443"/>
      <c r="H76" s="1465"/>
      <c r="I76" s="104">
        <v>572</v>
      </c>
      <c r="J76" s="100">
        <f t="shared" si="1"/>
        <v>600.6</v>
      </c>
    </row>
    <row r="77" spans="1:10" ht="23.25" customHeight="1" thickBot="1">
      <c r="A77" s="1458"/>
      <c r="B77" s="1459"/>
      <c r="C77" s="1463"/>
      <c r="D77" s="101" t="s">
        <v>1294</v>
      </c>
      <c r="E77" s="102" t="s">
        <v>1693</v>
      </c>
      <c r="F77" s="105"/>
      <c r="G77" s="1443"/>
      <c r="H77" s="1465"/>
      <c r="I77" s="104">
        <v>594</v>
      </c>
      <c r="J77" s="100">
        <f t="shared" si="1"/>
        <v>623.70000000000005</v>
      </c>
    </row>
    <row r="78" spans="1:10" ht="23.25" customHeight="1" thickBot="1">
      <c r="A78" s="1458"/>
      <c r="B78" s="1459"/>
      <c r="C78" s="1463"/>
      <c r="D78" s="101" t="s">
        <v>1296</v>
      </c>
      <c r="E78" s="102" t="s">
        <v>1694</v>
      </c>
      <c r="F78" s="105"/>
      <c r="G78" s="1443"/>
      <c r="H78" s="1465"/>
      <c r="I78" s="104">
        <v>637</v>
      </c>
      <c r="J78" s="100">
        <f t="shared" si="1"/>
        <v>668.85</v>
      </c>
    </row>
    <row r="79" spans="1:10" ht="23.25" customHeight="1" thickBot="1">
      <c r="A79" s="1458"/>
      <c r="B79" s="1459"/>
      <c r="C79" s="1463"/>
      <c r="D79" s="101" t="s">
        <v>1298</v>
      </c>
      <c r="E79" s="129" t="s">
        <v>1695</v>
      </c>
      <c r="F79" s="130"/>
      <c r="G79" s="1443"/>
      <c r="H79" s="1465"/>
      <c r="I79" s="104">
        <v>734</v>
      </c>
      <c r="J79" s="100">
        <f t="shared" si="1"/>
        <v>770.7</v>
      </c>
    </row>
    <row r="80" spans="1:10" ht="23.25" customHeight="1" thickBot="1">
      <c r="A80" s="1458"/>
      <c r="B80" s="1459"/>
      <c r="C80" s="1463"/>
      <c r="D80" s="101" t="s">
        <v>1300</v>
      </c>
      <c r="E80" s="102" t="s">
        <v>1696</v>
      </c>
      <c r="F80" s="105"/>
      <c r="G80" s="1443"/>
      <c r="H80" s="1465"/>
      <c r="I80" s="104">
        <v>756</v>
      </c>
      <c r="J80" s="100">
        <f t="shared" si="1"/>
        <v>793.80000000000007</v>
      </c>
    </row>
    <row r="81" spans="1:10" ht="23.25" customHeight="1" thickBot="1">
      <c r="A81" s="1458"/>
      <c r="B81" s="1459"/>
      <c r="C81" s="1463"/>
      <c r="D81" s="101" t="s">
        <v>1317</v>
      </c>
      <c r="E81" s="129" t="s">
        <v>1697</v>
      </c>
      <c r="F81" s="130"/>
      <c r="G81" s="1444"/>
      <c r="H81" s="1465"/>
      <c r="I81" s="104">
        <v>810</v>
      </c>
      <c r="J81" s="100">
        <f t="shared" si="1"/>
        <v>850.5</v>
      </c>
    </row>
    <row r="82" spans="1:10" ht="23.25" customHeight="1" thickBot="1">
      <c r="A82" s="1460"/>
      <c r="B82" s="1461"/>
      <c r="C82" s="1464"/>
      <c r="D82" s="113" t="s">
        <v>1318</v>
      </c>
      <c r="E82" s="106" t="s">
        <v>1698</v>
      </c>
      <c r="F82" s="107"/>
      <c r="G82" s="1453"/>
      <c r="H82" s="1466"/>
      <c r="I82" s="108">
        <v>842</v>
      </c>
      <c r="J82" s="100">
        <f t="shared" si="1"/>
        <v>884.1</v>
      </c>
    </row>
    <row r="83" spans="1:10" ht="23.25" customHeight="1" thickBot="1">
      <c r="A83" s="1467" t="s">
        <v>1335</v>
      </c>
      <c r="B83" s="1447" t="s">
        <v>1336</v>
      </c>
      <c r="C83" s="1438" t="s">
        <v>1255</v>
      </c>
      <c r="D83" s="131" t="s">
        <v>1283</v>
      </c>
      <c r="E83" s="132" t="s">
        <v>1337</v>
      </c>
      <c r="F83" s="133"/>
      <c r="G83" s="1472"/>
      <c r="H83" s="1445" t="s">
        <v>1334</v>
      </c>
      <c r="I83" s="111">
        <v>289</v>
      </c>
      <c r="J83" s="100">
        <f t="shared" si="1"/>
        <v>303.45</v>
      </c>
    </row>
    <row r="84" spans="1:10" ht="23.4" thickBot="1">
      <c r="A84" s="1468"/>
      <c r="B84" s="1448"/>
      <c r="C84" s="1439"/>
      <c r="D84" s="120" t="s">
        <v>1286</v>
      </c>
      <c r="E84" s="102" t="s">
        <v>1338</v>
      </c>
      <c r="F84" s="105"/>
      <c r="G84" s="1473"/>
      <c r="H84" s="1454"/>
      <c r="I84" s="104">
        <v>302</v>
      </c>
      <c r="J84" s="100">
        <f t="shared" si="1"/>
        <v>317.10000000000002</v>
      </c>
    </row>
    <row r="85" spans="1:10" ht="23.4" thickBot="1">
      <c r="A85" s="1469"/>
      <c r="B85" s="1448"/>
      <c r="C85" s="1440"/>
      <c r="D85" s="120" t="s">
        <v>1288</v>
      </c>
      <c r="E85" s="102" t="s">
        <v>1339</v>
      </c>
      <c r="F85" s="105"/>
      <c r="G85" s="1474"/>
      <c r="H85" s="1454"/>
      <c r="I85" s="104">
        <v>313</v>
      </c>
      <c r="J85" s="100">
        <f t="shared" si="1"/>
        <v>328.65000000000003</v>
      </c>
    </row>
    <row r="86" spans="1:10" ht="23.4" thickBot="1">
      <c r="A86" s="1469"/>
      <c r="B86" s="1448"/>
      <c r="C86" s="1440"/>
      <c r="D86" s="120" t="s">
        <v>1290</v>
      </c>
      <c r="E86" s="102" t="s">
        <v>1340</v>
      </c>
      <c r="F86" s="105"/>
      <c r="G86" s="1474"/>
      <c r="H86" s="1454"/>
      <c r="I86" s="104">
        <v>324</v>
      </c>
      <c r="J86" s="100">
        <f t="shared" si="1"/>
        <v>340.2</v>
      </c>
    </row>
    <row r="87" spans="1:10" ht="23.4" thickBot="1">
      <c r="A87" s="1469"/>
      <c r="B87" s="1448"/>
      <c r="C87" s="1440"/>
      <c r="D87" s="120" t="s">
        <v>1292</v>
      </c>
      <c r="E87" s="129" t="s">
        <v>1341</v>
      </c>
      <c r="F87" s="130"/>
      <c r="G87" s="1475"/>
      <c r="H87" s="1446"/>
      <c r="I87" s="104">
        <v>367</v>
      </c>
      <c r="J87" s="100">
        <f t="shared" si="1"/>
        <v>385.35</v>
      </c>
    </row>
    <row r="88" spans="1:10" ht="23.4" thickBot="1">
      <c r="A88" s="1469"/>
      <c r="B88" s="1448"/>
      <c r="C88" s="1440"/>
      <c r="D88" s="120" t="s">
        <v>1294</v>
      </c>
      <c r="E88" s="102" t="s">
        <v>1342</v>
      </c>
      <c r="F88" s="105"/>
      <c r="G88" s="1475"/>
      <c r="H88" s="1446"/>
      <c r="I88" s="104">
        <v>421</v>
      </c>
      <c r="J88" s="100">
        <f t="shared" si="1"/>
        <v>442.05</v>
      </c>
    </row>
    <row r="89" spans="1:10" ht="23.4" thickBot="1">
      <c r="A89" s="1469"/>
      <c r="B89" s="1448"/>
      <c r="C89" s="1441"/>
      <c r="D89" s="123" t="s">
        <v>1296</v>
      </c>
      <c r="E89" s="106" t="s">
        <v>1343</v>
      </c>
      <c r="F89" s="107"/>
      <c r="G89" s="1476"/>
      <c r="H89" s="1455"/>
      <c r="I89" s="108">
        <v>458</v>
      </c>
      <c r="J89" s="100">
        <f t="shared" si="1"/>
        <v>480.90000000000003</v>
      </c>
    </row>
    <row r="90" spans="1:10" ht="23.25" customHeight="1" thickBot="1">
      <c r="A90" s="1469"/>
      <c r="B90" s="1449"/>
      <c r="C90" s="1438" t="s">
        <v>1699</v>
      </c>
      <c r="D90" s="134" t="s">
        <v>1283</v>
      </c>
      <c r="E90" s="132" t="s">
        <v>1700</v>
      </c>
      <c r="F90" s="110"/>
      <c r="G90" s="1442"/>
      <c r="H90" s="1445" t="s">
        <v>1334</v>
      </c>
      <c r="I90" s="111">
        <v>389</v>
      </c>
      <c r="J90" s="100">
        <f t="shared" si="1"/>
        <v>408.45000000000005</v>
      </c>
    </row>
    <row r="91" spans="1:10" ht="23.4" thickBot="1">
      <c r="A91" s="1469"/>
      <c r="B91" s="1449"/>
      <c r="C91" s="1439"/>
      <c r="D91" s="120" t="s">
        <v>1286</v>
      </c>
      <c r="E91" s="102" t="s">
        <v>1701</v>
      </c>
      <c r="F91" s="105"/>
      <c r="G91" s="1443"/>
      <c r="H91" s="1446"/>
      <c r="I91" s="104">
        <v>400</v>
      </c>
      <c r="J91" s="100">
        <f t="shared" si="1"/>
        <v>420</v>
      </c>
    </row>
    <row r="92" spans="1:10" ht="23.4" thickBot="1">
      <c r="A92" s="1469"/>
      <c r="B92" s="1449"/>
      <c r="C92" s="1440"/>
      <c r="D92" s="120" t="s">
        <v>1288</v>
      </c>
      <c r="E92" s="102" t="s">
        <v>1702</v>
      </c>
      <c r="F92" s="105"/>
      <c r="G92" s="1443"/>
      <c r="H92" s="1446"/>
      <c r="I92" s="104">
        <v>410</v>
      </c>
      <c r="J92" s="100">
        <f t="shared" si="1"/>
        <v>430.5</v>
      </c>
    </row>
    <row r="93" spans="1:10" ht="23.4" thickBot="1">
      <c r="A93" s="1469"/>
      <c r="B93" s="1449"/>
      <c r="C93" s="1440"/>
      <c r="D93" s="120" t="s">
        <v>1290</v>
      </c>
      <c r="E93" s="102" t="s">
        <v>1703</v>
      </c>
      <c r="F93" s="105"/>
      <c r="G93" s="1444"/>
      <c r="H93" s="1446"/>
      <c r="I93" s="104">
        <v>421</v>
      </c>
      <c r="J93" s="100">
        <f t="shared" si="1"/>
        <v>442.05</v>
      </c>
    </row>
    <row r="94" spans="1:10" ht="23.4" thickBot="1">
      <c r="A94" s="1469"/>
      <c r="B94" s="1449"/>
      <c r="C94" s="1440"/>
      <c r="D94" s="120" t="s">
        <v>1292</v>
      </c>
      <c r="E94" s="129" t="s">
        <v>1704</v>
      </c>
      <c r="F94" s="105"/>
      <c r="G94" s="1444"/>
      <c r="H94" s="1446"/>
      <c r="I94" s="104">
        <v>432</v>
      </c>
      <c r="J94" s="100">
        <f t="shared" si="1"/>
        <v>453.6</v>
      </c>
    </row>
    <row r="95" spans="1:10" ht="23.4" thickBot="1">
      <c r="A95" s="1469"/>
      <c r="B95" s="1449"/>
      <c r="C95" s="1440"/>
      <c r="D95" s="120" t="s">
        <v>1294</v>
      </c>
      <c r="E95" s="102" t="s">
        <v>1705</v>
      </c>
      <c r="F95" s="130"/>
      <c r="G95" s="1444"/>
      <c r="H95" s="1446"/>
      <c r="I95" s="104">
        <v>486</v>
      </c>
      <c r="J95" s="100">
        <f t="shared" si="1"/>
        <v>510.3</v>
      </c>
    </row>
    <row r="96" spans="1:10" ht="23.4" thickBot="1">
      <c r="A96" s="1469"/>
      <c r="B96" s="1449"/>
      <c r="C96" s="1441"/>
      <c r="D96" s="123" t="s">
        <v>1296</v>
      </c>
      <c r="E96" s="106" t="s">
        <v>1706</v>
      </c>
      <c r="F96" s="107"/>
      <c r="G96" s="1444"/>
      <c r="H96" s="1446"/>
      <c r="I96" s="108">
        <v>508</v>
      </c>
      <c r="J96" s="100">
        <f t="shared" si="1"/>
        <v>533.4</v>
      </c>
    </row>
    <row r="97" spans="1:10" ht="23.25" customHeight="1" thickBot="1">
      <c r="A97" s="1469"/>
      <c r="B97" s="1447" t="s">
        <v>1344</v>
      </c>
      <c r="C97" s="1451" t="s">
        <v>1255</v>
      </c>
      <c r="D97" s="134" t="s">
        <v>1283</v>
      </c>
      <c r="E97" s="116" t="s">
        <v>1345</v>
      </c>
      <c r="F97" s="110"/>
      <c r="G97" s="1442"/>
      <c r="H97" s="1445" t="s">
        <v>1334</v>
      </c>
      <c r="I97" s="111">
        <v>497</v>
      </c>
      <c r="J97" s="100">
        <f t="shared" si="1"/>
        <v>521.85</v>
      </c>
    </row>
    <row r="98" spans="1:10" ht="23.4" thickBot="1">
      <c r="A98" s="1469"/>
      <c r="B98" s="1448"/>
      <c r="C98" s="1452"/>
      <c r="D98" s="138" t="s">
        <v>1286</v>
      </c>
      <c r="E98" s="114" t="s">
        <v>1346</v>
      </c>
      <c r="F98" s="105"/>
      <c r="G98" s="1443"/>
      <c r="H98" s="1454"/>
      <c r="I98" s="104">
        <v>508</v>
      </c>
      <c r="J98" s="100">
        <f t="shared" si="1"/>
        <v>533.4</v>
      </c>
    </row>
    <row r="99" spans="1:10" ht="23.25" customHeight="1" thickBot="1">
      <c r="A99" s="1469"/>
      <c r="B99" s="1448"/>
      <c r="C99" s="1452"/>
      <c r="D99" s="139" t="s">
        <v>1288</v>
      </c>
      <c r="E99" s="115" t="s">
        <v>1347</v>
      </c>
      <c r="F99" s="99"/>
      <c r="G99" s="1443"/>
      <c r="H99" s="1454"/>
      <c r="I99" s="104">
        <v>521</v>
      </c>
      <c r="J99" s="100">
        <f t="shared" si="1"/>
        <v>547.05000000000007</v>
      </c>
    </row>
    <row r="100" spans="1:10" ht="23.4" thickBot="1">
      <c r="A100" s="1469"/>
      <c r="B100" s="1448"/>
      <c r="C100" s="1452"/>
      <c r="D100" s="120" t="s">
        <v>1290</v>
      </c>
      <c r="E100" s="114" t="s">
        <v>1348</v>
      </c>
      <c r="F100" s="105"/>
      <c r="G100" s="1443"/>
      <c r="H100" s="1454"/>
      <c r="I100" s="104">
        <v>540</v>
      </c>
      <c r="J100" s="100">
        <f t="shared" si="1"/>
        <v>567</v>
      </c>
    </row>
    <row r="101" spans="1:10" ht="23.4" thickBot="1">
      <c r="A101" s="1469"/>
      <c r="B101" s="1448"/>
      <c r="C101" s="1452"/>
      <c r="D101" s="120" t="s">
        <v>1292</v>
      </c>
      <c r="E101" s="114" t="s">
        <v>1349</v>
      </c>
      <c r="F101" s="105"/>
      <c r="G101" s="1443"/>
      <c r="H101" s="1454"/>
      <c r="I101" s="104">
        <v>562</v>
      </c>
      <c r="J101" s="100">
        <f t="shared" si="1"/>
        <v>590.1</v>
      </c>
    </row>
    <row r="102" spans="1:10" ht="23.4" thickBot="1">
      <c r="A102" s="1469"/>
      <c r="B102" s="1448"/>
      <c r="C102" s="1452"/>
      <c r="D102" s="120" t="s">
        <v>1294</v>
      </c>
      <c r="E102" s="114" t="s">
        <v>1350</v>
      </c>
      <c r="F102" s="105"/>
      <c r="G102" s="1444"/>
      <c r="H102" s="1446"/>
      <c r="I102" s="104">
        <v>610</v>
      </c>
      <c r="J102" s="100">
        <f t="shared" si="1"/>
        <v>640.5</v>
      </c>
    </row>
    <row r="103" spans="1:10" ht="23.4" thickBot="1">
      <c r="A103" s="1469"/>
      <c r="B103" s="1448"/>
      <c r="C103" s="1452"/>
      <c r="D103" s="120" t="s">
        <v>1296</v>
      </c>
      <c r="E103" s="140" t="s">
        <v>1351</v>
      </c>
      <c r="F103" s="130"/>
      <c r="G103" s="1444"/>
      <c r="H103" s="1446"/>
      <c r="I103" s="104">
        <v>659</v>
      </c>
      <c r="J103" s="100">
        <f t="shared" si="1"/>
        <v>691.95</v>
      </c>
    </row>
    <row r="104" spans="1:10" ht="23.4" thickBot="1">
      <c r="A104" s="1469"/>
      <c r="B104" s="1448"/>
      <c r="C104" s="1452"/>
      <c r="D104" s="120" t="s">
        <v>1298</v>
      </c>
      <c r="E104" s="140" t="s">
        <v>1352</v>
      </c>
      <c r="F104" s="130"/>
      <c r="G104" s="1444"/>
      <c r="H104" s="1446"/>
      <c r="I104" s="104">
        <v>680</v>
      </c>
      <c r="J104" s="100">
        <f t="shared" si="1"/>
        <v>714</v>
      </c>
    </row>
    <row r="105" spans="1:10" ht="23.4" thickBot="1">
      <c r="A105" s="1469"/>
      <c r="B105" s="1449"/>
      <c r="C105" s="1449"/>
      <c r="D105" s="120" t="s">
        <v>1300</v>
      </c>
      <c r="E105" s="114" t="s">
        <v>1353</v>
      </c>
      <c r="F105" s="105"/>
      <c r="G105" s="1444"/>
      <c r="H105" s="1446"/>
      <c r="I105" s="104">
        <v>724</v>
      </c>
      <c r="J105" s="100">
        <f t="shared" si="1"/>
        <v>760.2</v>
      </c>
    </row>
    <row r="106" spans="1:10" ht="23.4" thickBot="1">
      <c r="A106" s="1469"/>
      <c r="B106" s="1449"/>
      <c r="C106" s="1449"/>
      <c r="D106" s="120" t="s">
        <v>1317</v>
      </c>
      <c r="E106" s="140" t="s">
        <v>1354</v>
      </c>
      <c r="F106" s="130"/>
      <c r="G106" s="1444"/>
      <c r="H106" s="1446"/>
      <c r="I106" s="104">
        <v>821</v>
      </c>
      <c r="J106" s="100">
        <f t="shared" si="1"/>
        <v>862.05000000000007</v>
      </c>
    </row>
    <row r="107" spans="1:10" ht="23.4" thickBot="1">
      <c r="A107" s="1469"/>
      <c r="B107" s="1449"/>
      <c r="C107" s="1449"/>
      <c r="D107" s="227" t="s">
        <v>1318</v>
      </c>
      <c r="E107" s="228" t="s">
        <v>1355</v>
      </c>
      <c r="F107" s="229"/>
      <c r="G107" s="1444"/>
      <c r="H107" s="1446"/>
      <c r="I107" s="224">
        <v>886</v>
      </c>
      <c r="J107" s="100">
        <f t="shared" si="1"/>
        <v>930.30000000000007</v>
      </c>
    </row>
    <row r="108" spans="1:10" ht="23.4" thickBot="1">
      <c r="A108" s="1469"/>
      <c r="B108" s="1450"/>
      <c r="C108" s="1450"/>
      <c r="D108" s="123" t="s">
        <v>1363</v>
      </c>
      <c r="E108" s="117" t="s">
        <v>1707</v>
      </c>
      <c r="F108" s="107"/>
      <c r="G108" s="1453"/>
      <c r="H108" s="1455"/>
      <c r="I108" s="108">
        <v>929</v>
      </c>
      <c r="J108" s="100">
        <f t="shared" si="1"/>
        <v>975.45</v>
      </c>
    </row>
    <row r="109" spans="1:10" ht="23.4" thickBot="1">
      <c r="A109" s="1469"/>
      <c r="B109" s="1449"/>
      <c r="C109" s="1440"/>
      <c r="D109" s="141" t="s">
        <v>1356</v>
      </c>
      <c r="E109" s="98" t="s">
        <v>1357</v>
      </c>
      <c r="F109" s="99"/>
      <c r="G109" s="1444"/>
      <c r="H109" s="1446"/>
      <c r="I109" s="104">
        <v>1264</v>
      </c>
      <c r="J109" s="100">
        <f t="shared" si="1"/>
        <v>1327.2</v>
      </c>
    </row>
    <row r="110" spans="1:10" ht="23.4" thickBot="1">
      <c r="A110" s="1469"/>
      <c r="B110" s="1450"/>
      <c r="C110" s="1546"/>
      <c r="D110" s="142" t="s">
        <v>1358</v>
      </c>
      <c r="E110" s="106" t="s">
        <v>1359</v>
      </c>
      <c r="F110" s="107"/>
      <c r="G110" s="1444"/>
      <c r="H110" s="1446"/>
      <c r="I110" s="108">
        <v>1328</v>
      </c>
      <c r="J110" s="100">
        <f t="shared" si="1"/>
        <v>1394.4</v>
      </c>
    </row>
    <row r="111" spans="1:10" ht="23.25" customHeight="1" thickBot="1">
      <c r="A111" s="1469"/>
      <c r="B111" s="1448" t="s">
        <v>1360</v>
      </c>
      <c r="C111" s="1546"/>
      <c r="D111" s="138" t="s">
        <v>1283</v>
      </c>
      <c r="E111" s="143" t="s">
        <v>1708</v>
      </c>
      <c r="F111" s="110"/>
      <c r="G111" s="1444"/>
      <c r="H111" s="1446"/>
      <c r="I111" s="111">
        <v>648</v>
      </c>
      <c r="J111" s="100">
        <f t="shared" si="1"/>
        <v>680.4</v>
      </c>
    </row>
    <row r="112" spans="1:10" ht="23.4" thickBot="1">
      <c r="A112" s="1469"/>
      <c r="B112" s="1449"/>
      <c r="C112" s="1546"/>
      <c r="D112" s="141" t="s">
        <v>1286</v>
      </c>
      <c r="E112" s="136" t="s">
        <v>1709</v>
      </c>
      <c r="F112" s="105"/>
      <c r="G112" s="1444"/>
      <c r="H112" s="1446"/>
      <c r="I112" s="104">
        <v>670</v>
      </c>
      <c r="J112" s="100">
        <f t="shared" si="1"/>
        <v>703.5</v>
      </c>
    </row>
    <row r="113" spans="1:10" ht="23.25" customHeight="1" thickBot="1">
      <c r="A113" s="1469"/>
      <c r="B113" s="1449"/>
      <c r="C113" s="1546"/>
      <c r="D113" s="138" t="s">
        <v>1288</v>
      </c>
      <c r="E113" s="144" t="s">
        <v>1710</v>
      </c>
      <c r="F113" s="99"/>
      <c r="G113" s="1444"/>
      <c r="H113" s="1446"/>
      <c r="I113" s="104">
        <v>691</v>
      </c>
      <c r="J113" s="100">
        <f t="shared" si="1"/>
        <v>725.55000000000007</v>
      </c>
    </row>
    <row r="114" spans="1:10" ht="23.4" thickBot="1">
      <c r="A114" s="1469"/>
      <c r="B114" s="1449"/>
      <c r="C114" s="1546"/>
      <c r="D114" s="138" t="s">
        <v>1290</v>
      </c>
      <c r="E114" s="136" t="s">
        <v>1711</v>
      </c>
      <c r="F114" s="105"/>
      <c r="G114" s="1444"/>
      <c r="H114" s="1446"/>
      <c r="I114" s="104">
        <v>713</v>
      </c>
      <c r="J114" s="100">
        <f t="shared" si="1"/>
        <v>748.65</v>
      </c>
    </row>
    <row r="115" spans="1:10" ht="23.4" thickBot="1">
      <c r="A115" s="1469"/>
      <c r="B115" s="1449"/>
      <c r="C115" s="1546"/>
      <c r="D115" s="138" t="s">
        <v>1292</v>
      </c>
      <c r="E115" s="136" t="s">
        <v>1712</v>
      </c>
      <c r="F115" s="105"/>
      <c r="G115" s="1444"/>
      <c r="H115" s="1446"/>
      <c r="I115" s="104">
        <v>754</v>
      </c>
      <c r="J115" s="100">
        <f t="shared" si="1"/>
        <v>791.7</v>
      </c>
    </row>
    <row r="116" spans="1:10" ht="23.4" thickBot="1">
      <c r="A116" s="1469"/>
      <c r="B116" s="1449"/>
      <c r="C116" s="1546"/>
      <c r="D116" s="138" t="s">
        <v>1294</v>
      </c>
      <c r="E116" s="136" t="s">
        <v>1713</v>
      </c>
      <c r="F116" s="105"/>
      <c r="G116" s="1444"/>
      <c r="H116" s="1446"/>
      <c r="I116" s="104">
        <v>821</v>
      </c>
      <c r="J116" s="100">
        <f t="shared" si="1"/>
        <v>862.05000000000007</v>
      </c>
    </row>
    <row r="117" spans="1:10" ht="23.4" thickBot="1">
      <c r="A117" s="1469"/>
      <c r="B117" s="1449"/>
      <c r="C117" s="1546"/>
      <c r="D117" s="138" t="s">
        <v>1296</v>
      </c>
      <c r="E117" s="135" t="s">
        <v>1714</v>
      </c>
      <c r="F117" s="130"/>
      <c r="G117" s="1444"/>
      <c r="H117" s="1446"/>
      <c r="I117" s="104">
        <v>853</v>
      </c>
      <c r="J117" s="100">
        <f t="shared" si="1"/>
        <v>895.65000000000009</v>
      </c>
    </row>
    <row r="118" spans="1:10" ht="23.4" thickBot="1">
      <c r="A118" s="1469"/>
      <c r="B118" s="1449"/>
      <c r="C118" s="1546"/>
      <c r="D118" s="141" t="s">
        <v>1300</v>
      </c>
      <c r="E118" s="136" t="s">
        <v>1715</v>
      </c>
      <c r="F118" s="105"/>
      <c r="G118" s="1444"/>
      <c r="H118" s="1446"/>
      <c r="I118" s="104">
        <v>875</v>
      </c>
      <c r="J118" s="100">
        <f t="shared" si="1"/>
        <v>918.75</v>
      </c>
    </row>
    <row r="119" spans="1:10" ht="23.25" customHeight="1" thickBot="1">
      <c r="A119" s="1469"/>
      <c r="B119" s="1449"/>
      <c r="C119" s="1546"/>
      <c r="D119" s="138" t="s">
        <v>1361</v>
      </c>
      <c r="E119" s="144" t="s">
        <v>1716</v>
      </c>
      <c r="F119" s="99"/>
      <c r="G119" s="1444"/>
      <c r="H119" s="1446"/>
      <c r="I119" s="104">
        <v>918</v>
      </c>
      <c r="J119" s="100">
        <f t="shared" si="1"/>
        <v>963.90000000000009</v>
      </c>
    </row>
    <row r="120" spans="1:10" ht="23.4" thickBot="1">
      <c r="A120" s="1469"/>
      <c r="B120" s="1449"/>
      <c r="C120" s="1546"/>
      <c r="D120" s="138" t="s">
        <v>1362</v>
      </c>
      <c r="E120" s="136" t="s">
        <v>1717</v>
      </c>
      <c r="F120" s="105"/>
      <c r="G120" s="1444"/>
      <c r="H120" s="1446"/>
      <c r="I120" s="104">
        <v>1026</v>
      </c>
      <c r="J120" s="100">
        <f t="shared" si="1"/>
        <v>1077.3</v>
      </c>
    </row>
    <row r="121" spans="1:10" ht="23.4" thickBot="1">
      <c r="A121" s="1469"/>
      <c r="B121" s="1449"/>
      <c r="C121" s="1546"/>
      <c r="D121" s="230" t="s">
        <v>1318</v>
      </c>
      <c r="E121" s="231" t="s">
        <v>1718</v>
      </c>
      <c r="F121" s="103"/>
      <c r="G121" s="1444"/>
      <c r="H121" s="1446"/>
      <c r="I121" s="224">
        <v>1134</v>
      </c>
      <c r="J121" s="100">
        <f t="shared" si="1"/>
        <v>1190.7</v>
      </c>
    </row>
    <row r="122" spans="1:10" ht="23.4" thickBot="1">
      <c r="A122" s="1469"/>
      <c r="B122" s="1449"/>
      <c r="C122" s="1441"/>
      <c r="D122" s="142" t="s">
        <v>1363</v>
      </c>
      <c r="E122" s="137" t="s">
        <v>1719</v>
      </c>
      <c r="F122" s="107"/>
      <c r="G122" s="1453"/>
      <c r="H122" s="1455"/>
      <c r="I122" s="108">
        <v>1188</v>
      </c>
      <c r="J122" s="100">
        <f t="shared" si="1"/>
        <v>1247.4000000000001</v>
      </c>
    </row>
    <row r="123" spans="1:10" ht="23.4" thickBot="1">
      <c r="A123" s="1469"/>
      <c r="B123" s="1547" t="s">
        <v>1364</v>
      </c>
      <c r="C123" s="1548"/>
      <c r="D123" s="141" t="s">
        <v>1318</v>
      </c>
      <c r="E123" s="145" t="s">
        <v>2009</v>
      </c>
      <c r="F123" s="99"/>
      <c r="G123" s="1443"/>
      <c r="H123" s="1454" t="s">
        <v>1334</v>
      </c>
      <c r="I123" s="111">
        <v>778</v>
      </c>
      <c r="J123" s="100">
        <f t="shared" si="1"/>
        <v>816.90000000000009</v>
      </c>
    </row>
    <row r="124" spans="1:10" ht="23.4" thickBot="1">
      <c r="A124" s="1470"/>
      <c r="B124" s="1549"/>
      <c r="C124" s="1550"/>
      <c r="D124" s="139" t="s">
        <v>1356</v>
      </c>
      <c r="E124" s="146" t="s">
        <v>2010</v>
      </c>
      <c r="F124" s="147"/>
      <c r="G124" s="1444"/>
      <c r="H124" s="1446"/>
      <c r="I124" s="104">
        <v>1318</v>
      </c>
      <c r="J124" s="100">
        <f t="shared" si="1"/>
        <v>1383.9</v>
      </c>
    </row>
    <row r="125" spans="1:10" ht="23.4" thickBot="1">
      <c r="A125" s="1471"/>
      <c r="B125" s="1551"/>
      <c r="C125" s="1552"/>
      <c r="D125" s="123" t="s">
        <v>1358</v>
      </c>
      <c r="E125" s="148" t="s">
        <v>2011</v>
      </c>
      <c r="F125" s="107"/>
      <c r="G125" s="1453"/>
      <c r="H125" s="1455"/>
      <c r="I125" s="108">
        <v>1361</v>
      </c>
      <c r="J125" s="100">
        <f t="shared" si="1"/>
        <v>1429.05</v>
      </c>
    </row>
    <row r="126" spans="1:10" ht="23.4" thickBot="1">
      <c r="A126" s="1456" t="s">
        <v>1365</v>
      </c>
      <c r="B126" s="1456" t="s">
        <v>1255</v>
      </c>
      <c r="C126" s="1542"/>
      <c r="D126" s="134" t="s">
        <v>1286</v>
      </c>
      <c r="E126" s="149" t="s">
        <v>1366</v>
      </c>
      <c r="F126" s="110"/>
      <c r="G126" s="1472"/>
      <c r="H126" s="1445" t="s">
        <v>1334</v>
      </c>
      <c r="I126" s="111">
        <v>285</v>
      </c>
      <c r="J126" s="100">
        <f t="shared" si="1"/>
        <v>299.25</v>
      </c>
    </row>
    <row r="127" spans="1:10" ht="23.4" thickBot="1">
      <c r="A127" s="1458"/>
      <c r="B127" s="1498"/>
      <c r="C127" s="1543"/>
      <c r="D127" s="120" t="s">
        <v>1288</v>
      </c>
      <c r="E127" s="102" t="s">
        <v>1367</v>
      </c>
      <c r="F127" s="105"/>
      <c r="G127" s="1474"/>
      <c r="H127" s="1446"/>
      <c r="I127" s="104">
        <v>302</v>
      </c>
      <c r="J127" s="100">
        <f t="shared" si="1"/>
        <v>317.10000000000002</v>
      </c>
    </row>
    <row r="128" spans="1:10" ht="23.4" thickBot="1">
      <c r="A128" s="1458"/>
      <c r="B128" s="1498"/>
      <c r="C128" s="1543"/>
      <c r="D128" s="120" t="s">
        <v>1290</v>
      </c>
      <c r="E128" s="102" t="s">
        <v>1368</v>
      </c>
      <c r="F128" s="105"/>
      <c r="G128" s="1474"/>
      <c r="H128" s="1446"/>
      <c r="I128" s="104">
        <v>319</v>
      </c>
      <c r="J128" s="100">
        <f t="shared" si="1"/>
        <v>334.95</v>
      </c>
    </row>
    <row r="129" spans="1:10" ht="23.4" thickBot="1">
      <c r="A129" s="1458"/>
      <c r="B129" s="1498"/>
      <c r="C129" s="1543"/>
      <c r="D129" s="120" t="s">
        <v>1292</v>
      </c>
      <c r="E129" s="129" t="s">
        <v>1369</v>
      </c>
      <c r="F129" s="105"/>
      <c r="G129" s="1474"/>
      <c r="H129" s="1446"/>
      <c r="I129" s="104">
        <v>361</v>
      </c>
      <c r="J129" s="100">
        <f t="shared" si="1"/>
        <v>379.05</v>
      </c>
    </row>
    <row r="130" spans="1:10" ht="23.4" thickBot="1">
      <c r="A130" s="1458"/>
      <c r="B130" s="1498"/>
      <c r="C130" s="1543"/>
      <c r="D130" s="120" t="s">
        <v>1294</v>
      </c>
      <c r="E130" s="102" t="s">
        <v>1370</v>
      </c>
      <c r="F130" s="105"/>
      <c r="G130" s="1474"/>
      <c r="H130" s="1446"/>
      <c r="I130" s="104">
        <v>414</v>
      </c>
      <c r="J130" s="100">
        <f t="shared" si="1"/>
        <v>434.70000000000005</v>
      </c>
    </row>
    <row r="131" spans="1:10" ht="23.4" thickBot="1">
      <c r="A131" s="1460"/>
      <c r="B131" s="1499"/>
      <c r="C131" s="1544"/>
      <c r="D131" s="123" t="s">
        <v>1296</v>
      </c>
      <c r="E131" s="106" t="s">
        <v>1371</v>
      </c>
      <c r="F131" s="107"/>
      <c r="G131" s="1545"/>
      <c r="H131" s="1455"/>
      <c r="I131" s="108">
        <v>447</v>
      </c>
      <c r="J131" s="100">
        <f t="shared" si="1"/>
        <v>469.35</v>
      </c>
    </row>
    <row r="132" spans="1:10" ht="40.5" customHeight="1" thickBot="1">
      <c r="A132" s="1559" t="s">
        <v>1372</v>
      </c>
      <c r="B132" s="1560"/>
      <c r="C132" s="1560"/>
      <c r="D132" s="1561"/>
      <c r="E132" s="681" t="s">
        <v>1310</v>
      </c>
      <c r="F132" s="151"/>
      <c r="G132" s="151"/>
      <c r="H132" s="152" t="s">
        <v>1373</v>
      </c>
      <c r="I132" s="111">
        <v>50</v>
      </c>
      <c r="J132" s="100">
        <f t="shared" si="1"/>
        <v>52.5</v>
      </c>
    </row>
    <row r="133" spans="1:10" ht="42" customHeight="1" thickBot="1">
      <c r="A133" s="1562"/>
      <c r="B133" s="1563"/>
      <c r="C133" s="1563"/>
      <c r="D133" s="1564"/>
      <c r="E133" s="682" t="s">
        <v>1316</v>
      </c>
      <c r="F133" s="154"/>
      <c r="G133" s="154"/>
      <c r="H133" s="155" t="s">
        <v>1374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62"/>
      <c r="B134" s="1563"/>
      <c r="C134" s="1563"/>
      <c r="D134" s="1564"/>
      <c r="E134" s="683" t="s">
        <v>1307</v>
      </c>
      <c r="F134" s="156"/>
      <c r="G134" s="156"/>
      <c r="H134" s="157" t="s">
        <v>1375</v>
      </c>
      <c r="I134" s="104">
        <v>63</v>
      </c>
      <c r="J134" s="100">
        <f t="shared" si="2"/>
        <v>66.150000000000006</v>
      </c>
    </row>
    <row r="135" spans="1:10" ht="42" customHeight="1" thickBot="1">
      <c r="A135" s="1562"/>
      <c r="B135" s="1563"/>
      <c r="C135" s="1563"/>
      <c r="D135" s="1564"/>
      <c r="E135" s="683" t="s">
        <v>1321</v>
      </c>
      <c r="F135" s="156"/>
      <c r="G135" s="156"/>
      <c r="H135" s="157" t="s">
        <v>1376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65"/>
      <c r="B136" s="1566"/>
      <c r="C136" s="1566"/>
      <c r="D136" s="1567"/>
      <c r="E136" s="684" t="s">
        <v>1304</v>
      </c>
      <c r="F136" s="158"/>
      <c r="G136" s="158"/>
      <c r="H136" s="159" t="s">
        <v>1377</v>
      </c>
      <c r="I136" s="104">
        <v>93</v>
      </c>
      <c r="J136" s="100">
        <f t="shared" si="2"/>
        <v>97.65</v>
      </c>
    </row>
    <row r="137" spans="1:10" ht="46.5" customHeight="1" thickBot="1">
      <c r="A137" s="1568"/>
      <c r="B137" s="1569"/>
      <c r="C137" s="1569"/>
      <c r="D137" s="1570"/>
      <c r="E137" s="684" t="s">
        <v>1305</v>
      </c>
      <c r="F137" s="158"/>
      <c r="G137" s="158"/>
      <c r="H137" s="160" t="s">
        <v>1378</v>
      </c>
      <c r="I137" s="108">
        <v>119</v>
      </c>
      <c r="J137" s="100">
        <f t="shared" si="2"/>
        <v>124.95</v>
      </c>
    </row>
    <row r="138" spans="1:10" ht="40.5" customHeight="1" thickBot="1">
      <c r="A138" s="1571" t="s">
        <v>1379</v>
      </c>
      <c r="B138" s="1572"/>
      <c r="C138" s="1572"/>
      <c r="D138" s="1542"/>
      <c r="E138" s="681" t="s">
        <v>1380</v>
      </c>
      <c r="F138" s="151"/>
      <c r="G138" s="151"/>
      <c r="H138" s="152" t="s">
        <v>1381</v>
      </c>
      <c r="I138" s="111">
        <v>49</v>
      </c>
      <c r="J138" s="100">
        <f t="shared" si="2"/>
        <v>51.45</v>
      </c>
    </row>
    <row r="139" spans="1:10" ht="42" customHeight="1" thickBot="1">
      <c r="A139" s="1498"/>
      <c r="B139" s="1573"/>
      <c r="C139" s="1573"/>
      <c r="D139" s="1543"/>
      <c r="E139" s="682" t="s">
        <v>1382</v>
      </c>
      <c r="F139" s="154"/>
      <c r="G139" s="154"/>
      <c r="H139" s="155" t="s">
        <v>1383</v>
      </c>
      <c r="I139" s="108">
        <v>59</v>
      </c>
      <c r="J139" s="100">
        <f t="shared" si="2"/>
        <v>61.95</v>
      </c>
    </row>
    <row r="140" spans="1:10" ht="43.95" customHeight="1" thickBot="1">
      <c r="A140" s="1498"/>
      <c r="B140" s="1573"/>
      <c r="C140" s="1573"/>
      <c r="D140" s="1543"/>
      <c r="E140" s="150" t="s">
        <v>1384</v>
      </c>
      <c r="F140" s="151"/>
      <c r="G140" s="151"/>
      <c r="H140" s="152" t="s">
        <v>1381</v>
      </c>
      <c r="I140" s="111">
        <v>69</v>
      </c>
      <c r="J140" s="100">
        <f t="shared" si="2"/>
        <v>72.45</v>
      </c>
    </row>
    <row r="141" spans="1:10" ht="47.4" customHeight="1" thickBot="1">
      <c r="A141" s="1499"/>
      <c r="B141" s="1574"/>
      <c r="C141" s="1574"/>
      <c r="D141" s="1544"/>
      <c r="E141" s="153" t="s">
        <v>1385</v>
      </c>
      <c r="F141" s="154"/>
      <c r="G141" s="154"/>
      <c r="H141" s="155" t="s">
        <v>1383</v>
      </c>
      <c r="I141" s="108">
        <v>84</v>
      </c>
      <c r="J141" s="100">
        <f t="shared" si="2"/>
        <v>88.2</v>
      </c>
    </row>
    <row r="142" spans="1:10" ht="46.5" customHeight="1" thickBot="1">
      <c r="A142" s="1575" t="s">
        <v>1386</v>
      </c>
      <c r="B142" s="1576" t="s">
        <v>1387</v>
      </c>
      <c r="C142" s="1576" t="s">
        <v>1387</v>
      </c>
      <c r="D142" s="1577" t="s">
        <v>1387</v>
      </c>
      <c r="E142" s="161" t="s">
        <v>1388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556" t="s">
        <v>1389</v>
      </c>
      <c r="B143" s="1578" t="s">
        <v>1390</v>
      </c>
      <c r="C143" s="1578" t="s">
        <v>1390</v>
      </c>
      <c r="D143" s="1579" t="s">
        <v>1390</v>
      </c>
      <c r="E143" s="163" t="s">
        <v>1391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556" t="s">
        <v>1392</v>
      </c>
      <c r="B144" s="1578" t="s">
        <v>1393</v>
      </c>
      <c r="C144" s="1578" t="s">
        <v>1393</v>
      </c>
      <c r="D144" s="1579" t="s">
        <v>1393</v>
      </c>
      <c r="E144" s="163" t="s">
        <v>1394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556" t="s">
        <v>1395</v>
      </c>
      <c r="B145" s="1578" t="s">
        <v>1396</v>
      </c>
      <c r="C145" s="1578" t="s">
        <v>1396</v>
      </c>
      <c r="D145" s="1579" t="s">
        <v>1396</v>
      </c>
      <c r="E145" s="163" t="s">
        <v>1397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556" t="s">
        <v>1398</v>
      </c>
      <c r="B146" s="1578" t="s">
        <v>1396</v>
      </c>
      <c r="C146" s="1578" t="s">
        <v>1396</v>
      </c>
      <c r="D146" s="1579" t="s">
        <v>1396</v>
      </c>
      <c r="E146" s="163" t="s">
        <v>1399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556" t="s">
        <v>1400</v>
      </c>
      <c r="B147" s="1578" t="s">
        <v>1401</v>
      </c>
      <c r="C147" s="1578" t="s">
        <v>1401</v>
      </c>
      <c r="D147" s="1578" t="s">
        <v>1401</v>
      </c>
      <c r="E147" s="114" t="s">
        <v>1402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93" t="s">
        <v>1403</v>
      </c>
      <c r="B148" s="1594"/>
      <c r="C148" s="1594"/>
      <c r="D148" s="1595"/>
      <c r="E148" s="164" t="s">
        <v>1404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553" t="s">
        <v>1405</v>
      </c>
      <c r="B149" s="1554" t="s">
        <v>1396</v>
      </c>
      <c r="C149" s="1554" t="s">
        <v>1396</v>
      </c>
      <c r="D149" s="1555" t="s">
        <v>1396</v>
      </c>
      <c r="E149" s="686" t="s">
        <v>1406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553" t="s">
        <v>1395</v>
      </c>
      <c r="B150" s="1554" t="s">
        <v>1396</v>
      </c>
      <c r="C150" s="1554" t="s">
        <v>1396</v>
      </c>
      <c r="D150" s="1555" t="s">
        <v>1396</v>
      </c>
      <c r="E150" s="686" t="s">
        <v>1407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553" t="s">
        <v>1398</v>
      </c>
      <c r="B151" s="1554" t="s">
        <v>1396</v>
      </c>
      <c r="C151" s="1554" t="s">
        <v>1396</v>
      </c>
      <c r="D151" s="1555" t="s">
        <v>1396</v>
      </c>
      <c r="E151" s="687" t="s">
        <v>1408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553" t="s">
        <v>1400</v>
      </c>
      <c r="B152" s="1554" t="s">
        <v>1401</v>
      </c>
      <c r="C152" s="1554" t="s">
        <v>1401</v>
      </c>
      <c r="D152" s="1555" t="s">
        <v>1401</v>
      </c>
      <c r="E152" s="687" t="s">
        <v>1409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553" t="s">
        <v>1410</v>
      </c>
      <c r="B153" s="1554" t="s">
        <v>1401</v>
      </c>
      <c r="C153" s="1554" t="s">
        <v>1401</v>
      </c>
      <c r="D153" s="1555" t="s">
        <v>1401</v>
      </c>
      <c r="E153" s="687" t="s">
        <v>1720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75" t="s">
        <v>1411</v>
      </c>
      <c r="B154" s="1580"/>
      <c r="C154" s="1580"/>
      <c r="D154" s="1580"/>
      <c r="E154" s="673" t="s">
        <v>1721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81" t="s">
        <v>1412</v>
      </c>
      <c r="B155" s="1582"/>
      <c r="C155" s="1582"/>
      <c r="D155" s="1583"/>
      <c r="E155" s="685" t="s">
        <v>1722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556" t="s">
        <v>1413</v>
      </c>
      <c r="B156" s="1557"/>
      <c r="C156" s="1557"/>
      <c r="D156" s="1558"/>
      <c r="E156" s="153" t="s">
        <v>1414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556" t="s">
        <v>1413</v>
      </c>
      <c r="B157" s="1557"/>
      <c r="C157" s="1557"/>
      <c r="D157" s="1558"/>
      <c r="E157" s="153" t="s">
        <v>1415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556" t="s">
        <v>1417</v>
      </c>
      <c r="B158" s="1557"/>
      <c r="C158" s="1557"/>
      <c r="D158" s="1558"/>
      <c r="E158" s="153" t="s">
        <v>1418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556" t="s">
        <v>1416</v>
      </c>
      <c r="B159" s="1557"/>
      <c r="C159" s="1557"/>
      <c r="D159" s="1558"/>
      <c r="E159" s="682" t="s">
        <v>1419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556" t="s">
        <v>1416</v>
      </c>
      <c r="B160" s="1557"/>
      <c r="C160" s="1557"/>
      <c r="D160" s="1558"/>
      <c r="E160" s="153" t="s">
        <v>1723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556" t="s">
        <v>1420</v>
      </c>
      <c r="B161" s="1557"/>
      <c r="C161" s="1557"/>
      <c r="D161" s="1558"/>
      <c r="E161" s="153" t="s">
        <v>1421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556" t="s">
        <v>1422</v>
      </c>
      <c r="B162" s="1557"/>
      <c r="C162" s="1557"/>
      <c r="D162" s="1558"/>
      <c r="E162" s="153" t="s">
        <v>1423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556" t="s">
        <v>1424</v>
      </c>
      <c r="B163" s="1557"/>
      <c r="C163" s="1557"/>
      <c r="D163" s="1558"/>
      <c r="E163" s="163" t="s">
        <v>1425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556" t="s">
        <v>1426</v>
      </c>
      <c r="B164" s="1557"/>
      <c r="C164" s="1557"/>
      <c r="D164" s="1558"/>
      <c r="E164" s="163" t="s">
        <v>1427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556" t="s">
        <v>1731</v>
      </c>
      <c r="B165" s="1557"/>
      <c r="C165" s="1557"/>
      <c r="D165" s="1558"/>
      <c r="E165" s="682" t="s">
        <v>1724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556" t="s">
        <v>1428</v>
      </c>
      <c r="B166" s="1557"/>
      <c r="C166" s="1557"/>
      <c r="D166" s="1558"/>
      <c r="E166" s="682" t="s">
        <v>1429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556"/>
      <c r="B167" s="1557"/>
      <c r="C167" s="1557"/>
      <c r="D167" s="1558"/>
      <c r="E167" s="682" t="s">
        <v>1430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556" t="s">
        <v>1431</v>
      </c>
      <c r="B168" s="1557"/>
      <c r="C168" s="1557"/>
      <c r="D168" s="1558"/>
      <c r="E168" s="683" t="s">
        <v>1432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556"/>
      <c r="B169" s="1557"/>
      <c r="C169" s="1557"/>
      <c r="D169" s="1558"/>
      <c r="E169" s="683" t="s">
        <v>1433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556" t="s">
        <v>1434</v>
      </c>
      <c r="B170" s="1557"/>
      <c r="C170" s="1557"/>
      <c r="D170" s="1558"/>
      <c r="E170" s="682" t="s">
        <v>1435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556"/>
      <c r="B171" s="1557"/>
      <c r="C171" s="1557"/>
      <c r="D171" s="1558"/>
      <c r="E171" s="682" t="s">
        <v>1436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556"/>
      <c r="B172" s="1557"/>
      <c r="C172" s="1557"/>
      <c r="D172" s="1558"/>
      <c r="E172" s="682" t="s">
        <v>1437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556"/>
      <c r="B173" s="1557"/>
      <c r="C173" s="1557"/>
      <c r="D173" s="1558"/>
      <c r="E173" s="682" t="s">
        <v>1438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556"/>
      <c r="B174" s="1557"/>
      <c r="C174" s="1557"/>
      <c r="D174" s="1558"/>
      <c r="E174" s="688" t="s">
        <v>1439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556" t="s">
        <v>1440</v>
      </c>
      <c r="B175" s="1557"/>
      <c r="C175" s="1557"/>
      <c r="D175" s="1558"/>
      <c r="E175" s="153" t="s">
        <v>1441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584" t="s">
        <v>1442</v>
      </c>
      <c r="B176" s="1585"/>
      <c r="C176" s="1585"/>
      <c r="D176" s="1586"/>
      <c r="E176" s="153" t="s">
        <v>1443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584" t="s">
        <v>1442</v>
      </c>
      <c r="B177" s="1585"/>
      <c r="C177" s="1585"/>
      <c r="D177" s="1586"/>
      <c r="E177" s="153" t="s">
        <v>1444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584" t="s">
        <v>1725</v>
      </c>
      <c r="B178" s="1585"/>
      <c r="C178" s="1585"/>
      <c r="D178" s="1586"/>
      <c r="E178" s="153" t="s">
        <v>1726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584" t="s">
        <v>1445</v>
      </c>
      <c r="B179" s="1585"/>
      <c r="C179" s="1585"/>
      <c r="D179" s="1586"/>
      <c r="E179" s="153" t="s">
        <v>1446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556" t="s">
        <v>1447</v>
      </c>
      <c r="B180" s="1557"/>
      <c r="C180" s="1557"/>
      <c r="D180" s="1558"/>
      <c r="E180" s="153" t="s">
        <v>1727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556" t="s">
        <v>1448</v>
      </c>
      <c r="B181" s="1557"/>
      <c r="C181" s="1557"/>
      <c r="D181" s="1558"/>
      <c r="E181" s="153" t="s">
        <v>1728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87" t="s">
        <v>1729</v>
      </c>
      <c r="B182" s="1588"/>
      <c r="C182" s="1588"/>
      <c r="D182" s="1589"/>
      <c r="E182" s="163" t="s">
        <v>1730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556" t="s">
        <v>1449</v>
      </c>
      <c r="B183" s="1557"/>
      <c r="C183" s="1557"/>
      <c r="D183" s="1558"/>
      <c r="E183" s="153" t="s">
        <v>1450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590" t="s">
        <v>1449</v>
      </c>
      <c r="B184" s="1591"/>
      <c r="C184" s="1591"/>
      <c r="D184" s="1592"/>
      <c r="E184" s="170" t="s">
        <v>1451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924" customWidth="1"/>
    <col min="2" max="2" width="13.6640625" style="925" customWidth="1"/>
    <col min="3" max="3" width="12.6640625" style="925" customWidth="1"/>
    <col min="4" max="4" width="12" style="925" customWidth="1"/>
    <col min="5" max="6" width="10.5546875" style="925" customWidth="1"/>
    <col min="7" max="7" width="20.88671875" style="930" customWidth="1"/>
    <col min="8" max="8" width="1.44140625" style="928" customWidth="1"/>
    <col min="9" max="10" width="16.88671875" style="924" customWidth="1"/>
    <col min="11" max="16384" width="9.109375" style="924"/>
  </cols>
  <sheetData>
    <row r="1" spans="1:11">
      <c r="F1" s="926"/>
      <c r="G1" s="927"/>
      <c r="I1" s="929"/>
    </row>
    <row r="2" spans="1:11" ht="14.25" customHeight="1">
      <c r="F2" s="926"/>
      <c r="G2" s="927"/>
      <c r="I2" s="929"/>
    </row>
    <row r="3" spans="1:11" ht="24.75" customHeight="1"/>
    <row r="4" spans="1:11" ht="20.25" customHeight="1">
      <c r="A4" s="931" t="s">
        <v>5669</v>
      </c>
      <c r="B4" s="932"/>
      <c r="C4" s="932"/>
      <c r="D4" s="932"/>
      <c r="E4" s="932"/>
      <c r="F4" s="932"/>
      <c r="G4" s="932"/>
      <c r="H4" s="933"/>
    </row>
    <row r="5" spans="1:11" s="939" customFormat="1" ht="86.25" customHeight="1">
      <c r="A5" s="934"/>
      <c r="B5" s="935"/>
      <c r="C5" s="935"/>
      <c r="D5" s="935"/>
      <c r="E5" s="935"/>
      <c r="F5" s="936"/>
      <c r="G5" s="937"/>
      <c r="H5" s="938"/>
    </row>
    <row r="6" spans="1:11">
      <c r="A6" s="1608" t="s">
        <v>1009</v>
      </c>
      <c r="B6" s="1604" t="s">
        <v>5670</v>
      </c>
      <c r="C6" s="1604"/>
      <c r="D6" s="1604" t="s">
        <v>5671</v>
      </c>
      <c r="E6" s="1609" t="s">
        <v>5672</v>
      </c>
      <c r="F6" s="1604" t="s">
        <v>5673</v>
      </c>
      <c r="G6" s="1606" t="s">
        <v>5674</v>
      </c>
      <c r="H6" s="933"/>
      <c r="I6" s="1602" t="s">
        <v>5675</v>
      </c>
    </row>
    <row r="7" spans="1:11" ht="21.75" customHeight="1">
      <c r="A7" s="1608"/>
      <c r="B7" s="940" t="s">
        <v>5676</v>
      </c>
      <c r="C7" s="940" t="s">
        <v>5677</v>
      </c>
      <c r="D7" s="1605"/>
      <c r="E7" s="1609"/>
      <c r="F7" s="1605"/>
      <c r="G7" s="1607"/>
      <c r="H7" s="933"/>
      <c r="I7" s="1603"/>
    </row>
    <row r="8" spans="1:11">
      <c r="A8" s="941" t="s">
        <v>5678</v>
      </c>
      <c r="B8" s="942"/>
      <c r="C8" s="942"/>
      <c r="D8" s="942"/>
      <c r="E8" s="942"/>
      <c r="F8" s="942"/>
      <c r="G8" s="942"/>
      <c r="H8" s="933"/>
    </row>
    <row r="9" spans="1:11" s="946" customFormat="1" ht="30" customHeight="1">
      <c r="A9" s="943" t="s">
        <v>5679</v>
      </c>
      <c r="B9" s="944"/>
      <c r="C9" s="944"/>
      <c r="D9" s="944"/>
      <c r="E9" s="944"/>
      <c r="F9" s="944"/>
      <c r="G9" s="944"/>
      <c r="H9" s="945"/>
    </row>
    <row r="10" spans="1:11" s="946" customFormat="1" ht="71.25" customHeight="1">
      <c r="A10" s="947" t="s">
        <v>5680</v>
      </c>
      <c r="B10" s="948"/>
      <c r="C10" s="948"/>
      <c r="D10" s="948"/>
      <c r="E10" s="948"/>
      <c r="F10" s="949"/>
      <c r="G10" s="950"/>
      <c r="H10" s="945"/>
      <c r="I10" s="1009" t="s">
        <v>2016</v>
      </c>
      <c r="J10" s="1009" t="s">
        <v>2017</v>
      </c>
    </row>
    <row r="11" spans="1:11" ht="12.75" customHeight="1">
      <c r="A11" s="951" t="s">
        <v>5681</v>
      </c>
      <c r="B11" s="952">
        <v>25.2</v>
      </c>
      <c r="C11" s="952">
        <v>27</v>
      </c>
      <c r="D11" s="953">
        <v>56</v>
      </c>
      <c r="E11" s="954">
        <v>1.74</v>
      </c>
      <c r="F11" s="953">
        <v>213</v>
      </c>
      <c r="G11" s="955">
        <v>6073.3333333333339</v>
      </c>
      <c r="H11" s="945"/>
      <c r="I11" s="1010">
        <f>G11*1.22</f>
        <v>7409.4666666666672</v>
      </c>
      <c r="J11" s="1011">
        <f>I11*1.05</f>
        <v>7779.9400000000005</v>
      </c>
      <c r="K11" s="956"/>
    </row>
    <row r="12" spans="1:11" ht="12.75" customHeight="1">
      <c r="A12" s="951" t="s">
        <v>5682</v>
      </c>
      <c r="B12" s="952">
        <v>28</v>
      </c>
      <c r="C12" s="952">
        <v>31.5</v>
      </c>
      <c r="D12" s="953">
        <v>57</v>
      </c>
      <c r="E12" s="954">
        <v>1.74</v>
      </c>
      <c r="F12" s="953">
        <v>213</v>
      </c>
      <c r="G12" s="955">
        <v>6545.3333333333339</v>
      </c>
      <c r="H12" s="945"/>
      <c r="I12" s="1010">
        <f t="shared" ref="I12:I27" si="0">G12*1.22</f>
        <v>7985.3066666666673</v>
      </c>
      <c r="J12" s="1011">
        <f t="shared" ref="J12:J27" si="1">I12*1.05</f>
        <v>8384.5720000000001</v>
      </c>
      <c r="K12" s="956"/>
    </row>
    <row r="13" spans="1:11" ht="12.75" customHeight="1">
      <c r="A13" s="951" t="s">
        <v>5683</v>
      </c>
      <c r="B13" s="952">
        <v>33.5</v>
      </c>
      <c r="C13" s="952">
        <v>37.5</v>
      </c>
      <c r="D13" s="953">
        <v>59</v>
      </c>
      <c r="E13" s="954">
        <v>1.74</v>
      </c>
      <c r="F13" s="953">
        <v>213</v>
      </c>
      <c r="G13" s="955">
        <v>6965.333333333333</v>
      </c>
      <c r="H13" s="945"/>
      <c r="I13" s="1010">
        <f t="shared" si="0"/>
        <v>8497.7066666666669</v>
      </c>
      <c r="J13" s="1011">
        <f t="shared" si="1"/>
        <v>8922.5920000000006</v>
      </c>
      <c r="K13" s="956"/>
    </row>
    <row r="14" spans="1:11" ht="12.75" customHeight="1">
      <c r="A14" s="951" t="s">
        <v>5684</v>
      </c>
      <c r="B14" s="952">
        <v>40</v>
      </c>
      <c r="C14" s="952">
        <v>45</v>
      </c>
      <c r="D14" s="953">
        <v>59</v>
      </c>
      <c r="E14" s="954">
        <v>1.74</v>
      </c>
      <c r="F14" s="953">
        <v>236</v>
      </c>
      <c r="G14" s="955">
        <v>7974.3333333333339</v>
      </c>
      <c r="H14" s="945"/>
      <c r="I14" s="1010">
        <f t="shared" si="0"/>
        <v>9728.6866666666665</v>
      </c>
      <c r="J14" s="1011">
        <f t="shared" si="1"/>
        <v>10215.121000000001</v>
      </c>
      <c r="K14" s="956"/>
    </row>
    <row r="15" spans="1:11" ht="12.75" customHeight="1">
      <c r="A15" s="951" t="s">
        <v>5685</v>
      </c>
      <c r="B15" s="952">
        <v>45</v>
      </c>
      <c r="C15" s="952">
        <v>50</v>
      </c>
      <c r="D15" s="953">
        <v>60</v>
      </c>
      <c r="E15" s="954">
        <v>1.74</v>
      </c>
      <c r="F15" s="953">
        <v>236</v>
      </c>
      <c r="G15" s="955">
        <v>8368.6666666666679</v>
      </c>
      <c r="H15" s="945"/>
      <c r="I15" s="1010">
        <f t="shared" si="0"/>
        <v>10209.773333333334</v>
      </c>
      <c r="J15" s="1011">
        <f t="shared" si="1"/>
        <v>10720.262000000002</v>
      </c>
      <c r="K15" s="956"/>
    </row>
    <row r="16" spans="1:11" ht="12.75" customHeight="1">
      <c r="A16" s="951" t="s">
        <v>5686</v>
      </c>
      <c r="B16" s="952">
        <v>50</v>
      </c>
      <c r="C16" s="952">
        <v>56</v>
      </c>
      <c r="D16" s="953">
        <v>61</v>
      </c>
      <c r="E16" s="954">
        <v>1.74</v>
      </c>
      <c r="F16" s="953">
        <v>236</v>
      </c>
      <c r="G16" s="955">
        <v>9771.0000000000018</v>
      </c>
      <c r="H16" s="945"/>
      <c r="I16" s="1010">
        <f t="shared" si="0"/>
        <v>11920.620000000003</v>
      </c>
      <c r="J16" s="1011">
        <f t="shared" si="1"/>
        <v>12516.651000000003</v>
      </c>
      <c r="K16" s="956"/>
    </row>
    <row r="17" spans="1:11" ht="12.75" customHeight="1">
      <c r="A17" s="951" t="s">
        <v>5687</v>
      </c>
      <c r="B17" s="952">
        <v>56</v>
      </c>
      <c r="C17" s="952">
        <v>63</v>
      </c>
      <c r="D17" s="953">
        <v>62</v>
      </c>
      <c r="E17" s="954">
        <v>2.4319999999999999</v>
      </c>
      <c r="F17" s="953">
        <v>297</v>
      </c>
      <c r="G17" s="955">
        <v>10313.666666666668</v>
      </c>
      <c r="H17" s="945"/>
      <c r="I17" s="1010">
        <f t="shared" si="0"/>
        <v>12582.673333333334</v>
      </c>
      <c r="J17" s="1011">
        <f t="shared" si="1"/>
        <v>13211.807000000001</v>
      </c>
      <c r="K17" s="956"/>
    </row>
    <row r="18" spans="1:11" ht="12.75" customHeight="1">
      <c r="A18" s="951" t="s">
        <v>5688</v>
      </c>
      <c r="B18" s="952">
        <v>61.5</v>
      </c>
      <c r="C18" s="952">
        <v>69</v>
      </c>
      <c r="D18" s="953">
        <v>62</v>
      </c>
      <c r="E18" s="954">
        <v>2.4319999999999999</v>
      </c>
      <c r="F18" s="953">
        <v>297</v>
      </c>
      <c r="G18" s="955">
        <v>11087.000000000002</v>
      </c>
      <c r="H18" s="945"/>
      <c r="I18" s="1010">
        <f t="shared" si="0"/>
        <v>13526.140000000001</v>
      </c>
      <c r="J18" s="1011">
        <f t="shared" si="1"/>
        <v>14202.447000000002</v>
      </c>
      <c r="K18" s="956"/>
    </row>
    <row r="19" spans="1:11" ht="12.75" customHeight="1">
      <c r="A19" s="951" t="s">
        <v>5689</v>
      </c>
      <c r="B19" s="952">
        <v>67</v>
      </c>
      <c r="C19" s="952">
        <v>75</v>
      </c>
      <c r="D19" s="953">
        <v>62</v>
      </c>
      <c r="E19" s="954">
        <v>2.4319999999999999</v>
      </c>
      <c r="F19" s="953">
        <v>317</v>
      </c>
      <c r="G19" s="955">
        <v>12512.000000000002</v>
      </c>
      <c r="H19" s="945"/>
      <c r="I19" s="1010">
        <f t="shared" si="0"/>
        <v>15264.640000000001</v>
      </c>
      <c r="J19" s="1011">
        <f t="shared" si="1"/>
        <v>16027.872000000001</v>
      </c>
      <c r="K19" s="956"/>
    </row>
    <row r="20" spans="1:11" ht="12.75" customHeight="1">
      <c r="A20" s="951" t="s">
        <v>5690</v>
      </c>
      <c r="B20" s="952">
        <v>73</v>
      </c>
      <c r="C20" s="952">
        <v>81.5</v>
      </c>
      <c r="D20" s="953">
        <v>62</v>
      </c>
      <c r="E20" s="954">
        <v>3.367</v>
      </c>
      <c r="F20" s="953">
        <v>405</v>
      </c>
      <c r="G20" s="955">
        <v>13767.666666666668</v>
      </c>
      <c r="H20" s="945"/>
      <c r="I20" s="1010">
        <f t="shared" si="0"/>
        <v>16796.553333333333</v>
      </c>
      <c r="J20" s="1011">
        <f t="shared" si="1"/>
        <v>17636.381000000001</v>
      </c>
      <c r="K20" s="956"/>
    </row>
    <row r="21" spans="1:11" ht="12.75" customHeight="1">
      <c r="A21" s="951" t="s">
        <v>5691</v>
      </c>
      <c r="B21" s="952">
        <v>78.5</v>
      </c>
      <c r="C21" s="952">
        <v>87.5</v>
      </c>
      <c r="D21" s="953">
        <v>63</v>
      </c>
      <c r="E21" s="954">
        <v>3.367</v>
      </c>
      <c r="F21" s="953">
        <v>405</v>
      </c>
      <c r="G21" s="955">
        <v>14204.66666666667</v>
      </c>
      <c r="H21" s="945"/>
      <c r="I21" s="1010">
        <f t="shared" si="0"/>
        <v>17329.693333333336</v>
      </c>
      <c r="J21" s="1011">
        <f t="shared" si="1"/>
        <v>18196.178000000004</v>
      </c>
      <c r="K21" s="956"/>
    </row>
    <row r="22" spans="1:11" ht="12.75" customHeight="1">
      <c r="A22" s="951" t="s">
        <v>5692</v>
      </c>
      <c r="B22" s="952">
        <v>85</v>
      </c>
      <c r="C22" s="952">
        <v>95</v>
      </c>
      <c r="D22" s="953">
        <v>64</v>
      </c>
      <c r="E22" s="954">
        <v>3.367</v>
      </c>
      <c r="F22" s="953">
        <v>444</v>
      </c>
      <c r="G22" s="955">
        <v>15386.000000000002</v>
      </c>
      <c r="H22" s="945"/>
      <c r="I22" s="1010">
        <f t="shared" si="0"/>
        <v>18770.920000000002</v>
      </c>
      <c r="J22" s="1011">
        <f t="shared" si="1"/>
        <v>19709.466000000004</v>
      </c>
      <c r="K22" s="956"/>
    </row>
    <row r="23" spans="1:11" ht="12.75" customHeight="1">
      <c r="A23" s="951" t="s">
        <v>5693</v>
      </c>
      <c r="B23" s="952">
        <v>90</v>
      </c>
      <c r="C23" s="952">
        <v>100</v>
      </c>
      <c r="D23" s="953">
        <v>64</v>
      </c>
      <c r="E23" s="954">
        <v>3.367</v>
      </c>
      <c r="F23" s="953">
        <v>444</v>
      </c>
      <c r="G23" s="955">
        <v>15502.333333333334</v>
      </c>
      <c r="H23" s="945"/>
      <c r="I23" s="1010">
        <f t="shared" si="0"/>
        <v>18912.846666666668</v>
      </c>
      <c r="J23" s="1011">
        <f t="shared" si="1"/>
        <v>19858.489000000001</v>
      </c>
      <c r="K23" s="956"/>
    </row>
    <row r="24" spans="1:11" ht="12.75" customHeight="1">
      <c r="A24" s="951" t="s">
        <v>5694</v>
      </c>
      <c r="B24" s="952">
        <v>95</v>
      </c>
      <c r="C24" s="952">
        <v>106</v>
      </c>
      <c r="D24" s="953">
        <v>66</v>
      </c>
      <c r="E24" s="954">
        <v>3.367</v>
      </c>
      <c r="F24" s="953">
        <v>445</v>
      </c>
      <c r="G24" s="955">
        <v>16098.000000000002</v>
      </c>
      <c r="H24" s="945"/>
      <c r="I24" s="1010">
        <f t="shared" si="0"/>
        <v>19639.560000000001</v>
      </c>
      <c r="J24" s="1011">
        <f t="shared" si="1"/>
        <v>20621.538</v>
      </c>
      <c r="K24" s="956"/>
    </row>
    <row r="25" spans="1:11" ht="12.75" customHeight="1">
      <c r="A25" s="951" t="s">
        <v>5695</v>
      </c>
      <c r="B25" s="952">
        <v>101</v>
      </c>
      <c r="C25" s="952">
        <v>112</v>
      </c>
      <c r="D25" s="953">
        <v>66</v>
      </c>
      <c r="E25" s="954">
        <v>3.367</v>
      </c>
      <c r="F25" s="953">
        <v>445</v>
      </c>
      <c r="G25" s="955">
        <v>16290.333333333336</v>
      </c>
      <c r="H25" s="945"/>
      <c r="I25" s="1010">
        <f t="shared" si="0"/>
        <v>19874.206666666669</v>
      </c>
      <c r="J25" s="1011">
        <f t="shared" si="1"/>
        <v>20867.917000000001</v>
      </c>
      <c r="K25" s="956"/>
    </row>
    <row r="26" spans="1:11" ht="12.75" customHeight="1">
      <c r="A26" s="951" t="s">
        <v>5696</v>
      </c>
      <c r="B26" s="952">
        <v>106</v>
      </c>
      <c r="C26" s="952">
        <v>119</v>
      </c>
      <c r="D26" s="953">
        <v>67</v>
      </c>
      <c r="E26" s="954">
        <v>3.367</v>
      </c>
      <c r="F26" s="953">
        <v>465</v>
      </c>
      <c r="G26" s="955">
        <v>17568.666666666668</v>
      </c>
      <c r="H26" s="945"/>
      <c r="I26" s="1010">
        <f t="shared" si="0"/>
        <v>21433.773333333334</v>
      </c>
      <c r="J26" s="1011">
        <f t="shared" si="1"/>
        <v>22505.462000000003</v>
      </c>
      <c r="K26" s="956"/>
    </row>
    <row r="27" spans="1:11" ht="12.75" customHeight="1">
      <c r="A27" s="951" t="s">
        <v>5697</v>
      </c>
      <c r="B27" s="952">
        <v>112</v>
      </c>
      <c r="C27" s="952">
        <v>123.5</v>
      </c>
      <c r="D27" s="953">
        <v>67</v>
      </c>
      <c r="E27" s="954">
        <v>3.367</v>
      </c>
      <c r="F27" s="953">
        <v>465</v>
      </c>
      <c r="G27" s="955">
        <v>17970.333333333336</v>
      </c>
      <c r="H27" s="945"/>
      <c r="I27" s="1010">
        <f t="shared" si="0"/>
        <v>21923.806666666671</v>
      </c>
      <c r="J27" s="1011">
        <f t="shared" si="1"/>
        <v>23019.997000000007</v>
      </c>
      <c r="K27" s="956"/>
    </row>
    <row r="28" spans="1:11" s="946" customFormat="1" ht="30" customHeight="1">
      <c r="A28" s="943" t="s">
        <v>5698</v>
      </c>
      <c r="B28" s="944"/>
      <c r="C28" s="944"/>
      <c r="D28" s="944"/>
      <c r="E28" s="944"/>
      <c r="F28" s="944"/>
      <c r="G28" s="944"/>
      <c r="H28" s="945"/>
      <c r="I28" s="1010"/>
      <c r="K28" s="956"/>
    </row>
    <row r="29" spans="1:11" s="946" customFormat="1" ht="71.25" customHeight="1">
      <c r="A29" s="947" t="s">
        <v>5680</v>
      </c>
      <c r="B29" s="948"/>
      <c r="C29" s="948"/>
      <c r="D29" s="948"/>
      <c r="E29" s="948"/>
      <c r="F29" s="949"/>
      <c r="G29" s="950">
        <v>0</v>
      </c>
      <c r="H29" s="945"/>
      <c r="I29" s="1010"/>
      <c r="K29" s="956"/>
    </row>
    <row r="30" spans="1:11" ht="12.75" customHeight="1">
      <c r="A30" s="951" t="s">
        <v>5699</v>
      </c>
      <c r="B30" s="952">
        <v>25.2</v>
      </c>
      <c r="C30" s="952">
        <v>27</v>
      </c>
      <c r="D30" s="953">
        <v>56</v>
      </c>
      <c r="E30" s="954">
        <v>1.74</v>
      </c>
      <c r="F30" s="953">
        <v>213</v>
      </c>
      <c r="G30" s="955">
        <v>5033.0000000000009</v>
      </c>
      <c r="H30" s="945"/>
      <c r="I30" s="1010">
        <f t="shared" ref="I30:I75" si="2">G30*1.22</f>
        <v>6140.2600000000011</v>
      </c>
      <c r="J30" s="1011">
        <f t="shared" ref="J30:J47" si="3">I30*1.05</f>
        <v>6447.273000000001</v>
      </c>
      <c r="K30" s="956"/>
    </row>
    <row r="31" spans="1:11" ht="12.75" customHeight="1">
      <c r="A31" s="951" t="s">
        <v>5700</v>
      </c>
      <c r="B31" s="952">
        <v>28</v>
      </c>
      <c r="C31" s="952">
        <v>31.5</v>
      </c>
      <c r="D31" s="953">
        <v>57</v>
      </c>
      <c r="E31" s="954">
        <v>1.74</v>
      </c>
      <c r="F31" s="953">
        <v>213</v>
      </c>
      <c r="G31" s="955">
        <v>5305</v>
      </c>
      <c r="H31" s="945"/>
      <c r="I31" s="1010">
        <f t="shared" si="2"/>
        <v>6472.0999999999995</v>
      </c>
      <c r="J31" s="1011">
        <f t="shared" si="3"/>
        <v>6795.7049999999999</v>
      </c>
      <c r="K31" s="956"/>
    </row>
    <row r="32" spans="1:11" ht="12.75" customHeight="1">
      <c r="A32" s="951" t="s">
        <v>5701</v>
      </c>
      <c r="B32" s="952">
        <v>33.5</v>
      </c>
      <c r="C32" s="952">
        <v>37.5</v>
      </c>
      <c r="D32" s="953">
        <v>59</v>
      </c>
      <c r="E32" s="954">
        <v>1.74</v>
      </c>
      <c r="F32" s="953">
        <v>213</v>
      </c>
      <c r="G32" s="955">
        <v>5826.666666666667</v>
      </c>
      <c r="H32" s="945"/>
      <c r="I32" s="1010">
        <f t="shared" si="2"/>
        <v>7108.5333333333338</v>
      </c>
      <c r="J32" s="1011">
        <f t="shared" si="3"/>
        <v>7463.9600000000009</v>
      </c>
      <c r="K32" s="956"/>
    </row>
    <row r="33" spans="1:11" ht="12.75" customHeight="1">
      <c r="A33" s="951" t="s">
        <v>5702</v>
      </c>
      <c r="B33" s="952">
        <v>40</v>
      </c>
      <c r="C33" s="952">
        <v>45</v>
      </c>
      <c r="D33" s="953">
        <v>59</v>
      </c>
      <c r="E33" s="954">
        <v>1.74</v>
      </c>
      <c r="F33" s="953">
        <v>216</v>
      </c>
      <c r="G33" s="955">
        <v>6671.0000000000009</v>
      </c>
      <c r="H33" s="945"/>
      <c r="I33" s="1010">
        <f t="shared" si="2"/>
        <v>8138.6200000000008</v>
      </c>
      <c r="J33" s="1011">
        <f t="shared" si="3"/>
        <v>8545.5510000000013</v>
      </c>
      <c r="K33" s="956"/>
    </row>
    <row r="34" spans="1:11" ht="12.75" customHeight="1">
      <c r="A34" s="951" t="s">
        <v>5703</v>
      </c>
      <c r="B34" s="952">
        <v>45</v>
      </c>
      <c r="C34" s="952">
        <v>50</v>
      </c>
      <c r="D34" s="953">
        <v>60</v>
      </c>
      <c r="E34" s="954">
        <v>1.74</v>
      </c>
      <c r="F34" s="953">
        <v>236</v>
      </c>
      <c r="G34" s="955">
        <v>6845.333333333333</v>
      </c>
      <c r="H34" s="945"/>
      <c r="I34" s="1010">
        <f t="shared" si="2"/>
        <v>8351.3066666666655</v>
      </c>
      <c r="J34" s="1011">
        <f t="shared" si="3"/>
        <v>8768.8719999999994</v>
      </c>
      <c r="K34" s="956"/>
    </row>
    <row r="35" spans="1:11" ht="12.75" customHeight="1">
      <c r="A35" s="951" t="s">
        <v>5704</v>
      </c>
      <c r="B35" s="952">
        <v>50</v>
      </c>
      <c r="C35" s="952">
        <v>56</v>
      </c>
      <c r="D35" s="953">
        <v>61</v>
      </c>
      <c r="E35" s="954">
        <v>1.74</v>
      </c>
      <c r="F35" s="953">
        <v>236</v>
      </c>
      <c r="G35" s="955">
        <v>7912</v>
      </c>
      <c r="H35" s="945"/>
      <c r="I35" s="1010">
        <f t="shared" si="2"/>
        <v>9652.64</v>
      </c>
      <c r="J35" s="1011">
        <f t="shared" si="3"/>
        <v>10135.271999999999</v>
      </c>
      <c r="K35" s="956"/>
    </row>
    <row r="36" spans="1:11" ht="12.75" customHeight="1">
      <c r="A36" s="951" t="s">
        <v>5705</v>
      </c>
      <c r="B36" s="952">
        <v>56</v>
      </c>
      <c r="C36" s="952">
        <v>63</v>
      </c>
      <c r="D36" s="953">
        <v>62</v>
      </c>
      <c r="E36" s="954">
        <v>2.4319999999999999</v>
      </c>
      <c r="F36" s="953">
        <v>297</v>
      </c>
      <c r="G36" s="955">
        <v>8351.6666666666679</v>
      </c>
      <c r="H36" s="945"/>
      <c r="I36" s="1010">
        <f t="shared" si="2"/>
        <v>10189.033333333335</v>
      </c>
      <c r="J36" s="1011">
        <f t="shared" si="3"/>
        <v>10698.485000000002</v>
      </c>
      <c r="K36" s="956"/>
    </row>
    <row r="37" spans="1:11" ht="12.75" customHeight="1">
      <c r="A37" s="951" t="s">
        <v>5706</v>
      </c>
      <c r="B37" s="952">
        <v>61.5</v>
      </c>
      <c r="C37" s="952">
        <v>69</v>
      </c>
      <c r="D37" s="953">
        <v>62</v>
      </c>
      <c r="E37" s="954">
        <v>2.4319999999999999</v>
      </c>
      <c r="F37" s="953">
        <v>297</v>
      </c>
      <c r="G37" s="955">
        <v>9061.6666666666679</v>
      </c>
      <c r="H37" s="945"/>
      <c r="I37" s="1010">
        <f t="shared" si="2"/>
        <v>11055.233333333335</v>
      </c>
      <c r="J37" s="1011">
        <f t="shared" si="3"/>
        <v>11607.995000000003</v>
      </c>
      <c r="K37" s="956"/>
    </row>
    <row r="38" spans="1:11" ht="12.75" customHeight="1">
      <c r="A38" s="951" t="s">
        <v>5707</v>
      </c>
      <c r="B38" s="952">
        <v>67</v>
      </c>
      <c r="C38" s="952">
        <v>75</v>
      </c>
      <c r="D38" s="953">
        <v>62</v>
      </c>
      <c r="E38" s="954">
        <v>2.4319999999999999</v>
      </c>
      <c r="F38" s="953">
        <v>299</v>
      </c>
      <c r="G38" s="955">
        <v>9793.6666666666679</v>
      </c>
      <c r="H38" s="945"/>
      <c r="I38" s="1010">
        <f t="shared" si="2"/>
        <v>11948.273333333334</v>
      </c>
      <c r="J38" s="1011">
        <f t="shared" si="3"/>
        <v>12545.687000000002</v>
      </c>
      <c r="K38" s="956"/>
    </row>
    <row r="39" spans="1:11" ht="12.75" customHeight="1">
      <c r="A39" s="951" t="s">
        <v>5708</v>
      </c>
      <c r="B39" s="952">
        <v>73</v>
      </c>
      <c r="C39" s="952">
        <v>81.5</v>
      </c>
      <c r="D39" s="953">
        <v>62</v>
      </c>
      <c r="E39" s="954">
        <v>3.367</v>
      </c>
      <c r="F39" s="953">
        <v>405</v>
      </c>
      <c r="G39" s="955">
        <v>11502.666666666668</v>
      </c>
      <c r="H39" s="945"/>
      <c r="I39" s="1010">
        <f t="shared" si="2"/>
        <v>14033.253333333334</v>
      </c>
      <c r="J39" s="1011">
        <f t="shared" si="3"/>
        <v>14734.916000000001</v>
      </c>
      <c r="K39" s="956"/>
    </row>
    <row r="40" spans="1:11" ht="12.75" customHeight="1">
      <c r="A40" s="951" t="s">
        <v>5709</v>
      </c>
      <c r="B40" s="952">
        <v>78.5</v>
      </c>
      <c r="C40" s="952">
        <v>87.5</v>
      </c>
      <c r="D40" s="953">
        <v>63</v>
      </c>
      <c r="E40" s="954">
        <v>3.367</v>
      </c>
      <c r="F40" s="953">
        <v>405</v>
      </c>
      <c r="G40" s="955">
        <v>11610</v>
      </c>
      <c r="H40" s="945"/>
      <c r="I40" s="1010">
        <f t="shared" si="2"/>
        <v>14164.199999999999</v>
      </c>
      <c r="J40" s="1011">
        <f t="shared" si="3"/>
        <v>14872.41</v>
      </c>
      <c r="K40" s="956"/>
    </row>
    <row r="41" spans="1:11" ht="12.75" customHeight="1">
      <c r="A41" s="951" t="s">
        <v>5710</v>
      </c>
      <c r="B41" s="952">
        <v>85</v>
      </c>
      <c r="C41" s="952">
        <v>95</v>
      </c>
      <c r="D41" s="953">
        <v>64</v>
      </c>
      <c r="E41" s="954">
        <v>3.367</v>
      </c>
      <c r="F41" s="953">
        <v>444</v>
      </c>
      <c r="G41" s="955">
        <v>12584.666666666668</v>
      </c>
      <c r="H41" s="945"/>
      <c r="I41" s="1010">
        <f t="shared" si="2"/>
        <v>15353.293333333335</v>
      </c>
      <c r="J41" s="1011">
        <f t="shared" si="3"/>
        <v>16120.958000000002</v>
      </c>
      <c r="K41" s="956"/>
    </row>
    <row r="42" spans="1:11" ht="12.75" customHeight="1">
      <c r="A42" s="951" t="s">
        <v>5711</v>
      </c>
      <c r="B42" s="952">
        <v>90</v>
      </c>
      <c r="C42" s="952">
        <v>100</v>
      </c>
      <c r="D42" s="953">
        <v>64</v>
      </c>
      <c r="E42" s="954">
        <v>3.367</v>
      </c>
      <c r="F42" s="953">
        <v>444</v>
      </c>
      <c r="G42" s="955">
        <v>12679.666666666668</v>
      </c>
      <c r="H42" s="945"/>
      <c r="I42" s="1010">
        <f t="shared" si="2"/>
        <v>15469.193333333335</v>
      </c>
      <c r="J42" s="1011">
        <f t="shared" si="3"/>
        <v>16242.653000000002</v>
      </c>
      <c r="K42" s="956"/>
    </row>
    <row r="43" spans="1:11" ht="12.75" customHeight="1">
      <c r="A43" s="951" t="s">
        <v>5712</v>
      </c>
      <c r="B43" s="952">
        <v>95</v>
      </c>
      <c r="C43" s="952">
        <v>106</v>
      </c>
      <c r="D43" s="953">
        <v>66</v>
      </c>
      <c r="E43" s="954">
        <v>3.367</v>
      </c>
      <c r="F43" s="953">
        <v>445</v>
      </c>
      <c r="G43" s="955">
        <v>13877.333333333334</v>
      </c>
      <c r="H43" s="945"/>
      <c r="I43" s="1010">
        <f t="shared" si="2"/>
        <v>16930.346666666668</v>
      </c>
      <c r="J43" s="1011">
        <f t="shared" si="3"/>
        <v>17776.864000000001</v>
      </c>
      <c r="K43" s="956"/>
    </row>
    <row r="44" spans="1:11" ht="12.75" customHeight="1">
      <c r="A44" s="951" t="s">
        <v>5713</v>
      </c>
      <c r="B44" s="952">
        <v>101</v>
      </c>
      <c r="C44" s="952">
        <v>112</v>
      </c>
      <c r="D44" s="953">
        <v>66</v>
      </c>
      <c r="E44" s="954">
        <v>3.367</v>
      </c>
      <c r="F44" s="953">
        <v>445</v>
      </c>
      <c r="G44" s="955">
        <v>14500.333333333336</v>
      </c>
      <c r="H44" s="945"/>
      <c r="I44" s="1010">
        <f t="shared" si="2"/>
        <v>17690.406666666669</v>
      </c>
      <c r="J44" s="1011">
        <f t="shared" si="3"/>
        <v>18574.927000000003</v>
      </c>
      <c r="K44" s="956"/>
    </row>
    <row r="45" spans="1:11" ht="12.75" customHeight="1">
      <c r="A45" s="951" t="s">
        <v>5714</v>
      </c>
      <c r="B45" s="952">
        <v>106</v>
      </c>
      <c r="C45" s="952">
        <v>119</v>
      </c>
      <c r="D45" s="953">
        <v>67</v>
      </c>
      <c r="E45" s="954">
        <v>3.367</v>
      </c>
      <c r="F45" s="953">
        <v>465</v>
      </c>
      <c r="G45" s="955">
        <v>15097.666666666668</v>
      </c>
      <c r="H45" s="945"/>
      <c r="I45" s="1010">
        <f t="shared" si="2"/>
        <v>18419.153333333335</v>
      </c>
      <c r="J45" s="1011">
        <f t="shared" si="3"/>
        <v>19340.111000000004</v>
      </c>
      <c r="K45" s="956"/>
    </row>
    <row r="46" spans="1:11" ht="12.75" customHeight="1">
      <c r="A46" s="951" t="s">
        <v>5715</v>
      </c>
      <c r="B46" s="952">
        <v>112</v>
      </c>
      <c r="C46" s="952">
        <v>123.5</v>
      </c>
      <c r="D46" s="953">
        <v>67</v>
      </c>
      <c r="E46" s="954">
        <v>3.367</v>
      </c>
      <c r="F46" s="953">
        <v>465</v>
      </c>
      <c r="G46" s="955">
        <v>15545.666666666666</v>
      </c>
      <c r="H46" s="945"/>
      <c r="I46" s="1010">
        <f t="shared" si="2"/>
        <v>18965.713333333333</v>
      </c>
      <c r="J46" s="1011">
        <f t="shared" si="3"/>
        <v>19913.999</v>
      </c>
      <c r="K46" s="956"/>
    </row>
    <row r="47" spans="1:11" ht="12.75" customHeight="1">
      <c r="A47" s="951" t="s">
        <v>5716</v>
      </c>
      <c r="B47" s="952">
        <v>117</v>
      </c>
      <c r="C47" s="952">
        <v>130</v>
      </c>
      <c r="D47" s="953">
        <v>68</v>
      </c>
      <c r="E47" s="954">
        <v>3.367</v>
      </c>
      <c r="F47" s="953">
        <v>467</v>
      </c>
      <c r="G47" s="955">
        <v>15737.333333333334</v>
      </c>
      <c r="H47" s="945"/>
      <c r="I47" s="1010">
        <f t="shared" si="2"/>
        <v>19199.546666666665</v>
      </c>
      <c r="J47" s="1011">
        <f t="shared" si="3"/>
        <v>20159.523999999998</v>
      </c>
      <c r="K47" s="956"/>
    </row>
    <row r="48" spans="1:11" s="946" customFormat="1" ht="30" customHeight="1">
      <c r="A48" s="943" t="s">
        <v>5717</v>
      </c>
      <c r="B48" s="944"/>
      <c r="C48" s="944"/>
      <c r="D48" s="944"/>
      <c r="E48" s="944"/>
      <c r="F48" s="944"/>
      <c r="G48" s="944"/>
      <c r="H48" s="945"/>
      <c r="I48" s="1010"/>
      <c r="K48" s="956"/>
    </row>
    <row r="49" spans="1:11" s="946" customFormat="1" ht="71.25" customHeight="1">
      <c r="A49" s="947" t="s">
        <v>5680</v>
      </c>
      <c r="B49" s="948"/>
      <c r="C49" s="948"/>
      <c r="D49" s="948"/>
      <c r="E49" s="948"/>
      <c r="F49" s="949"/>
      <c r="G49" s="950">
        <v>0</v>
      </c>
      <c r="H49" s="945"/>
      <c r="I49" s="1010"/>
      <c r="K49" s="956"/>
    </row>
    <row r="50" spans="1:11" ht="12.75" customHeight="1">
      <c r="A50" s="951" t="s">
        <v>5718</v>
      </c>
      <c r="B50" s="952">
        <v>22.4</v>
      </c>
      <c r="C50" s="957" t="s">
        <v>5719</v>
      </c>
      <c r="D50" s="953">
        <v>57</v>
      </c>
      <c r="E50" s="954">
        <v>1.748</v>
      </c>
      <c r="F50" s="953">
        <v>200</v>
      </c>
      <c r="G50" s="955">
        <v>2602</v>
      </c>
      <c r="H50" s="945"/>
      <c r="I50" s="1010">
        <f t="shared" si="2"/>
        <v>3174.44</v>
      </c>
      <c r="J50" s="1011">
        <f t="shared" ref="J50:J61" si="4">I50*1.05</f>
        <v>3333.1620000000003</v>
      </c>
      <c r="K50" s="956"/>
    </row>
    <row r="51" spans="1:11" ht="12.75" customHeight="1">
      <c r="A51" s="951" t="s">
        <v>5720</v>
      </c>
      <c r="B51" s="952">
        <v>28</v>
      </c>
      <c r="C51" s="957" t="s">
        <v>5719</v>
      </c>
      <c r="D51" s="953">
        <v>58</v>
      </c>
      <c r="E51" s="954">
        <v>1.748</v>
      </c>
      <c r="F51" s="953">
        <v>200</v>
      </c>
      <c r="G51" s="955">
        <v>2730.3333333333335</v>
      </c>
      <c r="H51" s="945"/>
      <c r="I51" s="1010">
        <f t="shared" si="2"/>
        <v>3331.0066666666667</v>
      </c>
      <c r="J51" s="1011">
        <f t="shared" si="4"/>
        <v>3497.5570000000002</v>
      </c>
      <c r="K51" s="956"/>
    </row>
    <row r="52" spans="1:11" ht="12.75" customHeight="1">
      <c r="A52" s="951" t="s">
        <v>5721</v>
      </c>
      <c r="B52" s="952">
        <v>33.5</v>
      </c>
      <c r="C52" s="957" t="s">
        <v>5719</v>
      </c>
      <c r="D52" s="953">
        <v>60</v>
      </c>
      <c r="E52" s="954">
        <v>1.748</v>
      </c>
      <c r="F52" s="953">
        <v>200</v>
      </c>
      <c r="G52" s="955">
        <v>3360.666666666667</v>
      </c>
      <c r="H52" s="945"/>
      <c r="I52" s="1010">
        <f t="shared" si="2"/>
        <v>4100.0133333333333</v>
      </c>
      <c r="J52" s="1011">
        <f t="shared" si="4"/>
        <v>4305.0140000000001</v>
      </c>
      <c r="K52" s="956"/>
    </row>
    <row r="53" spans="1:11" ht="12.75" customHeight="1">
      <c r="A53" s="951" t="s">
        <v>5722</v>
      </c>
      <c r="B53" s="952">
        <v>40</v>
      </c>
      <c r="C53" s="957" t="s">
        <v>5719</v>
      </c>
      <c r="D53" s="953">
        <v>60</v>
      </c>
      <c r="E53" s="954">
        <v>1.748</v>
      </c>
      <c r="F53" s="953">
        <v>215</v>
      </c>
      <c r="G53" s="955">
        <v>4205</v>
      </c>
      <c r="H53" s="945"/>
      <c r="I53" s="1010">
        <f t="shared" si="2"/>
        <v>5130.0999999999995</v>
      </c>
      <c r="J53" s="1011">
        <f t="shared" si="4"/>
        <v>5386.6049999999996</v>
      </c>
      <c r="K53" s="956"/>
    </row>
    <row r="54" spans="1:11" ht="12.75" customHeight="1">
      <c r="A54" s="951" t="s">
        <v>5723</v>
      </c>
      <c r="B54" s="952">
        <v>45</v>
      </c>
      <c r="C54" s="957" t="s">
        <v>5719</v>
      </c>
      <c r="D54" s="953">
        <v>61</v>
      </c>
      <c r="E54" s="954">
        <v>1.748</v>
      </c>
      <c r="F54" s="953">
        <v>215</v>
      </c>
      <c r="G54" s="955">
        <v>4437.3333333333339</v>
      </c>
      <c r="H54" s="945"/>
      <c r="I54" s="1010">
        <f t="shared" si="2"/>
        <v>5413.5466666666671</v>
      </c>
      <c r="J54" s="1011">
        <f t="shared" si="4"/>
        <v>5684.2240000000011</v>
      </c>
      <c r="K54" s="956"/>
    </row>
    <row r="55" spans="1:11" ht="12.75" customHeight="1">
      <c r="A55" s="951" t="s">
        <v>5724</v>
      </c>
      <c r="B55" s="952">
        <v>50</v>
      </c>
      <c r="C55" s="957" t="s">
        <v>5719</v>
      </c>
      <c r="D55" s="953">
        <v>62</v>
      </c>
      <c r="E55" s="954">
        <v>1.748</v>
      </c>
      <c r="F55" s="953">
        <v>232</v>
      </c>
      <c r="G55" s="955">
        <v>5665</v>
      </c>
      <c r="H55" s="945"/>
      <c r="I55" s="1010">
        <f t="shared" si="2"/>
        <v>6911.3</v>
      </c>
      <c r="J55" s="1011">
        <f t="shared" si="4"/>
        <v>7256.8650000000007</v>
      </c>
      <c r="K55" s="956"/>
    </row>
    <row r="56" spans="1:11" ht="12.75" customHeight="1">
      <c r="A56" s="951" t="s">
        <v>5725</v>
      </c>
      <c r="B56" s="952">
        <v>56</v>
      </c>
      <c r="C56" s="957" t="s">
        <v>5719</v>
      </c>
      <c r="D56" s="953">
        <v>63</v>
      </c>
      <c r="E56" s="954">
        <v>1.748</v>
      </c>
      <c r="F56" s="953">
        <v>245</v>
      </c>
      <c r="G56" s="955">
        <v>5844.3333333333339</v>
      </c>
      <c r="H56" s="945"/>
      <c r="I56" s="1010">
        <f t="shared" si="2"/>
        <v>7130.086666666667</v>
      </c>
      <c r="J56" s="1011">
        <f t="shared" si="4"/>
        <v>7486.5910000000003</v>
      </c>
      <c r="K56" s="956"/>
    </row>
    <row r="57" spans="1:11" ht="12.75" customHeight="1">
      <c r="A57" s="951" t="s">
        <v>5726</v>
      </c>
      <c r="B57" s="952">
        <v>61.5</v>
      </c>
      <c r="C57" s="957" t="s">
        <v>5719</v>
      </c>
      <c r="D57" s="953">
        <v>63</v>
      </c>
      <c r="E57" s="954">
        <v>2.4409999999999998</v>
      </c>
      <c r="F57" s="953">
        <v>285</v>
      </c>
      <c r="G57" s="955">
        <v>6378.666666666667</v>
      </c>
      <c r="H57" s="945"/>
      <c r="I57" s="1010">
        <f t="shared" si="2"/>
        <v>7781.9733333333334</v>
      </c>
      <c r="J57" s="1011">
        <f t="shared" si="4"/>
        <v>8171.0720000000001</v>
      </c>
      <c r="K57" s="956"/>
    </row>
    <row r="58" spans="1:11" ht="12.75" customHeight="1">
      <c r="A58" s="951" t="s">
        <v>5727</v>
      </c>
      <c r="B58" s="952">
        <v>67</v>
      </c>
      <c r="C58" s="957" t="s">
        <v>5719</v>
      </c>
      <c r="D58" s="953">
        <v>64</v>
      </c>
      <c r="E58" s="954">
        <v>2.4409999999999998</v>
      </c>
      <c r="F58" s="953">
        <v>285</v>
      </c>
      <c r="G58" s="955">
        <v>6748.0000000000009</v>
      </c>
      <c r="H58" s="945"/>
      <c r="I58" s="1010">
        <f t="shared" si="2"/>
        <v>8232.5600000000013</v>
      </c>
      <c r="J58" s="1011">
        <f t="shared" si="4"/>
        <v>8644.1880000000019</v>
      </c>
      <c r="K58" s="956"/>
    </row>
    <row r="59" spans="1:11" ht="12.75" customHeight="1">
      <c r="A59" s="951" t="s">
        <v>5728</v>
      </c>
      <c r="B59" s="952">
        <v>73</v>
      </c>
      <c r="C59" s="957" t="s">
        <v>5719</v>
      </c>
      <c r="D59" s="953">
        <v>64</v>
      </c>
      <c r="E59" s="954">
        <v>2.4409999999999998</v>
      </c>
      <c r="F59" s="953">
        <v>350</v>
      </c>
      <c r="G59" s="955">
        <v>7117.3333333333348</v>
      </c>
      <c r="H59" s="945"/>
      <c r="I59" s="1010">
        <f t="shared" si="2"/>
        <v>8683.1466666666674</v>
      </c>
      <c r="J59" s="1011">
        <f t="shared" si="4"/>
        <v>9117.3040000000019</v>
      </c>
      <c r="K59" s="956"/>
    </row>
    <row r="60" spans="1:11" ht="12.75" customHeight="1">
      <c r="A60" s="951" t="s">
        <v>5729</v>
      </c>
      <c r="B60" s="952">
        <v>78.5</v>
      </c>
      <c r="C60" s="957" t="s">
        <v>5719</v>
      </c>
      <c r="D60" s="953">
        <v>64</v>
      </c>
      <c r="E60" s="954">
        <v>2.4409999999999998</v>
      </c>
      <c r="F60" s="953">
        <v>350</v>
      </c>
      <c r="G60" s="955">
        <v>7395.333333333333</v>
      </c>
      <c r="H60" s="945"/>
      <c r="I60" s="1010">
        <f t="shared" si="2"/>
        <v>9022.3066666666655</v>
      </c>
      <c r="J60" s="1011">
        <f t="shared" si="4"/>
        <v>9473.4219999999987</v>
      </c>
      <c r="K60" s="956"/>
    </row>
    <row r="61" spans="1:11" ht="12.75" customHeight="1">
      <c r="A61" s="951" t="s">
        <v>5730</v>
      </c>
      <c r="B61" s="952">
        <v>85</v>
      </c>
      <c r="C61" s="957" t="s">
        <v>5719</v>
      </c>
      <c r="D61" s="953">
        <v>64</v>
      </c>
      <c r="E61" s="954">
        <v>2.4409999999999998</v>
      </c>
      <c r="F61" s="953">
        <v>350</v>
      </c>
      <c r="G61" s="955">
        <v>7830.6666666666679</v>
      </c>
      <c r="H61" s="945"/>
      <c r="I61" s="1010">
        <f t="shared" si="2"/>
        <v>9553.4133333333339</v>
      </c>
      <c r="J61" s="1011">
        <f t="shared" si="4"/>
        <v>10031.084000000001</v>
      </c>
      <c r="K61" s="956"/>
    </row>
    <row r="62" spans="1:11" s="946" customFormat="1" ht="30.75" customHeight="1">
      <c r="A62" s="943" t="s">
        <v>5731</v>
      </c>
      <c r="B62" s="944"/>
      <c r="C62" s="944"/>
      <c r="D62" s="944"/>
      <c r="E62" s="944"/>
      <c r="F62" s="944"/>
      <c r="G62" s="944"/>
      <c r="H62" s="945"/>
      <c r="I62" s="1010"/>
      <c r="K62" s="956"/>
    </row>
    <row r="63" spans="1:11" s="946" customFormat="1" ht="71.25" customHeight="1">
      <c r="A63" s="947" t="s">
        <v>5680</v>
      </c>
      <c r="B63" s="948"/>
      <c r="C63" s="948"/>
      <c r="D63" s="948"/>
      <c r="E63" s="948"/>
      <c r="F63" s="949"/>
      <c r="G63" s="950">
        <v>0</v>
      </c>
      <c r="H63" s="945"/>
      <c r="I63" s="1010"/>
      <c r="K63" s="956"/>
    </row>
    <row r="64" spans="1:11" ht="12.75" customHeight="1">
      <c r="A64" s="951" t="s">
        <v>5732</v>
      </c>
      <c r="B64" s="952">
        <v>25</v>
      </c>
      <c r="C64" s="958">
        <v>27</v>
      </c>
      <c r="D64" s="953">
        <v>56</v>
      </c>
      <c r="E64" s="954">
        <v>1.3839999999999999</v>
      </c>
      <c r="F64" s="953">
        <v>191</v>
      </c>
      <c r="G64" s="955">
        <v>5606.3333333333339</v>
      </c>
      <c r="H64" s="945"/>
      <c r="I64" s="1010">
        <f t="shared" si="2"/>
        <v>6839.7266666666674</v>
      </c>
      <c r="J64" s="1011">
        <f t="shared" ref="J64:J72" si="5">I64*1.05</f>
        <v>7181.7130000000006</v>
      </c>
      <c r="K64" s="956"/>
    </row>
    <row r="65" spans="1:11" ht="12.75" customHeight="1">
      <c r="A65" s="951" t="s">
        <v>5733</v>
      </c>
      <c r="B65" s="952">
        <v>28</v>
      </c>
      <c r="C65" s="958">
        <v>31.5</v>
      </c>
      <c r="D65" s="953">
        <v>57</v>
      </c>
      <c r="E65" s="954">
        <v>1.3839999999999999</v>
      </c>
      <c r="F65" s="953">
        <v>191</v>
      </c>
      <c r="G65" s="955">
        <v>6042.0000000000009</v>
      </c>
      <c r="H65" s="945"/>
      <c r="I65" s="1010">
        <f t="shared" si="2"/>
        <v>7371.2400000000007</v>
      </c>
      <c r="J65" s="1011">
        <f t="shared" si="5"/>
        <v>7739.8020000000015</v>
      </c>
      <c r="K65" s="956"/>
    </row>
    <row r="66" spans="1:11" ht="12.75" customHeight="1">
      <c r="A66" s="951" t="s">
        <v>5734</v>
      </c>
      <c r="B66" s="952">
        <v>33.5</v>
      </c>
      <c r="C66" s="958">
        <v>37.5</v>
      </c>
      <c r="D66" s="953">
        <v>58</v>
      </c>
      <c r="E66" s="954">
        <v>1.3839999999999999</v>
      </c>
      <c r="F66" s="953">
        <v>194</v>
      </c>
      <c r="G66" s="955">
        <v>6429</v>
      </c>
      <c r="H66" s="945"/>
      <c r="I66" s="1010">
        <f t="shared" si="2"/>
        <v>7843.38</v>
      </c>
      <c r="J66" s="1011">
        <f t="shared" si="5"/>
        <v>8235.5490000000009</v>
      </c>
      <c r="K66" s="956"/>
    </row>
    <row r="67" spans="1:11" ht="12.75" customHeight="1">
      <c r="A67" s="951" t="s">
        <v>5735</v>
      </c>
      <c r="B67" s="952">
        <v>40</v>
      </c>
      <c r="C67" s="958">
        <v>45</v>
      </c>
      <c r="D67" s="953">
        <v>59</v>
      </c>
      <c r="E67" s="954">
        <v>1.3839999999999999</v>
      </c>
      <c r="F67" s="953">
        <v>196</v>
      </c>
      <c r="G67" s="955">
        <v>7077.6666666666679</v>
      </c>
      <c r="H67" s="945"/>
      <c r="I67" s="1010">
        <f t="shared" si="2"/>
        <v>8634.753333333334</v>
      </c>
      <c r="J67" s="1011">
        <f t="shared" si="5"/>
        <v>9066.4910000000018</v>
      </c>
      <c r="K67" s="956"/>
    </row>
    <row r="68" spans="1:11" ht="12.75" customHeight="1">
      <c r="A68" s="951" t="s">
        <v>5736</v>
      </c>
      <c r="B68" s="952">
        <v>45</v>
      </c>
      <c r="C68" s="958">
        <v>50</v>
      </c>
      <c r="D68" s="953">
        <v>60</v>
      </c>
      <c r="E68" s="954">
        <v>1.3839999999999999</v>
      </c>
      <c r="F68" s="953">
        <v>196</v>
      </c>
      <c r="G68" s="955">
        <v>7724.666666666667</v>
      </c>
      <c r="H68" s="945"/>
      <c r="I68" s="1010">
        <f t="shared" si="2"/>
        <v>9424.0933333333342</v>
      </c>
      <c r="J68" s="1011">
        <f t="shared" si="5"/>
        <v>9895.2980000000007</v>
      </c>
      <c r="K68" s="956"/>
    </row>
    <row r="69" spans="1:11" ht="12.75" customHeight="1">
      <c r="A69" s="951" t="s">
        <v>5737</v>
      </c>
      <c r="B69" s="952">
        <v>50</v>
      </c>
      <c r="C69" s="958">
        <v>56.5</v>
      </c>
      <c r="D69" s="953">
        <v>61</v>
      </c>
      <c r="E69" s="954">
        <v>1.5209999999999999</v>
      </c>
      <c r="F69" s="953">
        <v>223</v>
      </c>
      <c r="G69" s="955">
        <v>8672.3333333333339</v>
      </c>
      <c r="H69" s="945"/>
      <c r="I69" s="1010">
        <f t="shared" si="2"/>
        <v>10580.246666666668</v>
      </c>
      <c r="J69" s="1011">
        <f t="shared" si="5"/>
        <v>11109.259000000002</v>
      </c>
      <c r="K69" s="956"/>
    </row>
    <row r="70" spans="1:11" ht="12.75" customHeight="1">
      <c r="A70" s="951" t="s">
        <v>5738</v>
      </c>
      <c r="B70" s="952">
        <v>56</v>
      </c>
      <c r="C70" s="958">
        <v>63</v>
      </c>
      <c r="D70" s="953">
        <v>61</v>
      </c>
      <c r="E70" s="954">
        <v>1.5209999999999999</v>
      </c>
      <c r="F70" s="953">
        <v>243</v>
      </c>
      <c r="G70" s="955">
        <v>9520.6666666666679</v>
      </c>
      <c r="H70" s="945"/>
      <c r="I70" s="1010">
        <f t="shared" si="2"/>
        <v>11615.213333333335</v>
      </c>
      <c r="J70" s="1011">
        <f t="shared" si="5"/>
        <v>12195.974000000002</v>
      </c>
      <c r="K70" s="956"/>
    </row>
    <row r="71" spans="1:11" ht="12.75" customHeight="1">
      <c r="A71" s="951" t="s">
        <v>5739</v>
      </c>
      <c r="B71" s="952">
        <v>61.5</v>
      </c>
      <c r="C71" s="958">
        <v>69</v>
      </c>
      <c r="D71" s="953">
        <v>62</v>
      </c>
      <c r="E71" s="954">
        <v>1.5209999999999999</v>
      </c>
      <c r="F71" s="953">
        <v>243</v>
      </c>
      <c r="G71" s="955">
        <v>9148.6666666666679</v>
      </c>
      <c r="H71" s="945"/>
      <c r="I71" s="1010">
        <f t="shared" si="2"/>
        <v>11161.373333333335</v>
      </c>
      <c r="J71" s="1011">
        <f t="shared" si="5"/>
        <v>11719.442000000003</v>
      </c>
      <c r="K71" s="956"/>
    </row>
    <row r="72" spans="1:11" ht="12.75" customHeight="1">
      <c r="A72" s="951" t="s">
        <v>5740</v>
      </c>
      <c r="B72" s="952">
        <v>67</v>
      </c>
      <c r="C72" s="958">
        <v>75</v>
      </c>
      <c r="D72" s="953">
        <v>64</v>
      </c>
      <c r="E72" s="954">
        <v>1.5209999999999999</v>
      </c>
      <c r="F72" s="953">
        <v>248</v>
      </c>
      <c r="G72" s="955">
        <v>9888</v>
      </c>
      <c r="H72" s="945"/>
      <c r="I72" s="1010">
        <f t="shared" si="2"/>
        <v>12063.36</v>
      </c>
      <c r="J72" s="1011">
        <f t="shared" si="5"/>
        <v>12666.528</v>
      </c>
      <c r="K72" s="956"/>
    </row>
    <row r="73" spans="1:11" s="946" customFormat="1" ht="30.75" customHeight="1">
      <c r="A73" s="943" t="s">
        <v>5741</v>
      </c>
      <c r="B73" s="944"/>
      <c r="C73" s="944"/>
      <c r="D73" s="944"/>
      <c r="E73" s="944"/>
      <c r="F73" s="944"/>
      <c r="G73" s="944"/>
      <c r="H73" s="945"/>
      <c r="I73" s="1010"/>
      <c r="K73" s="956"/>
    </row>
    <row r="74" spans="1:11" s="946" customFormat="1" ht="71.25" customHeight="1">
      <c r="A74" s="947" t="s">
        <v>5680</v>
      </c>
      <c r="B74" s="948"/>
      <c r="C74" s="948"/>
      <c r="D74" s="948"/>
      <c r="E74" s="948"/>
      <c r="F74" s="949"/>
      <c r="G74" s="950">
        <v>0</v>
      </c>
      <c r="H74" s="945"/>
      <c r="I74" s="1010"/>
      <c r="K74" s="956"/>
    </row>
    <row r="75" spans="1:11" ht="12.75" customHeight="1">
      <c r="A75" s="959" t="s">
        <v>5742</v>
      </c>
      <c r="B75" s="952">
        <v>25.2</v>
      </c>
      <c r="C75" s="958">
        <v>27</v>
      </c>
      <c r="D75" s="953">
        <v>56</v>
      </c>
      <c r="E75" s="954">
        <v>1.3839999999999999</v>
      </c>
      <c r="F75" s="953">
        <v>191</v>
      </c>
      <c r="G75" s="955">
        <v>4839.3333333333339</v>
      </c>
      <c r="H75" s="945"/>
      <c r="I75" s="1010">
        <f t="shared" si="2"/>
        <v>5903.9866666666676</v>
      </c>
      <c r="J75" s="1011">
        <f t="shared" ref="J75:J83" si="6">I75*1.05</f>
        <v>6199.1860000000015</v>
      </c>
      <c r="K75" s="956"/>
    </row>
    <row r="76" spans="1:11" ht="12.75" customHeight="1">
      <c r="A76" s="959" t="s">
        <v>5743</v>
      </c>
      <c r="B76" s="952">
        <v>28</v>
      </c>
      <c r="C76" s="958">
        <v>31.5</v>
      </c>
      <c r="D76" s="953">
        <v>57</v>
      </c>
      <c r="E76" s="954">
        <v>1.3839999999999999</v>
      </c>
      <c r="F76" s="953">
        <v>191</v>
      </c>
      <c r="G76" s="955">
        <v>5100.666666666667</v>
      </c>
      <c r="H76" s="945"/>
      <c r="I76" s="1010">
        <f t="shared" ref="I76:I137" si="7">G76*1.22</f>
        <v>6222.8133333333335</v>
      </c>
      <c r="J76" s="1011">
        <f t="shared" si="6"/>
        <v>6533.9540000000006</v>
      </c>
      <c r="K76" s="956"/>
    </row>
    <row r="77" spans="1:11" ht="12.75" customHeight="1">
      <c r="A77" s="959" t="s">
        <v>5744</v>
      </c>
      <c r="B77" s="952">
        <v>33.5</v>
      </c>
      <c r="C77" s="958">
        <v>37.5</v>
      </c>
      <c r="D77" s="953">
        <v>58</v>
      </c>
      <c r="E77" s="954">
        <v>1.3839999999999999</v>
      </c>
      <c r="F77" s="953">
        <v>194</v>
      </c>
      <c r="G77" s="955">
        <v>5602.6666666666679</v>
      </c>
      <c r="H77" s="945"/>
      <c r="I77" s="1010">
        <f t="shared" si="7"/>
        <v>6835.2533333333349</v>
      </c>
      <c r="J77" s="1011">
        <f t="shared" si="6"/>
        <v>7177.0160000000024</v>
      </c>
      <c r="K77" s="956"/>
    </row>
    <row r="78" spans="1:11" ht="12.75" customHeight="1">
      <c r="A78" s="959" t="s">
        <v>5745</v>
      </c>
      <c r="B78" s="952">
        <v>40</v>
      </c>
      <c r="C78" s="958">
        <v>45</v>
      </c>
      <c r="D78" s="953">
        <v>59</v>
      </c>
      <c r="E78" s="954">
        <v>1.3839999999999999</v>
      </c>
      <c r="F78" s="953">
        <v>196</v>
      </c>
      <c r="G78" s="955">
        <v>6414</v>
      </c>
      <c r="H78" s="945"/>
      <c r="I78" s="1010">
        <f t="shared" si="7"/>
        <v>7825.08</v>
      </c>
      <c r="J78" s="1011">
        <f t="shared" si="6"/>
        <v>8216.3340000000007</v>
      </c>
      <c r="K78" s="956"/>
    </row>
    <row r="79" spans="1:11" ht="12.75" customHeight="1">
      <c r="A79" s="959" t="s">
        <v>5746</v>
      </c>
      <c r="B79" s="952">
        <v>45</v>
      </c>
      <c r="C79" s="958">
        <v>50</v>
      </c>
      <c r="D79" s="953">
        <v>60</v>
      </c>
      <c r="E79" s="954">
        <v>1.3839999999999999</v>
      </c>
      <c r="F79" s="953">
        <v>196</v>
      </c>
      <c r="G79" s="955">
        <v>6582.0000000000009</v>
      </c>
      <c r="H79" s="945"/>
      <c r="I79" s="1010">
        <f t="shared" si="7"/>
        <v>8030.0400000000009</v>
      </c>
      <c r="J79" s="1011">
        <f t="shared" si="6"/>
        <v>8431.5420000000013</v>
      </c>
      <c r="K79" s="956"/>
    </row>
    <row r="80" spans="1:11" ht="12.75" customHeight="1">
      <c r="A80" s="959" t="s">
        <v>5747</v>
      </c>
      <c r="B80" s="952">
        <v>50</v>
      </c>
      <c r="C80" s="958">
        <v>57</v>
      </c>
      <c r="D80" s="953">
        <v>61</v>
      </c>
      <c r="E80" s="954">
        <v>1.5209999999999999</v>
      </c>
      <c r="F80" s="953">
        <v>223</v>
      </c>
      <c r="G80" s="955">
        <v>7607.6666666666679</v>
      </c>
      <c r="H80" s="945"/>
      <c r="I80" s="1010">
        <f t="shared" si="7"/>
        <v>9281.3533333333344</v>
      </c>
      <c r="J80" s="1011">
        <f t="shared" si="6"/>
        <v>9745.4210000000021</v>
      </c>
      <c r="K80" s="956"/>
    </row>
    <row r="81" spans="1:11" ht="12.75" customHeight="1">
      <c r="A81" s="959" t="s">
        <v>5748</v>
      </c>
      <c r="B81" s="952">
        <v>56</v>
      </c>
      <c r="C81" s="958">
        <v>63</v>
      </c>
      <c r="D81" s="953">
        <v>61</v>
      </c>
      <c r="E81" s="954">
        <v>1.5209999999999999</v>
      </c>
      <c r="F81" s="953">
        <v>243</v>
      </c>
      <c r="G81" s="955">
        <v>8030.6666666666679</v>
      </c>
      <c r="H81" s="945"/>
      <c r="I81" s="1010">
        <f t="shared" si="7"/>
        <v>9797.4133333333339</v>
      </c>
      <c r="J81" s="1011">
        <f t="shared" si="6"/>
        <v>10287.284000000001</v>
      </c>
      <c r="K81" s="956"/>
    </row>
    <row r="82" spans="1:11" ht="12.75" customHeight="1">
      <c r="A82" s="959" t="s">
        <v>5749</v>
      </c>
      <c r="B82" s="952">
        <v>61.5</v>
      </c>
      <c r="C82" s="958">
        <v>69</v>
      </c>
      <c r="D82" s="953">
        <v>62</v>
      </c>
      <c r="E82" s="954">
        <v>1.5209999999999999</v>
      </c>
      <c r="F82" s="953">
        <v>243</v>
      </c>
      <c r="G82" s="955">
        <v>8713</v>
      </c>
      <c r="H82" s="945"/>
      <c r="I82" s="1010">
        <f t="shared" si="7"/>
        <v>10629.86</v>
      </c>
      <c r="J82" s="1011">
        <f t="shared" si="6"/>
        <v>11161.353000000001</v>
      </c>
      <c r="K82" s="956"/>
    </row>
    <row r="83" spans="1:11" ht="12.75" customHeight="1">
      <c r="A83" s="959" t="s">
        <v>5750</v>
      </c>
      <c r="B83" s="952">
        <v>67</v>
      </c>
      <c r="C83" s="958">
        <v>75</v>
      </c>
      <c r="D83" s="953">
        <v>64</v>
      </c>
      <c r="E83" s="954">
        <v>1.5209999999999999</v>
      </c>
      <c r="F83" s="953">
        <v>248</v>
      </c>
      <c r="G83" s="955">
        <v>9417.0000000000018</v>
      </c>
      <c r="H83" s="945"/>
      <c r="I83" s="1010">
        <f t="shared" si="7"/>
        <v>11488.740000000002</v>
      </c>
      <c r="J83" s="1011">
        <f t="shared" si="6"/>
        <v>12063.177000000001</v>
      </c>
      <c r="K83" s="956"/>
    </row>
    <row r="84" spans="1:11" s="946" customFormat="1" ht="30" customHeight="1">
      <c r="A84" s="943" t="s">
        <v>5751</v>
      </c>
      <c r="B84" s="944"/>
      <c r="C84" s="944"/>
      <c r="D84" s="944"/>
      <c r="E84" s="944"/>
      <c r="F84" s="944"/>
      <c r="G84" s="944"/>
      <c r="H84" s="945"/>
      <c r="I84" s="1010"/>
      <c r="K84" s="956"/>
    </row>
    <row r="85" spans="1:11" s="946" customFormat="1" ht="71.25" customHeight="1">
      <c r="A85" s="947" t="s">
        <v>5680</v>
      </c>
      <c r="B85" s="948"/>
      <c r="C85" s="948"/>
      <c r="D85" s="948"/>
      <c r="E85" s="948"/>
      <c r="F85" s="949"/>
      <c r="G85" s="950">
        <v>0</v>
      </c>
      <c r="H85" s="945"/>
      <c r="I85" s="1010"/>
      <c r="K85" s="956"/>
    </row>
    <row r="86" spans="1:11" ht="12.75" customHeight="1">
      <c r="A86" s="960" t="s">
        <v>5752</v>
      </c>
      <c r="B86" s="961">
        <v>8</v>
      </c>
      <c r="C86" s="961">
        <v>9</v>
      </c>
      <c r="D86" s="953">
        <v>53</v>
      </c>
      <c r="E86" s="954">
        <v>0.61499999999999999</v>
      </c>
      <c r="F86" s="953">
        <v>90</v>
      </c>
      <c r="G86" s="955">
        <v>1537.3333333333335</v>
      </c>
      <c r="H86" s="945"/>
      <c r="I86" s="1010">
        <f t="shared" si="7"/>
        <v>1875.5466666666669</v>
      </c>
      <c r="J86" s="1011">
        <f t="shared" ref="J86:J149" si="8">I86*1.05</f>
        <v>1969.3240000000003</v>
      </c>
      <c r="K86" s="956"/>
    </row>
    <row r="87" spans="1:11" ht="12.75" customHeight="1">
      <c r="A87" s="960" t="s">
        <v>5753</v>
      </c>
      <c r="B87" s="961">
        <v>10</v>
      </c>
      <c r="C87" s="961">
        <v>12</v>
      </c>
      <c r="D87" s="953">
        <v>53</v>
      </c>
      <c r="E87" s="954">
        <v>0.61499999999999999</v>
      </c>
      <c r="F87" s="953">
        <v>90</v>
      </c>
      <c r="G87" s="955">
        <v>1791.3333333333333</v>
      </c>
      <c r="H87" s="945"/>
      <c r="I87" s="1010">
        <f t="shared" si="7"/>
        <v>2185.4266666666667</v>
      </c>
      <c r="J87" s="1011">
        <f t="shared" si="8"/>
        <v>2294.6980000000003</v>
      </c>
      <c r="K87" s="956"/>
    </row>
    <row r="88" spans="1:11" ht="12.75" customHeight="1">
      <c r="A88" s="960" t="s">
        <v>5754</v>
      </c>
      <c r="B88" s="961">
        <v>12</v>
      </c>
      <c r="C88" s="961">
        <v>14</v>
      </c>
      <c r="D88" s="953">
        <v>55</v>
      </c>
      <c r="E88" s="954">
        <v>0.61499999999999999</v>
      </c>
      <c r="F88" s="953">
        <v>104</v>
      </c>
      <c r="G88" s="955">
        <v>2151.0000000000005</v>
      </c>
      <c r="H88" s="945"/>
      <c r="I88" s="1010">
        <f t="shared" si="7"/>
        <v>2624.2200000000007</v>
      </c>
      <c r="J88" s="1011">
        <f t="shared" si="8"/>
        <v>2755.4310000000009</v>
      </c>
      <c r="K88" s="956"/>
    </row>
    <row r="89" spans="1:11" ht="12.75" customHeight="1">
      <c r="A89" s="959" t="s">
        <v>5755</v>
      </c>
      <c r="B89" s="952">
        <v>14</v>
      </c>
      <c r="C89" s="952">
        <v>16</v>
      </c>
      <c r="D89" s="953">
        <v>56</v>
      </c>
      <c r="E89" s="954">
        <v>0.61499999999999999</v>
      </c>
      <c r="F89" s="953">
        <v>104</v>
      </c>
      <c r="G89" s="955">
        <v>2348.0000000000005</v>
      </c>
      <c r="H89" s="945"/>
      <c r="I89" s="1010">
        <f t="shared" si="7"/>
        <v>2864.5600000000004</v>
      </c>
      <c r="J89" s="1011">
        <f t="shared" si="8"/>
        <v>3007.7880000000005</v>
      </c>
      <c r="K89" s="956"/>
    </row>
    <row r="90" spans="1:11" ht="12.75" customHeight="1">
      <c r="A90" s="960" t="s">
        <v>5756</v>
      </c>
      <c r="B90" s="952">
        <v>16</v>
      </c>
      <c r="C90" s="952">
        <v>18</v>
      </c>
      <c r="D90" s="953">
        <v>56</v>
      </c>
      <c r="E90" s="954">
        <v>0.61499999999999999</v>
      </c>
      <c r="F90" s="953">
        <v>104</v>
      </c>
      <c r="G90" s="955">
        <v>2643.666666666667</v>
      </c>
      <c r="H90" s="945"/>
      <c r="I90" s="1010">
        <f t="shared" si="7"/>
        <v>3225.2733333333335</v>
      </c>
      <c r="J90" s="1011">
        <f t="shared" si="8"/>
        <v>3386.5370000000003</v>
      </c>
      <c r="K90" s="956"/>
    </row>
    <row r="91" spans="1:11" s="946" customFormat="1" ht="30" customHeight="1">
      <c r="A91" s="943" t="s">
        <v>5757</v>
      </c>
      <c r="B91" s="962"/>
      <c r="C91" s="962"/>
      <c r="D91" s="962"/>
      <c r="E91" s="962"/>
      <c r="F91" s="962"/>
      <c r="G91" s="962"/>
      <c r="H91" s="945"/>
      <c r="I91" s="1010"/>
      <c r="J91" s="1011"/>
      <c r="K91" s="956"/>
    </row>
    <row r="92" spans="1:11" s="946" customFormat="1" ht="71.25" customHeight="1">
      <c r="A92" s="947" t="s">
        <v>5680</v>
      </c>
      <c r="B92" s="948"/>
      <c r="C92" s="948"/>
      <c r="D92" s="948"/>
      <c r="E92" s="948"/>
      <c r="F92" s="949"/>
      <c r="G92" s="950">
        <v>0</v>
      </c>
      <c r="H92" s="945"/>
      <c r="I92" s="1010"/>
      <c r="J92" s="1011"/>
      <c r="K92" s="956"/>
    </row>
    <row r="93" spans="1:11" ht="12.75" customHeight="1">
      <c r="A93" s="959" t="s">
        <v>5758</v>
      </c>
      <c r="B93" s="963">
        <v>12</v>
      </c>
      <c r="C93" s="952">
        <v>14</v>
      </c>
      <c r="D93" s="953">
        <v>55</v>
      </c>
      <c r="E93" s="954">
        <v>0.61499999999999999</v>
      </c>
      <c r="F93" s="953">
        <v>119</v>
      </c>
      <c r="G93" s="955">
        <v>2567.666666666667</v>
      </c>
      <c r="H93" s="945"/>
      <c r="I93" s="1010">
        <f t="shared" si="7"/>
        <v>3132.5533333333337</v>
      </c>
      <c r="J93" s="1011">
        <f t="shared" si="8"/>
        <v>3289.1810000000005</v>
      </c>
      <c r="K93" s="956"/>
    </row>
    <row r="94" spans="1:11" ht="12.75" customHeight="1">
      <c r="A94" s="959" t="s">
        <v>5759</v>
      </c>
      <c r="B94" s="963">
        <v>14</v>
      </c>
      <c r="C94" s="952">
        <v>16</v>
      </c>
      <c r="D94" s="953">
        <v>56</v>
      </c>
      <c r="E94" s="954">
        <v>0.61499999999999999</v>
      </c>
      <c r="F94" s="953">
        <v>119</v>
      </c>
      <c r="G94" s="955">
        <v>2799.0000000000005</v>
      </c>
      <c r="H94" s="945"/>
      <c r="I94" s="1010">
        <f t="shared" si="7"/>
        <v>3414.7800000000007</v>
      </c>
      <c r="J94" s="1011">
        <f t="shared" si="8"/>
        <v>3585.5190000000007</v>
      </c>
      <c r="K94" s="956"/>
    </row>
    <row r="95" spans="1:11" ht="12.75" customHeight="1">
      <c r="A95" s="960" t="s">
        <v>5760</v>
      </c>
      <c r="B95" s="963">
        <v>16</v>
      </c>
      <c r="C95" s="952">
        <v>18</v>
      </c>
      <c r="D95" s="953">
        <v>56</v>
      </c>
      <c r="E95" s="954">
        <v>0.61499999999999999</v>
      </c>
      <c r="F95" s="953">
        <v>119</v>
      </c>
      <c r="G95" s="955">
        <v>3148.3333333333335</v>
      </c>
      <c r="H95" s="945"/>
      <c r="I95" s="1010">
        <f t="shared" si="7"/>
        <v>3840.9666666666667</v>
      </c>
      <c r="J95" s="1011">
        <f t="shared" si="8"/>
        <v>4033.0150000000003</v>
      </c>
      <c r="K95" s="956"/>
    </row>
    <row r="96" spans="1:11" ht="16.5" customHeight="1">
      <c r="A96" s="964"/>
      <c r="B96" s="965"/>
      <c r="C96" s="966"/>
      <c r="D96" s="967"/>
      <c r="E96" s="968"/>
      <c r="F96" s="967"/>
      <c r="G96" s="969"/>
      <c r="H96" s="945"/>
      <c r="I96" s="1010"/>
      <c r="J96" s="1011"/>
      <c r="K96" s="956"/>
    </row>
    <row r="97" spans="1:11" s="946" customFormat="1" ht="29.25" customHeight="1">
      <c r="A97" s="970" t="s">
        <v>5761</v>
      </c>
      <c r="B97" s="942"/>
      <c r="C97" s="942"/>
      <c r="D97" s="942"/>
      <c r="E97" s="942"/>
      <c r="F97" s="942"/>
      <c r="G97" s="942"/>
      <c r="H97" s="945"/>
      <c r="I97" s="1010"/>
      <c r="J97" s="1011"/>
      <c r="K97" s="956"/>
    </row>
    <row r="98" spans="1:11" s="946" customFormat="1" ht="30" customHeight="1">
      <c r="A98" s="943" t="s">
        <v>5762</v>
      </c>
      <c r="B98" s="944"/>
      <c r="C98" s="944"/>
      <c r="D98" s="944"/>
      <c r="E98" s="944"/>
      <c r="F98" s="944"/>
      <c r="G98" s="944"/>
      <c r="H98" s="945"/>
      <c r="I98" s="1010"/>
      <c r="J98" s="1011"/>
      <c r="K98" s="956"/>
    </row>
    <row r="99" spans="1:11" ht="54" customHeight="1">
      <c r="A99" s="971"/>
      <c r="B99" s="972"/>
      <c r="C99" s="972"/>
      <c r="D99" s="972"/>
      <c r="E99" s="972"/>
      <c r="F99" s="973"/>
      <c r="G99" s="947">
        <v>0</v>
      </c>
      <c r="H99" s="945"/>
      <c r="I99" s="1010"/>
      <c r="J99" s="1011"/>
      <c r="K99" s="956"/>
    </row>
    <row r="100" spans="1:11" ht="12.75" customHeight="1">
      <c r="A100" s="974" t="s">
        <v>5763</v>
      </c>
      <c r="B100" s="975">
        <v>1.5</v>
      </c>
      <c r="C100" s="976">
        <v>1.8</v>
      </c>
      <c r="D100" s="977" t="s">
        <v>5764</v>
      </c>
      <c r="E100" s="954">
        <v>0.13600000000000001</v>
      </c>
      <c r="F100" s="978">
        <v>15</v>
      </c>
      <c r="G100" s="955">
        <v>362.66666666666674</v>
      </c>
      <c r="H100" s="945"/>
      <c r="I100" s="1010">
        <f t="shared" si="7"/>
        <v>442.45333333333343</v>
      </c>
      <c r="J100" s="1011">
        <f t="shared" si="8"/>
        <v>464.57600000000014</v>
      </c>
      <c r="K100" s="956"/>
    </row>
    <row r="101" spans="1:11" ht="12.75" customHeight="1">
      <c r="A101" s="974" t="s">
        <v>5765</v>
      </c>
      <c r="B101" s="975">
        <v>2.2000000000000002</v>
      </c>
      <c r="C101" s="976">
        <v>2.4</v>
      </c>
      <c r="D101" s="977" t="s">
        <v>5764</v>
      </c>
      <c r="E101" s="954">
        <v>0.13600000000000001</v>
      </c>
      <c r="F101" s="978">
        <v>15</v>
      </c>
      <c r="G101" s="955">
        <v>419.33333333333337</v>
      </c>
      <c r="H101" s="945"/>
      <c r="I101" s="1010">
        <f t="shared" si="7"/>
        <v>511.5866666666667</v>
      </c>
      <c r="J101" s="1011">
        <f t="shared" si="8"/>
        <v>537.16600000000005</v>
      </c>
      <c r="K101" s="956"/>
    </row>
    <row r="102" spans="1:11" ht="12.75" customHeight="1">
      <c r="A102" s="974" t="s">
        <v>5766</v>
      </c>
      <c r="B102" s="975">
        <v>2.8</v>
      </c>
      <c r="C102" s="976">
        <v>3.2</v>
      </c>
      <c r="D102" s="977" t="s">
        <v>5767</v>
      </c>
      <c r="E102" s="954">
        <v>0.13600000000000001</v>
      </c>
      <c r="F102" s="978">
        <v>15</v>
      </c>
      <c r="G102" s="955">
        <v>425</v>
      </c>
      <c r="H102" s="945"/>
      <c r="I102" s="1010">
        <f t="shared" si="7"/>
        <v>518.5</v>
      </c>
      <c r="J102" s="1011">
        <f t="shared" si="8"/>
        <v>544.42500000000007</v>
      </c>
      <c r="K102" s="956"/>
    </row>
    <row r="103" spans="1:11" ht="12.75" customHeight="1">
      <c r="A103" s="974" t="s">
        <v>5768</v>
      </c>
      <c r="B103" s="975">
        <v>3.6</v>
      </c>
      <c r="C103" s="976">
        <v>4</v>
      </c>
      <c r="D103" s="977" t="s">
        <v>5769</v>
      </c>
      <c r="E103" s="954">
        <v>0.13600000000000001</v>
      </c>
      <c r="F103" s="978">
        <v>16</v>
      </c>
      <c r="G103" s="955">
        <v>452.33333333333343</v>
      </c>
      <c r="H103" s="945"/>
      <c r="I103" s="1010">
        <f t="shared" si="7"/>
        <v>551.84666666666681</v>
      </c>
      <c r="J103" s="1011">
        <f t="shared" si="8"/>
        <v>579.43900000000019</v>
      </c>
      <c r="K103" s="956"/>
    </row>
    <row r="104" spans="1:11" ht="12.75" customHeight="1">
      <c r="A104" s="974" t="s">
        <v>5770</v>
      </c>
      <c r="B104" s="975">
        <v>4.5</v>
      </c>
      <c r="C104" s="976">
        <v>5</v>
      </c>
      <c r="D104" s="977" t="s">
        <v>5771</v>
      </c>
      <c r="E104" s="954">
        <v>0.13600000000000001</v>
      </c>
      <c r="F104" s="978">
        <v>16</v>
      </c>
      <c r="G104" s="955">
        <v>494.66666666666669</v>
      </c>
      <c r="H104" s="945"/>
      <c r="I104" s="1010">
        <f t="shared" si="7"/>
        <v>603.49333333333334</v>
      </c>
      <c r="J104" s="1011">
        <f t="shared" si="8"/>
        <v>633.66800000000001</v>
      </c>
      <c r="K104" s="956"/>
    </row>
    <row r="105" spans="1:11" ht="12.75" customHeight="1">
      <c r="A105" s="974" t="s">
        <v>5772</v>
      </c>
      <c r="B105" s="975">
        <v>5.6</v>
      </c>
      <c r="C105" s="976">
        <v>6.3</v>
      </c>
      <c r="D105" s="977" t="s">
        <v>5773</v>
      </c>
      <c r="E105" s="954">
        <v>0.13600000000000001</v>
      </c>
      <c r="F105" s="978">
        <v>17</v>
      </c>
      <c r="G105" s="955">
        <v>497.33333333333343</v>
      </c>
      <c r="H105" s="945"/>
      <c r="I105" s="1010">
        <f t="shared" si="7"/>
        <v>606.74666666666678</v>
      </c>
      <c r="J105" s="1011">
        <f t="shared" si="8"/>
        <v>637.08400000000017</v>
      </c>
      <c r="K105" s="956"/>
    </row>
    <row r="106" spans="1:11" ht="12.75" customHeight="1">
      <c r="A106" s="974" t="s">
        <v>5774</v>
      </c>
      <c r="B106" s="975">
        <v>6.3</v>
      </c>
      <c r="C106" s="976">
        <v>7.1</v>
      </c>
      <c r="D106" s="977" t="s">
        <v>5775</v>
      </c>
      <c r="E106" s="954">
        <v>0.13600000000000001</v>
      </c>
      <c r="F106" s="978">
        <v>17</v>
      </c>
      <c r="G106" s="955">
        <v>516.66666666666674</v>
      </c>
      <c r="H106" s="945"/>
      <c r="I106" s="1010">
        <f t="shared" si="7"/>
        <v>630.33333333333337</v>
      </c>
      <c r="J106" s="1011">
        <f t="shared" si="8"/>
        <v>661.85</v>
      </c>
      <c r="K106" s="956"/>
    </row>
    <row r="107" spans="1:11" ht="21.75" customHeight="1">
      <c r="A107" s="979" t="s">
        <v>5776</v>
      </c>
      <c r="B107" s="979"/>
      <c r="C107" s="979"/>
      <c r="D107" s="979"/>
      <c r="E107" s="979"/>
      <c r="F107" s="979"/>
      <c r="G107" s="979"/>
      <c r="H107" s="945"/>
      <c r="I107" s="1010">
        <f t="shared" si="7"/>
        <v>0</v>
      </c>
      <c r="J107" s="1011"/>
      <c r="K107" s="956"/>
    </row>
    <row r="108" spans="1:11" ht="22.5" customHeight="1">
      <c r="A108" s="951" t="s">
        <v>5777</v>
      </c>
      <c r="B108" s="1601" t="s">
        <v>5778</v>
      </c>
      <c r="C108" s="1601"/>
      <c r="D108" s="1601"/>
      <c r="E108" s="954">
        <v>3.5999999999999997E-2</v>
      </c>
      <c r="F108" s="980">
        <v>3.2</v>
      </c>
      <c r="G108" s="955">
        <v>89.666666666666671</v>
      </c>
      <c r="H108" s="945"/>
      <c r="I108" s="1010">
        <f t="shared" si="7"/>
        <v>109.39333333333333</v>
      </c>
      <c r="J108" s="1011">
        <f t="shared" si="8"/>
        <v>114.863</v>
      </c>
      <c r="K108" s="956"/>
    </row>
    <row r="109" spans="1:11" s="946" customFormat="1" ht="30" customHeight="1">
      <c r="A109" s="943" t="s">
        <v>5779</v>
      </c>
      <c r="B109" s="944"/>
      <c r="C109" s="944"/>
      <c r="D109" s="944"/>
      <c r="E109" s="944"/>
      <c r="F109" s="944"/>
      <c r="G109" s="944"/>
      <c r="H109" s="945"/>
      <c r="I109" s="1010"/>
      <c r="J109" s="1011"/>
      <c r="K109" s="956"/>
    </row>
    <row r="110" spans="1:11" ht="60" customHeight="1">
      <c r="A110" s="971"/>
      <c r="B110" s="972"/>
      <c r="C110" s="972"/>
      <c r="D110" s="972"/>
      <c r="E110" s="972"/>
      <c r="F110" s="973"/>
      <c r="G110" s="981">
        <v>0</v>
      </c>
      <c r="H110" s="945"/>
      <c r="I110" s="1010"/>
      <c r="J110" s="1011"/>
      <c r="K110" s="956"/>
    </row>
    <row r="111" spans="1:11" ht="12.75" customHeight="1">
      <c r="A111" s="959" t="s">
        <v>5780</v>
      </c>
      <c r="B111" s="975">
        <v>2.8</v>
      </c>
      <c r="C111" s="952">
        <v>3.2</v>
      </c>
      <c r="D111" s="953" t="s">
        <v>5767</v>
      </c>
      <c r="E111" s="954">
        <v>0.221</v>
      </c>
      <c r="F111" s="952">
        <v>20.5</v>
      </c>
      <c r="G111" s="955">
        <v>483.66666666666669</v>
      </c>
      <c r="H111" s="945"/>
      <c r="I111" s="1010">
        <f t="shared" si="7"/>
        <v>590.07333333333338</v>
      </c>
      <c r="J111" s="1011">
        <f t="shared" si="8"/>
        <v>619.57700000000011</v>
      </c>
      <c r="K111" s="956"/>
    </row>
    <row r="112" spans="1:11" ht="12.75" customHeight="1">
      <c r="A112" s="959" t="s">
        <v>5781</v>
      </c>
      <c r="B112" s="975">
        <v>3.6</v>
      </c>
      <c r="C112" s="952">
        <v>4</v>
      </c>
      <c r="D112" s="953" t="s">
        <v>5767</v>
      </c>
      <c r="E112" s="954">
        <v>0.221</v>
      </c>
      <c r="F112" s="952">
        <v>20.5</v>
      </c>
      <c r="G112" s="955">
        <v>491.66666666666669</v>
      </c>
      <c r="H112" s="945"/>
      <c r="I112" s="1010">
        <f t="shared" si="7"/>
        <v>599.83333333333337</v>
      </c>
      <c r="J112" s="1011">
        <f t="shared" si="8"/>
        <v>629.82500000000005</v>
      </c>
      <c r="K112" s="956"/>
    </row>
    <row r="113" spans="1:11" ht="12.75" customHeight="1">
      <c r="A113" s="959" t="s">
        <v>5782</v>
      </c>
      <c r="B113" s="975">
        <v>4.5</v>
      </c>
      <c r="C113" s="952">
        <v>5</v>
      </c>
      <c r="D113" s="953" t="s">
        <v>5783</v>
      </c>
      <c r="E113" s="954">
        <v>0.221</v>
      </c>
      <c r="F113" s="952">
        <v>20.5</v>
      </c>
      <c r="G113" s="955">
        <v>519.00000000000011</v>
      </c>
      <c r="H113" s="945"/>
      <c r="I113" s="1010">
        <f t="shared" si="7"/>
        <v>633.18000000000018</v>
      </c>
      <c r="J113" s="1011">
        <f t="shared" si="8"/>
        <v>664.83900000000017</v>
      </c>
      <c r="K113" s="956"/>
    </row>
    <row r="114" spans="1:11" ht="12.75" customHeight="1">
      <c r="A114" s="959" t="s">
        <v>5784</v>
      </c>
      <c r="B114" s="975">
        <v>5.6</v>
      </c>
      <c r="C114" s="952">
        <v>6.3</v>
      </c>
      <c r="D114" s="953" t="s">
        <v>5785</v>
      </c>
      <c r="E114" s="954">
        <v>0.221</v>
      </c>
      <c r="F114" s="952">
        <v>22</v>
      </c>
      <c r="G114" s="955">
        <v>549.33333333333337</v>
      </c>
      <c r="H114" s="945"/>
      <c r="I114" s="1010">
        <f t="shared" si="7"/>
        <v>670.18666666666672</v>
      </c>
      <c r="J114" s="1011">
        <f t="shared" si="8"/>
        <v>703.69600000000014</v>
      </c>
      <c r="K114" s="956"/>
    </row>
    <row r="115" spans="1:11" ht="12.75" customHeight="1">
      <c r="A115" s="959" t="s">
        <v>5786</v>
      </c>
      <c r="B115" s="975">
        <v>7.1</v>
      </c>
      <c r="C115" s="952">
        <v>8</v>
      </c>
      <c r="D115" s="953" t="s">
        <v>5787</v>
      </c>
      <c r="E115" s="954">
        <v>0.221</v>
      </c>
      <c r="F115" s="952">
        <v>22</v>
      </c>
      <c r="G115" s="955">
        <v>700.33333333333348</v>
      </c>
      <c r="H115" s="945"/>
      <c r="I115" s="1010">
        <f t="shared" si="7"/>
        <v>854.40666666666687</v>
      </c>
      <c r="J115" s="1011">
        <f t="shared" si="8"/>
        <v>897.12700000000029</v>
      </c>
      <c r="K115" s="956"/>
    </row>
    <row r="116" spans="1:11" ht="12.75" customHeight="1">
      <c r="A116" s="959" t="s">
        <v>5788</v>
      </c>
      <c r="B116" s="975">
        <v>8</v>
      </c>
      <c r="C116" s="952">
        <v>9</v>
      </c>
      <c r="D116" s="953" t="s">
        <v>5789</v>
      </c>
      <c r="E116" s="954">
        <v>0.221</v>
      </c>
      <c r="F116" s="952">
        <v>22</v>
      </c>
      <c r="G116" s="955">
        <v>722.33333333333337</v>
      </c>
      <c r="H116" s="945"/>
      <c r="I116" s="1010">
        <f t="shared" si="7"/>
        <v>881.24666666666667</v>
      </c>
      <c r="J116" s="1011">
        <f t="shared" si="8"/>
        <v>925.30900000000008</v>
      </c>
      <c r="K116" s="956"/>
    </row>
    <row r="117" spans="1:11" ht="12.75" customHeight="1">
      <c r="A117" s="959" t="s">
        <v>5790</v>
      </c>
      <c r="B117" s="975">
        <v>9</v>
      </c>
      <c r="C117" s="952">
        <v>10</v>
      </c>
      <c r="D117" s="953" t="s">
        <v>5791</v>
      </c>
      <c r="E117" s="954">
        <v>0.26100000000000001</v>
      </c>
      <c r="F117" s="952">
        <v>24</v>
      </c>
      <c r="G117" s="955">
        <v>736.00000000000011</v>
      </c>
      <c r="H117" s="945"/>
      <c r="I117" s="1010">
        <f t="shared" si="7"/>
        <v>897.92000000000007</v>
      </c>
      <c r="J117" s="1011">
        <f t="shared" si="8"/>
        <v>942.81600000000014</v>
      </c>
      <c r="K117" s="956"/>
    </row>
    <row r="118" spans="1:11" ht="12.75" customHeight="1">
      <c r="A118" s="959" t="s">
        <v>5792</v>
      </c>
      <c r="B118" s="975">
        <v>10</v>
      </c>
      <c r="C118" s="952">
        <v>11.2</v>
      </c>
      <c r="D118" s="953" t="s">
        <v>5793</v>
      </c>
      <c r="E118" s="954">
        <v>0.26100000000000001</v>
      </c>
      <c r="F118" s="952">
        <v>24</v>
      </c>
      <c r="G118" s="955">
        <v>791.66666666666674</v>
      </c>
      <c r="H118" s="945"/>
      <c r="I118" s="1010">
        <f t="shared" si="7"/>
        <v>965.83333333333337</v>
      </c>
      <c r="J118" s="1011">
        <f t="shared" si="8"/>
        <v>1014.1250000000001</v>
      </c>
      <c r="K118" s="956"/>
    </row>
    <row r="119" spans="1:11" ht="12.75" customHeight="1">
      <c r="A119" s="959" t="s">
        <v>5794</v>
      </c>
      <c r="B119" s="975">
        <v>11.2</v>
      </c>
      <c r="C119" s="952">
        <v>12.5</v>
      </c>
      <c r="D119" s="953" t="s">
        <v>5795</v>
      </c>
      <c r="E119" s="954">
        <v>0.29599999999999999</v>
      </c>
      <c r="F119" s="952">
        <v>24</v>
      </c>
      <c r="G119" s="955">
        <v>923.00000000000011</v>
      </c>
      <c r="H119" s="945"/>
      <c r="I119" s="1010">
        <f t="shared" si="7"/>
        <v>1126.0600000000002</v>
      </c>
      <c r="J119" s="1011">
        <f t="shared" si="8"/>
        <v>1182.3630000000003</v>
      </c>
      <c r="K119" s="956"/>
    </row>
    <row r="120" spans="1:11" ht="12.75" customHeight="1">
      <c r="A120" s="959" t="s">
        <v>5796</v>
      </c>
      <c r="B120" s="975">
        <v>14</v>
      </c>
      <c r="C120" s="952">
        <v>16</v>
      </c>
      <c r="D120" s="953" t="s">
        <v>5797</v>
      </c>
      <c r="E120" s="954">
        <v>0.29599999999999999</v>
      </c>
      <c r="F120" s="952">
        <v>24</v>
      </c>
      <c r="G120" s="955">
        <v>959.33333333333337</v>
      </c>
      <c r="H120" s="945"/>
      <c r="I120" s="1010">
        <f t="shared" si="7"/>
        <v>1170.3866666666668</v>
      </c>
      <c r="J120" s="1011">
        <f t="shared" si="8"/>
        <v>1228.9060000000002</v>
      </c>
      <c r="K120" s="956"/>
    </row>
    <row r="121" spans="1:11" ht="12.75" customHeight="1">
      <c r="A121" s="982" t="s">
        <v>5798</v>
      </c>
      <c r="B121" s="975">
        <v>16</v>
      </c>
      <c r="C121" s="952">
        <v>18</v>
      </c>
      <c r="D121" s="953" t="s">
        <v>5799</v>
      </c>
      <c r="E121" s="954">
        <v>0.38600000000000001</v>
      </c>
      <c r="F121" s="952">
        <v>37.200000000000003</v>
      </c>
      <c r="G121" s="955">
        <v>968.33333333333337</v>
      </c>
      <c r="H121" s="945"/>
      <c r="I121" s="1010">
        <f t="shared" si="7"/>
        <v>1181.3666666666668</v>
      </c>
      <c r="J121" s="1011">
        <f t="shared" si="8"/>
        <v>1240.4350000000002</v>
      </c>
      <c r="K121" s="956"/>
    </row>
    <row r="122" spans="1:11" ht="12.75" customHeight="1">
      <c r="A122" s="982" t="s">
        <v>5800</v>
      </c>
      <c r="B122" s="975">
        <v>18</v>
      </c>
      <c r="C122" s="952">
        <v>20</v>
      </c>
      <c r="D122" s="953" t="s">
        <v>5801</v>
      </c>
      <c r="E122" s="954">
        <v>0.38600000000000001</v>
      </c>
      <c r="F122" s="952">
        <v>37.299999999999997</v>
      </c>
      <c r="G122" s="955">
        <v>992.66666666666674</v>
      </c>
      <c r="H122" s="945"/>
      <c r="I122" s="1010">
        <f t="shared" si="7"/>
        <v>1211.0533333333335</v>
      </c>
      <c r="J122" s="1011">
        <f t="shared" si="8"/>
        <v>1271.6060000000002</v>
      </c>
      <c r="K122" s="956"/>
    </row>
    <row r="123" spans="1:11" ht="21.75" customHeight="1">
      <c r="A123" s="979" t="s">
        <v>5776</v>
      </c>
      <c r="B123" s="979"/>
      <c r="C123" s="979"/>
      <c r="D123" s="979"/>
      <c r="E123" s="979"/>
      <c r="F123" s="979"/>
      <c r="G123" s="979"/>
      <c r="H123" s="945"/>
      <c r="I123" s="1010"/>
      <c r="J123" s="1011"/>
      <c r="K123" s="956"/>
    </row>
    <row r="124" spans="1:11" ht="24" customHeight="1">
      <c r="A124" s="951" t="s">
        <v>5802</v>
      </c>
      <c r="B124" s="1601" t="s">
        <v>5803</v>
      </c>
      <c r="C124" s="1601"/>
      <c r="D124" s="1601"/>
      <c r="E124" s="954">
        <v>9.4E-2</v>
      </c>
      <c r="F124" s="963">
        <v>7.6</v>
      </c>
      <c r="G124" s="955">
        <v>137.66666666666669</v>
      </c>
      <c r="H124" s="945"/>
      <c r="I124" s="1010">
        <f t="shared" si="7"/>
        <v>167.95333333333335</v>
      </c>
      <c r="J124" s="1011">
        <f t="shared" si="8"/>
        <v>176.35100000000003</v>
      </c>
      <c r="K124" s="956"/>
    </row>
    <row r="125" spans="1:11" ht="24" customHeight="1">
      <c r="A125" s="982" t="s">
        <v>5804</v>
      </c>
      <c r="B125" s="1601" t="s">
        <v>5805</v>
      </c>
      <c r="C125" s="1601"/>
      <c r="D125" s="1601"/>
      <c r="E125" s="954">
        <v>0.124</v>
      </c>
      <c r="F125" s="963">
        <v>9.6999999999999993</v>
      </c>
      <c r="G125" s="955">
        <v>177.66666666666669</v>
      </c>
      <c r="H125" s="945"/>
      <c r="I125" s="1010">
        <f t="shared" si="7"/>
        <v>216.75333333333336</v>
      </c>
      <c r="J125" s="1011">
        <f t="shared" si="8"/>
        <v>227.59100000000004</v>
      </c>
      <c r="K125" s="956"/>
    </row>
    <row r="126" spans="1:11" s="946" customFormat="1" ht="30" customHeight="1">
      <c r="A126" s="943" t="s">
        <v>5806</v>
      </c>
      <c r="B126" s="944"/>
      <c r="C126" s="944"/>
      <c r="D126" s="944"/>
      <c r="E126" s="944"/>
      <c r="F126" s="944"/>
      <c r="G126" s="944"/>
      <c r="H126" s="945"/>
      <c r="I126" s="1010"/>
      <c r="J126" s="1011"/>
      <c r="K126" s="956"/>
    </row>
    <row r="127" spans="1:11" ht="63.75" customHeight="1">
      <c r="A127" s="971"/>
      <c r="B127" s="972"/>
      <c r="C127" s="972"/>
      <c r="D127" s="972"/>
      <c r="E127" s="972"/>
      <c r="F127" s="973"/>
      <c r="G127" s="971"/>
      <c r="H127" s="945"/>
      <c r="I127" s="1010"/>
      <c r="J127" s="1011"/>
      <c r="K127" s="956"/>
    </row>
    <row r="128" spans="1:11" ht="12.75" customHeight="1">
      <c r="A128" s="959" t="s">
        <v>5807</v>
      </c>
      <c r="B128" s="952">
        <v>1.5</v>
      </c>
      <c r="C128" s="983">
        <v>1.8</v>
      </c>
      <c r="D128" s="953" t="s">
        <v>5808</v>
      </c>
      <c r="E128" s="954">
        <v>0.10299999999999999</v>
      </c>
      <c r="F128" s="952">
        <v>13.5</v>
      </c>
      <c r="G128" s="955">
        <v>391.66666666666669</v>
      </c>
      <c r="H128" s="945"/>
      <c r="I128" s="1010">
        <f t="shared" si="7"/>
        <v>477.83333333333337</v>
      </c>
      <c r="J128" s="1011">
        <f t="shared" si="8"/>
        <v>501.72500000000008</v>
      </c>
      <c r="K128" s="956"/>
    </row>
    <row r="129" spans="1:11" ht="12.75" customHeight="1">
      <c r="A129" s="959" t="s">
        <v>5809</v>
      </c>
      <c r="B129" s="952">
        <v>2.2000000000000002</v>
      </c>
      <c r="C129" s="952">
        <v>2.5</v>
      </c>
      <c r="D129" s="953" t="s">
        <v>5810</v>
      </c>
      <c r="E129" s="954">
        <v>0.10299999999999999</v>
      </c>
      <c r="F129" s="952">
        <v>13.5</v>
      </c>
      <c r="G129" s="955">
        <v>426.00000000000006</v>
      </c>
      <c r="H129" s="945"/>
      <c r="I129" s="1010">
        <f t="shared" si="7"/>
        <v>519.72</v>
      </c>
      <c r="J129" s="1011">
        <f t="shared" si="8"/>
        <v>545.70600000000002</v>
      </c>
      <c r="K129" s="956"/>
    </row>
    <row r="130" spans="1:11" ht="12.75" customHeight="1">
      <c r="A130" s="959" t="s">
        <v>5811</v>
      </c>
      <c r="B130" s="952">
        <v>2.8</v>
      </c>
      <c r="C130" s="952">
        <v>3.2</v>
      </c>
      <c r="D130" s="953" t="s">
        <v>5812</v>
      </c>
      <c r="E130" s="954">
        <v>0.10299999999999999</v>
      </c>
      <c r="F130" s="952">
        <v>13.5</v>
      </c>
      <c r="G130" s="955">
        <v>437</v>
      </c>
      <c r="H130" s="945"/>
      <c r="I130" s="1010">
        <f t="shared" si="7"/>
        <v>533.14</v>
      </c>
      <c r="J130" s="1011">
        <f t="shared" si="8"/>
        <v>559.79700000000003</v>
      </c>
      <c r="K130" s="956"/>
    </row>
    <row r="131" spans="1:11" ht="12.75" customHeight="1">
      <c r="A131" s="959" t="s">
        <v>5813</v>
      </c>
      <c r="B131" s="952">
        <v>3.6</v>
      </c>
      <c r="C131" s="952">
        <v>4</v>
      </c>
      <c r="D131" s="953" t="s">
        <v>5767</v>
      </c>
      <c r="E131" s="954">
        <v>0.125</v>
      </c>
      <c r="F131" s="952">
        <v>15.5</v>
      </c>
      <c r="G131" s="955">
        <v>447.66666666666674</v>
      </c>
      <c r="H131" s="945"/>
      <c r="I131" s="1010">
        <f t="shared" si="7"/>
        <v>546.15333333333342</v>
      </c>
      <c r="J131" s="1011">
        <f t="shared" si="8"/>
        <v>573.46100000000013</v>
      </c>
      <c r="K131" s="956"/>
    </row>
    <row r="132" spans="1:11" ht="12.75" customHeight="1">
      <c r="A132" s="959" t="s">
        <v>5814</v>
      </c>
      <c r="B132" s="952">
        <v>4.5</v>
      </c>
      <c r="C132" s="952">
        <v>5</v>
      </c>
      <c r="D132" s="953" t="s">
        <v>5815</v>
      </c>
      <c r="E132" s="954">
        <v>0.154</v>
      </c>
      <c r="F132" s="952">
        <v>19.5</v>
      </c>
      <c r="G132" s="955">
        <v>524.00000000000011</v>
      </c>
      <c r="H132" s="945"/>
      <c r="I132" s="1010">
        <f t="shared" si="7"/>
        <v>639.28000000000009</v>
      </c>
      <c r="J132" s="1011">
        <f t="shared" si="8"/>
        <v>671.24400000000014</v>
      </c>
      <c r="K132" s="956"/>
    </row>
    <row r="133" spans="1:11" ht="12.75" customHeight="1">
      <c r="A133" s="959" t="s">
        <v>5816</v>
      </c>
      <c r="B133" s="952">
        <v>5.6</v>
      </c>
      <c r="C133" s="952">
        <v>6.3</v>
      </c>
      <c r="D133" s="953" t="s">
        <v>5817</v>
      </c>
      <c r="E133" s="954">
        <v>0.154</v>
      </c>
      <c r="F133" s="952">
        <v>19.5</v>
      </c>
      <c r="G133" s="955">
        <v>557.33333333333337</v>
      </c>
      <c r="H133" s="945"/>
      <c r="I133" s="1010">
        <f t="shared" si="7"/>
        <v>679.94666666666672</v>
      </c>
      <c r="J133" s="1011">
        <f t="shared" si="8"/>
        <v>713.94400000000007</v>
      </c>
      <c r="K133" s="956"/>
    </row>
    <row r="134" spans="1:11" ht="12.75" customHeight="1">
      <c r="A134" s="959" t="s">
        <v>5818</v>
      </c>
      <c r="B134" s="952">
        <v>7.1</v>
      </c>
      <c r="C134" s="952">
        <v>8</v>
      </c>
      <c r="D134" s="953" t="s">
        <v>5819</v>
      </c>
      <c r="E134" s="954">
        <v>0.183</v>
      </c>
      <c r="F134" s="952">
        <v>23.5</v>
      </c>
      <c r="G134" s="955">
        <v>593</v>
      </c>
      <c r="H134" s="945"/>
      <c r="I134" s="1010">
        <f t="shared" si="7"/>
        <v>723.46</v>
      </c>
      <c r="J134" s="1011">
        <f t="shared" si="8"/>
        <v>759.63300000000004</v>
      </c>
      <c r="K134" s="956"/>
    </row>
    <row r="135" spans="1:11" ht="12.75" customHeight="1">
      <c r="A135" s="959" t="s">
        <v>5820</v>
      </c>
      <c r="B135" s="952">
        <v>8</v>
      </c>
      <c r="C135" s="952">
        <v>9</v>
      </c>
      <c r="D135" s="953" t="s">
        <v>5821</v>
      </c>
      <c r="E135" s="954">
        <v>0.23499999999999999</v>
      </c>
      <c r="F135" s="952">
        <v>32.5</v>
      </c>
      <c r="G135" s="955">
        <v>594.00000000000011</v>
      </c>
      <c r="H135" s="945"/>
      <c r="I135" s="1010">
        <f t="shared" si="7"/>
        <v>724.68000000000018</v>
      </c>
      <c r="J135" s="1011">
        <f t="shared" si="8"/>
        <v>760.91400000000021</v>
      </c>
      <c r="K135" s="956"/>
    </row>
    <row r="136" spans="1:11" ht="12.75" customHeight="1">
      <c r="A136" s="959" t="s">
        <v>5822</v>
      </c>
      <c r="B136" s="952">
        <v>9</v>
      </c>
      <c r="C136" s="952">
        <v>10</v>
      </c>
      <c r="D136" s="953" t="s">
        <v>5821</v>
      </c>
      <c r="E136" s="954">
        <v>0.23499999999999999</v>
      </c>
      <c r="F136" s="952">
        <v>32.5</v>
      </c>
      <c r="G136" s="955">
        <v>626.00000000000011</v>
      </c>
      <c r="H136" s="945"/>
      <c r="I136" s="1010">
        <f t="shared" si="7"/>
        <v>763.72000000000014</v>
      </c>
      <c r="J136" s="1011">
        <f t="shared" si="8"/>
        <v>801.90600000000018</v>
      </c>
      <c r="K136" s="956"/>
    </row>
    <row r="137" spans="1:11" ht="12.75" customHeight="1">
      <c r="A137" s="959" t="s">
        <v>5823</v>
      </c>
      <c r="B137" s="952">
        <v>11.2</v>
      </c>
      <c r="C137" s="952">
        <v>12.5</v>
      </c>
      <c r="D137" s="953" t="s">
        <v>5824</v>
      </c>
      <c r="E137" s="954">
        <v>0.23499999999999999</v>
      </c>
      <c r="F137" s="952">
        <v>32.5</v>
      </c>
      <c r="G137" s="955">
        <v>685</v>
      </c>
      <c r="H137" s="945"/>
      <c r="I137" s="1010">
        <f t="shared" si="7"/>
        <v>835.69999999999993</v>
      </c>
      <c r="J137" s="1011">
        <f t="shared" si="8"/>
        <v>877.48500000000001</v>
      </c>
      <c r="K137" s="956"/>
    </row>
    <row r="138" spans="1:11" s="946" customFormat="1" ht="30.75" customHeight="1">
      <c r="A138" s="943" t="s">
        <v>5825</v>
      </c>
      <c r="B138" s="944"/>
      <c r="C138" s="944"/>
      <c r="D138" s="944"/>
      <c r="E138" s="944"/>
      <c r="F138" s="944"/>
      <c r="G138" s="944"/>
      <c r="H138" s="945"/>
      <c r="I138" s="1010"/>
      <c r="J138" s="1011"/>
      <c r="K138" s="956"/>
    </row>
    <row r="139" spans="1:11" ht="57.75" customHeight="1">
      <c r="A139" s="971"/>
      <c r="B139" s="972"/>
      <c r="C139" s="972"/>
      <c r="D139" s="972"/>
      <c r="E139" s="972"/>
      <c r="F139" s="973"/>
      <c r="G139" s="971"/>
      <c r="H139" s="945"/>
      <c r="I139" s="1010"/>
      <c r="J139" s="1011"/>
      <c r="K139" s="956"/>
    </row>
    <row r="140" spans="1:11" ht="12.75" customHeight="1">
      <c r="A140" s="959" t="s">
        <v>5826</v>
      </c>
      <c r="B140" s="952">
        <v>1.5</v>
      </c>
      <c r="C140" s="983">
        <v>1.8</v>
      </c>
      <c r="D140" s="953" t="s">
        <v>5827</v>
      </c>
      <c r="E140" s="954">
        <v>0.20799999999999999</v>
      </c>
      <c r="F140" s="952">
        <v>21</v>
      </c>
      <c r="G140" s="955">
        <v>398.00000000000006</v>
      </c>
      <c r="H140" s="945"/>
      <c r="I140" s="1010">
        <f t="shared" ref="I140:I203" si="9">G140*1.22</f>
        <v>485.56000000000006</v>
      </c>
      <c r="J140" s="1011">
        <f t="shared" si="8"/>
        <v>509.83800000000008</v>
      </c>
      <c r="K140" s="956"/>
    </row>
    <row r="141" spans="1:11" ht="12.75" customHeight="1">
      <c r="A141" s="959" t="s">
        <v>5828</v>
      </c>
      <c r="B141" s="952">
        <v>2.2000000000000002</v>
      </c>
      <c r="C141" s="952">
        <v>2.5</v>
      </c>
      <c r="D141" s="953" t="s">
        <v>5827</v>
      </c>
      <c r="E141" s="954">
        <v>0.20799999999999999</v>
      </c>
      <c r="F141" s="952">
        <v>21</v>
      </c>
      <c r="G141" s="955">
        <v>409.66666666666669</v>
      </c>
      <c r="H141" s="945"/>
      <c r="I141" s="1010">
        <f t="shared" si="9"/>
        <v>499.79333333333335</v>
      </c>
      <c r="J141" s="1011">
        <f t="shared" si="8"/>
        <v>524.78300000000002</v>
      </c>
      <c r="K141" s="956"/>
    </row>
    <row r="142" spans="1:11" ht="12.75" customHeight="1">
      <c r="A142" s="959" t="s">
        <v>5829</v>
      </c>
      <c r="B142" s="952">
        <v>2.8</v>
      </c>
      <c r="C142" s="952">
        <v>3.2</v>
      </c>
      <c r="D142" s="953" t="s">
        <v>5827</v>
      </c>
      <c r="E142" s="954">
        <v>0.20799999999999999</v>
      </c>
      <c r="F142" s="952">
        <v>21</v>
      </c>
      <c r="G142" s="955">
        <v>420.33333333333337</v>
      </c>
      <c r="H142" s="945"/>
      <c r="I142" s="1010">
        <f t="shared" si="9"/>
        <v>512.80666666666673</v>
      </c>
      <c r="J142" s="1011">
        <f t="shared" si="8"/>
        <v>538.44700000000012</v>
      </c>
      <c r="K142" s="956"/>
    </row>
    <row r="143" spans="1:11" ht="12.75" customHeight="1">
      <c r="A143" s="959" t="s">
        <v>5830</v>
      </c>
      <c r="B143" s="952">
        <v>3.6</v>
      </c>
      <c r="C143" s="952">
        <v>4</v>
      </c>
      <c r="D143" s="953" t="s">
        <v>5831</v>
      </c>
      <c r="E143" s="954">
        <v>0.20799999999999999</v>
      </c>
      <c r="F143" s="952">
        <v>21</v>
      </c>
      <c r="G143" s="955">
        <v>430.66666666666674</v>
      </c>
      <c r="H143" s="945"/>
      <c r="I143" s="1010">
        <f t="shared" si="9"/>
        <v>525.41333333333341</v>
      </c>
      <c r="J143" s="1011">
        <f t="shared" si="8"/>
        <v>551.68400000000008</v>
      </c>
      <c r="K143" s="956"/>
    </row>
    <row r="144" spans="1:11" ht="12.75" customHeight="1">
      <c r="A144" s="959" t="s">
        <v>5832</v>
      </c>
      <c r="B144" s="952">
        <v>4.5</v>
      </c>
      <c r="C144" s="952">
        <v>5</v>
      </c>
      <c r="D144" s="953" t="s">
        <v>5833</v>
      </c>
      <c r="E144" s="954">
        <v>0.20799999999999999</v>
      </c>
      <c r="F144" s="952">
        <v>22</v>
      </c>
      <c r="G144" s="955">
        <v>503.66666666666669</v>
      </c>
      <c r="H144" s="945"/>
      <c r="I144" s="1010">
        <f t="shared" si="9"/>
        <v>614.47333333333336</v>
      </c>
      <c r="J144" s="1011">
        <f t="shared" si="8"/>
        <v>645.197</v>
      </c>
      <c r="K144" s="956"/>
    </row>
    <row r="145" spans="1:11" ht="12.75" customHeight="1">
      <c r="A145" s="959" t="s">
        <v>5834</v>
      </c>
      <c r="B145" s="952">
        <v>5.6</v>
      </c>
      <c r="C145" s="952">
        <v>6.3</v>
      </c>
      <c r="D145" s="953" t="s">
        <v>5835</v>
      </c>
      <c r="E145" s="954">
        <v>0.26200000000000001</v>
      </c>
      <c r="F145" s="952">
        <v>27.5</v>
      </c>
      <c r="G145" s="955">
        <v>536.00000000000011</v>
      </c>
      <c r="H145" s="945"/>
      <c r="I145" s="1010">
        <f t="shared" si="9"/>
        <v>653.92000000000007</v>
      </c>
      <c r="J145" s="1011">
        <f t="shared" si="8"/>
        <v>686.6160000000001</v>
      </c>
      <c r="K145" s="956"/>
    </row>
    <row r="146" spans="1:11" ht="12.75" customHeight="1">
      <c r="A146" s="959" t="s">
        <v>5836</v>
      </c>
      <c r="B146" s="952">
        <v>7.1</v>
      </c>
      <c r="C146" s="952">
        <v>8</v>
      </c>
      <c r="D146" s="953" t="s">
        <v>5837</v>
      </c>
      <c r="E146" s="954">
        <v>0.26200000000000001</v>
      </c>
      <c r="F146" s="952">
        <v>28.5</v>
      </c>
      <c r="G146" s="955">
        <v>570.33333333333348</v>
      </c>
      <c r="H146" s="945"/>
      <c r="I146" s="1010">
        <f t="shared" si="9"/>
        <v>695.80666666666684</v>
      </c>
      <c r="J146" s="1011">
        <f t="shared" si="8"/>
        <v>730.59700000000021</v>
      </c>
      <c r="K146" s="956"/>
    </row>
    <row r="147" spans="1:11" ht="12.75" customHeight="1">
      <c r="A147" s="959" t="s">
        <v>5838</v>
      </c>
      <c r="B147" s="952">
        <v>8</v>
      </c>
      <c r="C147" s="952">
        <v>9</v>
      </c>
      <c r="D147" s="953" t="s">
        <v>5787</v>
      </c>
      <c r="E147" s="954">
        <v>0.33</v>
      </c>
      <c r="F147" s="952">
        <v>33.5</v>
      </c>
      <c r="G147" s="955">
        <v>529.33333333333337</v>
      </c>
      <c r="H147" s="945"/>
      <c r="I147" s="1010">
        <f t="shared" si="9"/>
        <v>645.78666666666675</v>
      </c>
      <c r="J147" s="1011">
        <f t="shared" si="8"/>
        <v>678.07600000000014</v>
      </c>
      <c r="K147" s="956"/>
    </row>
    <row r="148" spans="1:11" ht="12.75" customHeight="1">
      <c r="A148" s="959" t="s">
        <v>5839</v>
      </c>
      <c r="B148" s="952">
        <v>9</v>
      </c>
      <c r="C148" s="952">
        <v>10</v>
      </c>
      <c r="D148" s="953" t="s">
        <v>5787</v>
      </c>
      <c r="E148" s="954">
        <v>0.33</v>
      </c>
      <c r="F148" s="952">
        <v>34.5</v>
      </c>
      <c r="G148" s="955">
        <v>571.00000000000011</v>
      </c>
      <c r="H148" s="945"/>
      <c r="I148" s="1010">
        <f t="shared" si="9"/>
        <v>696.62000000000012</v>
      </c>
      <c r="J148" s="1011">
        <f t="shared" si="8"/>
        <v>731.45100000000014</v>
      </c>
      <c r="K148" s="956"/>
    </row>
    <row r="149" spans="1:11" ht="12.75" customHeight="1">
      <c r="A149" s="959" t="s">
        <v>5840</v>
      </c>
      <c r="B149" s="952">
        <v>11.2</v>
      </c>
      <c r="C149" s="952">
        <v>12.5</v>
      </c>
      <c r="D149" s="953" t="s">
        <v>5841</v>
      </c>
      <c r="E149" s="954">
        <v>0.42499999999999999</v>
      </c>
      <c r="F149" s="952">
        <v>41.5</v>
      </c>
      <c r="G149" s="955">
        <v>626.66666666666674</v>
      </c>
      <c r="H149" s="945"/>
      <c r="I149" s="1010">
        <f t="shared" si="9"/>
        <v>764.53333333333342</v>
      </c>
      <c r="J149" s="1011">
        <f t="shared" si="8"/>
        <v>802.7600000000001</v>
      </c>
      <c r="K149" s="956"/>
    </row>
    <row r="150" spans="1:11" ht="12.75" customHeight="1">
      <c r="A150" s="959" t="s">
        <v>5842</v>
      </c>
      <c r="B150" s="952">
        <v>12.5</v>
      </c>
      <c r="C150" s="952">
        <v>14</v>
      </c>
      <c r="D150" s="953" t="s">
        <v>5843</v>
      </c>
      <c r="E150" s="954">
        <v>0.42499999999999999</v>
      </c>
      <c r="F150" s="952">
        <v>43.5</v>
      </c>
      <c r="G150" s="955">
        <v>641.00000000000011</v>
      </c>
      <c r="H150" s="945"/>
      <c r="I150" s="1010">
        <f t="shared" si="9"/>
        <v>782.0200000000001</v>
      </c>
      <c r="J150" s="1011">
        <f t="shared" ref="J150:J213" si="10">I150*1.05</f>
        <v>821.12100000000009</v>
      </c>
      <c r="K150" s="956"/>
    </row>
    <row r="151" spans="1:11" ht="12.75" customHeight="1">
      <c r="A151" s="959" t="s">
        <v>5844</v>
      </c>
      <c r="B151" s="952">
        <v>14</v>
      </c>
      <c r="C151" s="952">
        <v>16</v>
      </c>
      <c r="D151" s="953" t="s">
        <v>5843</v>
      </c>
      <c r="E151" s="954">
        <v>0.42499999999999999</v>
      </c>
      <c r="F151" s="952">
        <v>43.5</v>
      </c>
      <c r="G151" s="955">
        <v>644.66666666666674</v>
      </c>
      <c r="H151" s="945"/>
      <c r="I151" s="1010">
        <f t="shared" si="9"/>
        <v>786.49333333333345</v>
      </c>
      <c r="J151" s="1011">
        <f t="shared" si="10"/>
        <v>825.81800000000021</v>
      </c>
      <c r="K151" s="956"/>
    </row>
    <row r="152" spans="1:11" ht="12.75" customHeight="1">
      <c r="A152" s="959" t="s">
        <v>5845</v>
      </c>
      <c r="B152" s="952">
        <v>16</v>
      </c>
      <c r="C152" s="952">
        <v>18</v>
      </c>
      <c r="D152" s="953" t="s">
        <v>5846</v>
      </c>
      <c r="E152" s="954">
        <v>0.42499999999999999</v>
      </c>
      <c r="F152" s="952">
        <v>43.5</v>
      </c>
      <c r="G152" s="955">
        <v>755.66666666666674</v>
      </c>
      <c r="H152" s="945"/>
      <c r="I152" s="1010">
        <f t="shared" si="9"/>
        <v>921.91333333333341</v>
      </c>
      <c r="J152" s="1011">
        <f t="shared" si="10"/>
        <v>968.00900000000013</v>
      </c>
      <c r="K152" s="956"/>
    </row>
    <row r="153" spans="1:11" s="946" customFormat="1" ht="30" customHeight="1">
      <c r="A153" s="943" t="s">
        <v>5847</v>
      </c>
      <c r="B153" s="944"/>
      <c r="C153" s="944"/>
      <c r="D153" s="944"/>
      <c r="E153" s="944"/>
      <c r="F153" s="944"/>
      <c r="G153" s="944"/>
      <c r="H153" s="945"/>
      <c r="I153" s="1010"/>
      <c r="J153" s="1011"/>
      <c r="K153" s="956"/>
    </row>
    <row r="154" spans="1:11" ht="54" customHeight="1">
      <c r="A154" s="971"/>
      <c r="B154" s="972"/>
      <c r="C154" s="972"/>
      <c r="D154" s="972"/>
      <c r="E154" s="972"/>
      <c r="F154" s="973"/>
      <c r="G154" s="971"/>
      <c r="H154" s="945"/>
      <c r="I154" s="1010"/>
      <c r="J154" s="1011"/>
      <c r="K154" s="956"/>
    </row>
    <row r="155" spans="1:11" ht="12.75" customHeight="1">
      <c r="A155" s="959" t="s">
        <v>5848</v>
      </c>
      <c r="B155" s="952">
        <v>5.6</v>
      </c>
      <c r="C155" s="983">
        <v>6.3</v>
      </c>
      <c r="D155" s="953" t="s">
        <v>5849</v>
      </c>
      <c r="E155" s="954">
        <v>0.38800000000000001</v>
      </c>
      <c r="F155" s="952">
        <v>38.5</v>
      </c>
      <c r="G155" s="955">
        <v>657.66666666666674</v>
      </c>
      <c r="H155" s="945"/>
      <c r="I155" s="1010">
        <f t="shared" si="9"/>
        <v>802.35333333333335</v>
      </c>
      <c r="J155" s="1011">
        <f t="shared" si="10"/>
        <v>842.471</v>
      </c>
      <c r="K155" s="956"/>
    </row>
    <row r="156" spans="1:11" ht="12.75" customHeight="1">
      <c r="A156" s="959" t="s">
        <v>5850</v>
      </c>
      <c r="B156" s="952">
        <v>7.1</v>
      </c>
      <c r="C156" s="952">
        <v>8</v>
      </c>
      <c r="D156" s="953" t="s">
        <v>5849</v>
      </c>
      <c r="E156" s="954">
        <v>0.38800000000000001</v>
      </c>
      <c r="F156" s="952">
        <v>38.5</v>
      </c>
      <c r="G156" s="955">
        <v>710.66666666666674</v>
      </c>
      <c r="H156" s="945"/>
      <c r="I156" s="1010">
        <f t="shared" si="9"/>
        <v>867.01333333333343</v>
      </c>
      <c r="J156" s="1011">
        <f t="shared" si="10"/>
        <v>910.36400000000015</v>
      </c>
      <c r="K156" s="956"/>
    </row>
    <row r="157" spans="1:11" ht="12.75" customHeight="1">
      <c r="A157" s="959" t="s">
        <v>5851</v>
      </c>
      <c r="B157" s="952">
        <v>8</v>
      </c>
      <c r="C157" s="952">
        <v>9</v>
      </c>
      <c r="D157" s="953" t="s">
        <v>5849</v>
      </c>
      <c r="E157" s="954">
        <v>0.38800000000000001</v>
      </c>
      <c r="F157" s="952">
        <v>38.5</v>
      </c>
      <c r="G157" s="955">
        <v>753.33333333333337</v>
      </c>
      <c r="H157" s="945"/>
      <c r="I157" s="1010">
        <f t="shared" si="9"/>
        <v>919.06666666666672</v>
      </c>
      <c r="J157" s="1011">
        <f t="shared" si="10"/>
        <v>965.0200000000001</v>
      </c>
      <c r="K157" s="956"/>
    </row>
    <row r="158" spans="1:11" ht="12.75" customHeight="1">
      <c r="A158" s="959" t="s">
        <v>5852</v>
      </c>
      <c r="B158" s="952">
        <v>9</v>
      </c>
      <c r="C158" s="952">
        <v>10</v>
      </c>
      <c r="D158" s="953" t="s">
        <v>5853</v>
      </c>
      <c r="E158" s="954">
        <v>0.38800000000000001</v>
      </c>
      <c r="F158" s="952">
        <v>48.5</v>
      </c>
      <c r="G158" s="955">
        <v>822.33333333333337</v>
      </c>
      <c r="H158" s="945"/>
      <c r="I158" s="1010">
        <f t="shared" si="9"/>
        <v>1003.2466666666667</v>
      </c>
      <c r="J158" s="1011">
        <f t="shared" si="10"/>
        <v>1053.4090000000001</v>
      </c>
      <c r="K158" s="956"/>
    </row>
    <row r="159" spans="1:11" ht="12.75" customHeight="1">
      <c r="A159" s="959" t="s">
        <v>5854</v>
      </c>
      <c r="B159" s="952">
        <v>11.2</v>
      </c>
      <c r="C159" s="952">
        <v>12.5</v>
      </c>
      <c r="D159" s="953" t="s">
        <v>5855</v>
      </c>
      <c r="E159" s="954">
        <v>0.5</v>
      </c>
      <c r="F159" s="952">
        <v>50.5</v>
      </c>
      <c r="G159" s="955">
        <v>858.66666666666674</v>
      </c>
      <c r="H159" s="945"/>
      <c r="I159" s="1010">
        <f t="shared" si="9"/>
        <v>1047.5733333333335</v>
      </c>
      <c r="J159" s="1011">
        <f t="shared" si="10"/>
        <v>1099.9520000000002</v>
      </c>
      <c r="K159" s="956"/>
    </row>
    <row r="160" spans="1:11" ht="12.75" customHeight="1">
      <c r="A160" s="959" t="s">
        <v>5856</v>
      </c>
      <c r="B160" s="952">
        <v>12.5</v>
      </c>
      <c r="C160" s="952">
        <v>14</v>
      </c>
      <c r="D160" s="953" t="s">
        <v>5857</v>
      </c>
      <c r="E160" s="954">
        <v>0.5</v>
      </c>
      <c r="F160" s="952">
        <v>50.5</v>
      </c>
      <c r="G160" s="955">
        <v>884.66666666666686</v>
      </c>
      <c r="H160" s="945"/>
      <c r="I160" s="1010">
        <f t="shared" si="9"/>
        <v>1079.2933333333335</v>
      </c>
      <c r="J160" s="1011">
        <f t="shared" si="10"/>
        <v>1133.2580000000003</v>
      </c>
      <c r="K160" s="956"/>
    </row>
    <row r="161" spans="1:11" ht="12.75" customHeight="1">
      <c r="A161" s="959" t="s">
        <v>5858</v>
      </c>
      <c r="B161" s="952">
        <v>14</v>
      </c>
      <c r="C161" s="952">
        <v>16</v>
      </c>
      <c r="D161" s="953" t="s">
        <v>5859</v>
      </c>
      <c r="E161" s="954">
        <v>0.5</v>
      </c>
      <c r="F161" s="952">
        <v>50.5</v>
      </c>
      <c r="G161" s="955">
        <v>922.00000000000011</v>
      </c>
      <c r="H161" s="945"/>
      <c r="I161" s="1010">
        <f t="shared" si="9"/>
        <v>1124.8400000000001</v>
      </c>
      <c r="J161" s="1011">
        <f t="shared" si="10"/>
        <v>1181.0820000000001</v>
      </c>
      <c r="K161" s="956"/>
    </row>
    <row r="162" spans="1:11" ht="12.75" customHeight="1">
      <c r="A162" s="959" t="s">
        <v>5860</v>
      </c>
      <c r="B162" s="952">
        <v>16</v>
      </c>
      <c r="C162" s="952">
        <v>18</v>
      </c>
      <c r="D162" s="953" t="s">
        <v>5861</v>
      </c>
      <c r="E162" s="954">
        <v>0.5</v>
      </c>
      <c r="F162" s="952">
        <v>50.5</v>
      </c>
      <c r="G162" s="955">
        <v>968.00000000000011</v>
      </c>
      <c r="H162" s="945"/>
      <c r="I162" s="1010">
        <f t="shared" si="9"/>
        <v>1180.96</v>
      </c>
      <c r="J162" s="1011">
        <f t="shared" si="10"/>
        <v>1240.008</v>
      </c>
      <c r="K162" s="956"/>
    </row>
    <row r="163" spans="1:11" ht="12.75" customHeight="1">
      <c r="A163" s="959" t="s">
        <v>5862</v>
      </c>
      <c r="B163" s="952">
        <v>20</v>
      </c>
      <c r="C163" s="952">
        <v>22.5</v>
      </c>
      <c r="D163" s="953" t="s">
        <v>5863</v>
      </c>
      <c r="E163" s="954">
        <v>1.1839999999999999</v>
      </c>
      <c r="F163" s="952">
        <v>150</v>
      </c>
      <c r="G163" s="955">
        <v>1299.3333333333335</v>
      </c>
      <c r="H163" s="945"/>
      <c r="I163" s="1010">
        <f t="shared" si="9"/>
        <v>1585.1866666666667</v>
      </c>
      <c r="J163" s="1011">
        <f t="shared" si="10"/>
        <v>1664.4460000000001</v>
      </c>
      <c r="K163" s="956"/>
    </row>
    <row r="164" spans="1:11" ht="12.75" customHeight="1">
      <c r="A164" s="959" t="s">
        <v>5864</v>
      </c>
      <c r="B164" s="952">
        <v>22.4</v>
      </c>
      <c r="C164" s="952">
        <v>25</v>
      </c>
      <c r="D164" s="953" t="s">
        <v>5863</v>
      </c>
      <c r="E164" s="954">
        <v>1.1839999999999999</v>
      </c>
      <c r="F164" s="952">
        <v>150</v>
      </c>
      <c r="G164" s="955">
        <v>1343.3333333333335</v>
      </c>
      <c r="H164" s="945"/>
      <c r="I164" s="1010">
        <f t="shared" si="9"/>
        <v>1638.8666666666668</v>
      </c>
      <c r="J164" s="1011">
        <f t="shared" si="10"/>
        <v>1720.8100000000002</v>
      </c>
      <c r="K164" s="956"/>
    </row>
    <row r="165" spans="1:11" ht="12.75" customHeight="1">
      <c r="A165" s="959" t="s">
        <v>5865</v>
      </c>
      <c r="B165" s="952">
        <v>25.2</v>
      </c>
      <c r="C165" s="952">
        <v>26</v>
      </c>
      <c r="D165" s="953" t="s">
        <v>5863</v>
      </c>
      <c r="E165" s="954">
        <v>1.1839999999999999</v>
      </c>
      <c r="F165" s="952">
        <v>150</v>
      </c>
      <c r="G165" s="955">
        <v>1355</v>
      </c>
      <c r="H165" s="945"/>
      <c r="I165" s="1010">
        <f t="shared" si="9"/>
        <v>1653.1</v>
      </c>
      <c r="J165" s="1011">
        <f t="shared" si="10"/>
        <v>1735.7549999999999</v>
      </c>
      <c r="K165" s="956"/>
    </row>
    <row r="166" spans="1:11" ht="12.75" customHeight="1">
      <c r="A166" s="959" t="s">
        <v>5866</v>
      </c>
      <c r="B166" s="952">
        <v>28</v>
      </c>
      <c r="C166" s="952">
        <v>31.5</v>
      </c>
      <c r="D166" s="953" t="s">
        <v>5863</v>
      </c>
      <c r="E166" s="954">
        <v>1.1839999999999999</v>
      </c>
      <c r="F166" s="952">
        <v>150</v>
      </c>
      <c r="G166" s="955">
        <v>1373.6666666666667</v>
      </c>
      <c r="H166" s="945"/>
      <c r="I166" s="1010">
        <f t="shared" si="9"/>
        <v>1675.8733333333334</v>
      </c>
      <c r="J166" s="1011">
        <f t="shared" si="10"/>
        <v>1759.6670000000001</v>
      </c>
      <c r="K166" s="956"/>
    </row>
    <row r="167" spans="1:11" ht="12.75" customHeight="1">
      <c r="A167" s="959" t="s">
        <v>5867</v>
      </c>
      <c r="B167" s="952">
        <v>33.5</v>
      </c>
      <c r="C167" s="952">
        <v>38</v>
      </c>
      <c r="D167" s="953" t="s">
        <v>5868</v>
      </c>
      <c r="E167" s="954">
        <v>1.1839999999999999</v>
      </c>
      <c r="F167" s="952">
        <v>153</v>
      </c>
      <c r="G167" s="955">
        <v>1958.6666666666667</v>
      </c>
      <c r="H167" s="945"/>
      <c r="I167" s="1010">
        <f t="shared" si="9"/>
        <v>2389.5733333333333</v>
      </c>
      <c r="J167" s="1011">
        <f t="shared" si="10"/>
        <v>2509.0520000000001</v>
      </c>
      <c r="K167" s="956"/>
    </row>
    <row r="168" spans="1:11" ht="12.75" customHeight="1">
      <c r="A168" s="959" t="s">
        <v>5869</v>
      </c>
      <c r="B168" s="952">
        <v>40</v>
      </c>
      <c r="C168" s="952">
        <v>45</v>
      </c>
      <c r="D168" s="953" t="s">
        <v>5870</v>
      </c>
      <c r="E168" s="954">
        <v>1.61</v>
      </c>
      <c r="F168" s="952">
        <v>204</v>
      </c>
      <c r="G168" s="955">
        <v>3050.3333333333335</v>
      </c>
      <c r="H168" s="945"/>
      <c r="I168" s="1010">
        <f t="shared" si="9"/>
        <v>3721.4066666666668</v>
      </c>
      <c r="J168" s="1011">
        <f t="shared" si="10"/>
        <v>3907.4770000000003</v>
      </c>
      <c r="K168" s="956"/>
    </row>
    <row r="169" spans="1:11" ht="12.75" customHeight="1">
      <c r="A169" s="959" t="s">
        <v>5871</v>
      </c>
      <c r="B169" s="952">
        <v>45</v>
      </c>
      <c r="C169" s="952">
        <v>56</v>
      </c>
      <c r="D169" s="953" t="s">
        <v>5870</v>
      </c>
      <c r="E169" s="954">
        <v>1.61</v>
      </c>
      <c r="F169" s="952">
        <v>204</v>
      </c>
      <c r="G169" s="955">
        <v>3191.666666666667</v>
      </c>
      <c r="H169" s="945"/>
      <c r="I169" s="1010">
        <f t="shared" si="9"/>
        <v>3893.8333333333335</v>
      </c>
      <c r="J169" s="1011">
        <f t="shared" si="10"/>
        <v>4088.5250000000005</v>
      </c>
      <c r="K169" s="956"/>
    </row>
    <row r="170" spans="1:11" ht="12.75" customHeight="1">
      <c r="A170" s="959" t="s">
        <v>5872</v>
      </c>
      <c r="B170" s="952">
        <v>56</v>
      </c>
      <c r="C170" s="952">
        <v>63</v>
      </c>
      <c r="D170" s="953" t="s">
        <v>5873</v>
      </c>
      <c r="E170" s="954">
        <v>1.61</v>
      </c>
      <c r="F170" s="952">
        <v>208</v>
      </c>
      <c r="G170" s="955">
        <v>3347</v>
      </c>
      <c r="H170" s="945"/>
      <c r="I170" s="1010">
        <f t="shared" si="9"/>
        <v>4083.3399999999997</v>
      </c>
      <c r="J170" s="1011">
        <f t="shared" si="10"/>
        <v>4287.5069999999996</v>
      </c>
      <c r="K170" s="956"/>
    </row>
    <row r="171" spans="1:11" s="946" customFormat="1" ht="30" customHeight="1">
      <c r="A171" s="943" t="s">
        <v>5874</v>
      </c>
      <c r="B171" s="944"/>
      <c r="C171" s="944"/>
      <c r="D171" s="944"/>
      <c r="E171" s="944"/>
      <c r="F171" s="944"/>
      <c r="G171" s="944"/>
      <c r="H171" s="945"/>
      <c r="I171" s="1010"/>
      <c r="J171" s="1011"/>
      <c r="K171" s="956"/>
    </row>
    <row r="172" spans="1:11" ht="54" customHeight="1">
      <c r="A172" s="971"/>
      <c r="B172" s="972"/>
      <c r="C172" s="972"/>
      <c r="D172" s="972"/>
      <c r="E172" s="972"/>
      <c r="F172" s="973"/>
      <c r="G172" s="971"/>
      <c r="H172" s="945"/>
      <c r="I172" s="1010"/>
      <c r="J172" s="1011"/>
      <c r="K172" s="956"/>
    </row>
    <row r="173" spans="1:11" ht="12.75" customHeight="1">
      <c r="A173" s="959" t="s">
        <v>5875</v>
      </c>
      <c r="B173" s="952">
        <v>9</v>
      </c>
      <c r="C173" s="983">
        <v>8.1</v>
      </c>
      <c r="D173" s="953" t="s">
        <v>5876</v>
      </c>
      <c r="E173" s="954">
        <v>0.38700000000000001</v>
      </c>
      <c r="F173" s="952">
        <v>41.5</v>
      </c>
      <c r="G173" s="955">
        <v>801.00000000000011</v>
      </c>
      <c r="H173" s="945"/>
      <c r="I173" s="1010">
        <f t="shared" si="9"/>
        <v>977.22000000000014</v>
      </c>
      <c r="J173" s="1011">
        <f t="shared" si="10"/>
        <v>1026.0810000000001</v>
      </c>
      <c r="K173" s="956"/>
    </row>
    <row r="174" spans="1:11" ht="12.75" customHeight="1">
      <c r="A174" s="959" t="s">
        <v>5877</v>
      </c>
      <c r="B174" s="952">
        <v>14</v>
      </c>
      <c r="C174" s="952">
        <v>12.5</v>
      </c>
      <c r="D174" s="953" t="s">
        <v>5878</v>
      </c>
      <c r="E174" s="954">
        <v>0.38700000000000001</v>
      </c>
      <c r="F174" s="952">
        <v>43.5</v>
      </c>
      <c r="G174" s="955">
        <v>832.33333333333337</v>
      </c>
      <c r="H174" s="945"/>
      <c r="I174" s="1010">
        <f t="shared" si="9"/>
        <v>1015.4466666666667</v>
      </c>
      <c r="J174" s="1011">
        <f t="shared" si="10"/>
        <v>1066.2190000000001</v>
      </c>
      <c r="K174" s="956"/>
    </row>
    <row r="175" spans="1:11" ht="12.75" customHeight="1">
      <c r="A175" s="959" t="s">
        <v>5879</v>
      </c>
      <c r="B175" s="952">
        <v>16</v>
      </c>
      <c r="C175" s="952">
        <v>14</v>
      </c>
      <c r="D175" s="953" t="s">
        <v>5880</v>
      </c>
      <c r="E175" s="954">
        <v>0.38700000000000001</v>
      </c>
      <c r="F175" s="952">
        <v>43.5</v>
      </c>
      <c r="G175" s="955">
        <v>895</v>
      </c>
      <c r="H175" s="945"/>
      <c r="I175" s="1010">
        <f t="shared" si="9"/>
        <v>1091.8999999999999</v>
      </c>
      <c r="J175" s="1011">
        <f t="shared" si="10"/>
        <v>1146.4949999999999</v>
      </c>
      <c r="K175" s="956"/>
    </row>
    <row r="176" spans="1:11" ht="12.75" customHeight="1">
      <c r="A176" s="959" t="s">
        <v>5881</v>
      </c>
      <c r="B176" s="952">
        <v>22.4</v>
      </c>
      <c r="C176" s="952">
        <v>20</v>
      </c>
      <c r="D176" s="953" t="s">
        <v>5882</v>
      </c>
      <c r="E176" s="954">
        <v>0.52400000000000002</v>
      </c>
      <c r="F176" s="952">
        <v>59</v>
      </c>
      <c r="G176" s="955">
        <v>1145</v>
      </c>
      <c r="H176" s="945"/>
      <c r="I176" s="1010">
        <f t="shared" si="9"/>
        <v>1396.8999999999999</v>
      </c>
      <c r="J176" s="1011">
        <f t="shared" si="10"/>
        <v>1466.7449999999999</v>
      </c>
      <c r="K176" s="956"/>
    </row>
    <row r="177" spans="1:11" ht="12.75" customHeight="1">
      <c r="A177" s="959" t="s">
        <v>5883</v>
      </c>
      <c r="B177" s="952">
        <v>28</v>
      </c>
      <c r="C177" s="952">
        <v>25</v>
      </c>
      <c r="D177" s="953" t="s">
        <v>5884</v>
      </c>
      <c r="E177" s="954">
        <v>0.52400000000000002</v>
      </c>
      <c r="F177" s="952">
        <v>59</v>
      </c>
      <c r="G177" s="955">
        <v>1235.3333333333335</v>
      </c>
      <c r="H177" s="945"/>
      <c r="I177" s="1010">
        <f t="shared" si="9"/>
        <v>1507.1066666666668</v>
      </c>
      <c r="J177" s="1011">
        <f t="shared" si="10"/>
        <v>1582.4620000000002</v>
      </c>
      <c r="K177" s="956"/>
    </row>
    <row r="178" spans="1:11" s="946" customFormat="1" ht="30" customHeight="1">
      <c r="A178" s="943" t="s">
        <v>5885</v>
      </c>
      <c r="B178" s="944"/>
      <c r="C178" s="944"/>
      <c r="D178" s="944"/>
      <c r="E178" s="944"/>
      <c r="F178" s="944"/>
      <c r="G178" s="944"/>
      <c r="H178" s="945"/>
      <c r="I178" s="1010"/>
      <c r="J178" s="1011"/>
      <c r="K178" s="956"/>
    </row>
    <row r="179" spans="1:11" ht="54" customHeight="1">
      <c r="A179" s="971"/>
      <c r="B179" s="972"/>
      <c r="C179" s="972"/>
      <c r="D179" s="972"/>
      <c r="E179" s="972"/>
      <c r="F179" s="973"/>
      <c r="G179" s="971"/>
      <c r="H179" s="945"/>
      <c r="I179" s="1010"/>
      <c r="J179" s="1011"/>
      <c r="K179" s="956"/>
    </row>
    <row r="180" spans="1:11" ht="12.75" customHeight="1">
      <c r="A180" s="959" t="s">
        <v>5886</v>
      </c>
      <c r="B180" s="952">
        <v>20</v>
      </c>
      <c r="C180" s="983">
        <v>12</v>
      </c>
      <c r="D180" s="953" t="s">
        <v>5887</v>
      </c>
      <c r="E180" s="954">
        <v>1.1839999999999999</v>
      </c>
      <c r="F180" s="952">
        <v>142</v>
      </c>
      <c r="G180" s="955">
        <v>2054.3333333333335</v>
      </c>
      <c r="H180" s="945"/>
      <c r="I180" s="1010">
        <f t="shared" si="9"/>
        <v>2506.2866666666669</v>
      </c>
      <c r="J180" s="1011">
        <f t="shared" si="10"/>
        <v>2631.6010000000001</v>
      </c>
      <c r="K180" s="956"/>
    </row>
    <row r="181" spans="1:11" ht="12.75" customHeight="1">
      <c r="A181" s="959" t="s">
        <v>5888</v>
      </c>
      <c r="B181" s="952">
        <v>22.4</v>
      </c>
      <c r="C181" s="952">
        <v>13.4</v>
      </c>
      <c r="D181" s="953" t="s">
        <v>5887</v>
      </c>
      <c r="E181" s="954">
        <v>1.1839999999999999</v>
      </c>
      <c r="F181" s="952">
        <v>142</v>
      </c>
      <c r="G181" s="955">
        <v>2092.666666666667</v>
      </c>
      <c r="H181" s="945"/>
      <c r="I181" s="1010">
        <f t="shared" si="9"/>
        <v>2553.0533333333337</v>
      </c>
      <c r="J181" s="1011">
        <f t="shared" si="10"/>
        <v>2680.7060000000006</v>
      </c>
      <c r="K181" s="956"/>
    </row>
    <row r="182" spans="1:11" ht="12.75" customHeight="1">
      <c r="A182" s="959" t="s">
        <v>5889</v>
      </c>
      <c r="B182" s="952">
        <v>25.2</v>
      </c>
      <c r="C182" s="952">
        <v>16</v>
      </c>
      <c r="D182" s="953" t="s">
        <v>5890</v>
      </c>
      <c r="E182" s="954">
        <v>1.1839999999999999</v>
      </c>
      <c r="F182" s="952">
        <v>142</v>
      </c>
      <c r="G182" s="955">
        <v>2122</v>
      </c>
      <c r="H182" s="945"/>
      <c r="I182" s="1010">
        <f t="shared" si="9"/>
        <v>2588.84</v>
      </c>
      <c r="J182" s="1011">
        <f t="shared" si="10"/>
        <v>2718.2820000000002</v>
      </c>
      <c r="K182" s="956"/>
    </row>
    <row r="183" spans="1:11" ht="12.75" customHeight="1">
      <c r="A183" s="959" t="s">
        <v>5891</v>
      </c>
      <c r="B183" s="952">
        <v>28</v>
      </c>
      <c r="C183" s="952">
        <v>18</v>
      </c>
      <c r="D183" s="953" t="s">
        <v>5892</v>
      </c>
      <c r="E183" s="954">
        <v>1.1839999999999999</v>
      </c>
      <c r="F183" s="952">
        <v>142</v>
      </c>
      <c r="G183" s="955">
        <v>2144.3333333333335</v>
      </c>
      <c r="H183" s="945"/>
      <c r="I183" s="1010">
        <f t="shared" si="9"/>
        <v>2616.0866666666666</v>
      </c>
      <c r="J183" s="1011">
        <f t="shared" si="10"/>
        <v>2746.8910000000001</v>
      </c>
      <c r="K183" s="956"/>
    </row>
    <row r="184" spans="1:11" ht="12.75" customHeight="1">
      <c r="A184" s="959" t="s">
        <v>5893</v>
      </c>
      <c r="B184" s="952">
        <v>33.5</v>
      </c>
      <c r="C184" s="952">
        <v>22</v>
      </c>
      <c r="D184" s="953" t="s">
        <v>5894</v>
      </c>
      <c r="E184" s="954">
        <v>1.1839999999999999</v>
      </c>
      <c r="F184" s="952">
        <v>146</v>
      </c>
      <c r="G184" s="955">
        <v>2176.0000000000005</v>
      </c>
      <c r="H184" s="945"/>
      <c r="I184" s="1010">
        <f t="shared" si="9"/>
        <v>2654.7200000000007</v>
      </c>
      <c r="J184" s="1011">
        <f t="shared" si="10"/>
        <v>2787.456000000001</v>
      </c>
      <c r="K184" s="956"/>
    </row>
    <row r="185" spans="1:11" ht="12.75" customHeight="1">
      <c r="A185" s="959" t="s">
        <v>5895</v>
      </c>
      <c r="B185" s="952">
        <v>40</v>
      </c>
      <c r="C185" s="952">
        <v>26.5</v>
      </c>
      <c r="D185" s="953" t="s">
        <v>5896</v>
      </c>
      <c r="E185" s="954">
        <v>1.61</v>
      </c>
      <c r="F185" s="952">
        <v>198</v>
      </c>
      <c r="G185" s="955">
        <v>2651.666666666667</v>
      </c>
      <c r="H185" s="945"/>
      <c r="I185" s="1010">
        <f t="shared" si="9"/>
        <v>3235.0333333333338</v>
      </c>
      <c r="J185" s="1011">
        <f t="shared" si="10"/>
        <v>3396.7850000000008</v>
      </c>
      <c r="K185" s="956"/>
    </row>
    <row r="186" spans="1:11" ht="12.75" customHeight="1">
      <c r="A186" s="959" t="s">
        <v>5897</v>
      </c>
      <c r="B186" s="952">
        <v>45</v>
      </c>
      <c r="C186" s="952">
        <v>27.8</v>
      </c>
      <c r="D186" s="953" t="s">
        <v>5896</v>
      </c>
      <c r="E186" s="954">
        <v>1.61</v>
      </c>
      <c r="F186" s="952">
        <v>198</v>
      </c>
      <c r="G186" s="955">
        <v>2769.0000000000005</v>
      </c>
      <c r="H186" s="945"/>
      <c r="I186" s="1010">
        <f t="shared" si="9"/>
        <v>3378.1800000000003</v>
      </c>
      <c r="J186" s="1011">
        <f t="shared" si="10"/>
        <v>3547.0890000000004</v>
      </c>
      <c r="K186" s="956"/>
    </row>
    <row r="187" spans="1:11" ht="12.75" customHeight="1">
      <c r="A187" s="959" t="s">
        <v>5898</v>
      </c>
      <c r="B187" s="952">
        <v>56</v>
      </c>
      <c r="C187" s="952">
        <v>39</v>
      </c>
      <c r="D187" s="953" t="s">
        <v>5899</v>
      </c>
      <c r="E187" s="954">
        <v>1.61</v>
      </c>
      <c r="F187" s="952">
        <v>201</v>
      </c>
      <c r="G187" s="955">
        <v>3080.3333333333335</v>
      </c>
      <c r="H187" s="945"/>
      <c r="I187" s="1010">
        <f t="shared" si="9"/>
        <v>3758.0066666666667</v>
      </c>
      <c r="J187" s="1011">
        <f t="shared" si="10"/>
        <v>3945.9070000000002</v>
      </c>
      <c r="K187" s="956"/>
    </row>
    <row r="188" spans="1:11" s="946" customFormat="1" ht="30" customHeight="1">
      <c r="A188" s="943" t="s">
        <v>5900</v>
      </c>
      <c r="B188" s="944"/>
      <c r="C188" s="944"/>
      <c r="D188" s="944"/>
      <c r="E188" s="944"/>
      <c r="F188" s="944"/>
      <c r="G188" s="944"/>
      <c r="H188" s="945"/>
      <c r="I188" s="1010"/>
      <c r="J188" s="1011"/>
      <c r="K188" s="956"/>
    </row>
    <row r="189" spans="1:11" ht="58.5" customHeight="1">
      <c r="A189" s="971"/>
      <c r="B189" s="972"/>
      <c r="C189" s="972"/>
      <c r="D189" s="972"/>
      <c r="E189" s="972"/>
      <c r="F189" s="973"/>
      <c r="G189" s="971"/>
      <c r="H189" s="945"/>
      <c r="I189" s="1010"/>
      <c r="J189" s="1011"/>
      <c r="K189" s="956"/>
    </row>
    <row r="190" spans="1:11" ht="12.75" customHeight="1">
      <c r="A190" s="959" t="s">
        <v>5901</v>
      </c>
      <c r="B190" s="952">
        <v>1.5</v>
      </c>
      <c r="C190" s="952">
        <v>1.7</v>
      </c>
      <c r="D190" s="953" t="s">
        <v>5902</v>
      </c>
      <c r="E190" s="954">
        <v>0.13900000000000001</v>
      </c>
      <c r="F190" s="975">
        <v>12.8</v>
      </c>
      <c r="G190" s="955">
        <v>331.66666666666669</v>
      </c>
      <c r="H190" s="945"/>
      <c r="I190" s="1010">
        <f t="shared" si="9"/>
        <v>404.63333333333333</v>
      </c>
      <c r="J190" s="1011">
        <f t="shared" si="10"/>
        <v>424.86500000000001</v>
      </c>
      <c r="K190" s="956"/>
    </row>
    <row r="191" spans="1:11" ht="12.75" customHeight="1">
      <c r="A191" s="959" t="s">
        <v>5903</v>
      </c>
      <c r="B191" s="952">
        <v>2.2000000000000002</v>
      </c>
      <c r="C191" s="952">
        <v>2.4</v>
      </c>
      <c r="D191" s="953" t="s">
        <v>5785</v>
      </c>
      <c r="E191" s="954">
        <v>0.13900000000000001</v>
      </c>
      <c r="F191" s="975">
        <v>12.8</v>
      </c>
      <c r="G191" s="955">
        <v>337.33333333333337</v>
      </c>
      <c r="H191" s="945"/>
      <c r="I191" s="1010">
        <f t="shared" si="9"/>
        <v>411.54666666666668</v>
      </c>
      <c r="J191" s="1011">
        <f t="shared" si="10"/>
        <v>432.12400000000002</v>
      </c>
      <c r="K191" s="956"/>
    </row>
    <row r="192" spans="1:11" ht="12.75" customHeight="1">
      <c r="A192" s="959" t="s">
        <v>5904</v>
      </c>
      <c r="B192" s="952">
        <v>2.8</v>
      </c>
      <c r="C192" s="952">
        <v>3.2</v>
      </c>
      <c r="D192" s="953" t="s">
        <v>5905</v>
      </c>
      <c r="E192" s="954">
        <v>0.13900000000000001</v>
      </c>
      <c r="F192" s="975">
        <v>13.8</v>
      </c>
      <c r="G192" s="955">
        <v>355.66666666666669</v>
      </c>
      <c r="H192" s="945"/>
      <c r="I192" s="1010">
        <f t="shared" si="9"/>
        <v>433.91333333333336</v>
      </c>
      <c r="J192" s="1011">
        <f t="shared" si="10"/>
        <v>455.60900000000004</v>
      </c>
      <c r="K192" s="956"/>
    </row>
    <row r="193" spans="1:11" ht="12.75" customHeight="1">
      <c r="A193" s="959" t="s">
        <v>5906</v>
      </c>
      <c r="B193" s="952">
        <v>3.6</v>
      </c>
      <c r="C193" s="952">
        <v>4</v>
      </c>
      <c r="D193" s="953" t="s">
        <v>5905</v>
      </c>
      <c r="E193" s="954">
        <v>0.13900000000000001</v>
      </c>
      <c r="F193" s="975">
        <v>13.8</v>
      </c>
      <c r="G193" s="955">
        <v>394.33333333333337</v>
      </c>
      <c r="H193" s="945"/>
      <c r="I193" s="1010">
        <f t="shared" si="9"/>
        <v>481.0866666666667</v>
      </c>
      <c r="J193" s="1011">
        <f t="shared" si="10"/>
        <v>505.14100000000008</v>
      </c>
      <c r="K193" s="956"/>
    </row>
    <row r="194" spans="1:11" ht="12.75" customHeight="1">
      <c r="A194" s="959" t="s">
        <v>5907</v>
      </c>
      <c r="B194" s="952">
        <v>4.5</v>
      </c>
      <c r="C194" s="952">
        <v>5</v>
      </c>
      <c r="D194" s="953" t="s">
        <v>5819</v>
      </c>
      <c r="E194" s="954">
        <v>0.14899999999999999</v>
      </c>
      <c r="F194" s="975">
        <v>15.6</v>
      </c>
      <c r="G194" s="955">
        <v>446.66666666666669</v>
      </c>
      <c r="H194" s="945"/>
      <c r="I194" s="1010">
        <f t="shared" si="9"/>
        <v>544.93333333333339</v>
      </c>
      <c r="J194" s="1011">
        <f t="shared" si="10"/>
        <v>572.18000000000006</v>
      </c>
      <c r="K194" s="956"/>
    </row>
    <row r="195" spans="1:11" ht="12.75" customHeight="1">
      <c r="A195" s="959" t="s">
        <v>5908</v>
      </c>
      <c r="B195" s="952">
        <v>5.6</v>
      </c>
      <c r="C195" s="952">
        <v>6.3</v>
      </c>
      <c r="D195" s="953" t="s">
        <v>5909</v>
      </c>
      <c r="E195" s="954">
        <v>0.14899999999999999</v>
      </c>
      <c r="F195" s="975">
        <v>15.6</v>
      </c>
      <c r="G195" s="955">
        <v>457.66666666666674</v>
      </c>
      <c r="H195" s="945"/>
      <c r="I195" s="1010">
        <f t="shared" si="9"/>
        <v>558.35333333333347</v>
      </c>
      <c r="J195" s="1011">
        <f t="shared" si="10"/>
        <v>586.27100000000019</v>
      </c>
      <c r="K195" s="956"/>
    </row>
    <row r="196" spans="1:11" ht="12.75" customHeight="1">
      <c r="A196" s="982" t="s">
        <v>5910</v>
      </c>
      <c r="B196" s="952">
        <v>7.1</v>
      </c>
      <c r="C196" s="952">
        <v>8</v>
      </c>
      <c r="D196" s="953" t="s">
        <v>5911</v>
      </c>
      <c r="E196" s="954">
        <v>0.182</v>
      </c>
      <c r="F196" s="975">
        <v>18</v>
      </c>
      <c r="G196" s="955">
        <v>494.00000000000006</v>
      </c>
      <c r="H196" s="945"/>
      <c r="I196" s="1010">
        <f t="shared" si="9"/>
        <v>602.68000000000006</v>
      </c>
      <c r="J196" s="1011">
        <f t="shared" si="10"/>
        <v>632.81400000000008</v>
      </c>
      <c r="K196" s="956"/>
    </row>
    <row r="197" spans="1:11" ht="12.75" customHeight="1">
      <c r="A197" s="982" t="s">
        <v>5912</v>
      </c>
      <c r="B197" s="952">
        <v>8</v>
      </c>
      <c r="C197" s="952">
        <v>9</v>
      </c>
      <c r="D197" s="953" t="s">
        <v>5913</v>
      </c>
      <c r="E197" s="954">
        <v>0.182</v>
      </c>
      <c r="F197" s="975">
        <v>18</v>
      </c>
      <c r="G197" s="955">
        <v>503.00000000000006</v>
      </c>
      <c r="H197" s="945"/>
      <c r="I197" s="1010">
        <f t="shared" si="9"/>
        <v>613.66000000000008</v>
      </c>
      <c r="J197" s="1011">
        <f t="shared" si="10"/>
        <v>644.34300000000007</v>
      </c>
      <c r="K197" s="956"/>
    </row>
    <row r="198" spans="1:11" s="946" customFormat="1" ht="30" customHeight="1">
      <c r="A198" s="943" t="s">
        <v>5914</v>
      </c>
      <c r="B198" s="944"/>
      <c r="C198" s="944"/>
      <c r="D198" s="944"/>
      <c r="E198" s="944"/>
      <c r="F198" s="944"/>
      <c r="G198" s="944"/>
      <c r="H198" s="984"/>
      <c r="I198" s="1010"/>
      <c r="J198" s="1011"/>
      <c r="K198" s="956"/>
    </row>
    <row r="199" spans="1:11" ht="57" customHeight="1">
      <c r="A199" s="971"/>
      <c r="B199" s="972"/>
      <c r="C199" s="972"/>
      <c r="D199" s="972"/>
      <c r="E199" s="972"/>
      <c r="F199" s="973"/>
      <c r="G199" s="971"/>
      <c r="H199" s="945"/>
      <c r="I199" s="1010"/>
      <c r="J199" s="1011"/>
      <c r="K199" s="956"/>
    </row>
    <row r="200" spans="1:11" ht="12.75" customHeight="1">
      <c r="A200" s="959" t="s">
        <v>5915</v>
      </c>
      <c r="B200" s="952">
        <v>1.5</v>
      </c>
      <c r="C200" s="952">
        <v>1.7</v>
      </c>
      <c r="D200" s="953" t="s">
        <v>5902</v>
      </c>
      <c r="E200" s="954">
        <v>0.13900000000000001</v>
      </c>
      <c r="F200" s="975">
        <v>12.8</v>
      </c>
      <c r="G200" s="955">
        <v>394</v>
      </c>
      <c r="H200" s="945"/>
      <c r="I200" s="1010">
        <f t="shared" si="9"/>
        <v>480.68</v>
      </c>
      <c r="J200" s="1011">
        <f t="shared" si="10"/>
        <v>504.71400000000006</v>
      </c>
      <c r="K200" s="956"/>
    </row>
    <row r="201" spans="1:11" ht="12.75" customHeight="1">
      <c r="A201" s="959" t="s">
        <v>5916</v>
      </c>
      <c r="B201" s="952">
        <v>2.2000000000000002</v>
      </c>
      <c r="C201" s="952">
        <v>2.4</v>
      </c>
      <c r="D201" s="953" t="s">
        <v>5785</v>
      </c>
      <c r="E201" s="954">
        <v>0.13900000000000001</v>
      </c>
      <c r="F201" s="975">
        <v>12.8</v>
      </c>
      <c r="G201" s="955">
        <v>455.66666666666674</v>
      </c>
      <c r="H201" s="945"/>
      <c r="I201" s="1010">
        <f t="shared" si="9"/>
        <v>555.91333333333341</v>
      </c>
      <c r="J201" s="1011">
        <f t="shared" si="10"/>
        <v>583.70900000000006</v>
      </c>
      <c r="K201" s="956"/>
    </row>
    <row r="202" spans="1:11" ht="12.75" customHeight="1">
      <c r="A202" s="959" t="s">
        <v>5917</v>
      </c>
      <c r="B202" s="952">
        <v>2.8</v>
      </c>
      <c r="C202" s="952">
        <v>3.2</v>
      </c>
      <c r="D202" s="953" t="s">
        <v>5905</v>
      </c>
      <c r="E202" s="954">
        <v>0.13900000000000001</v>
      </c>
      <c r="F202" s="975">
        <v>13.8</v>
      </c>
      <c r="G202" s="955">
        <v>473.00000000000006</v>
      </c>
      <c r="H202" s="945"/>
      <c r="I202" s="1010">
        <f t="shared" si="9"/>
        <v>577.06000000000006</v>
      </c>
      <c r="J202" s="1011">
        <f t="shared" si="10"/>
        <v>605.91300000000012</v>
      </c>
      <c r="K202" s="956"/>
    </row>
    <row r="203" spans="1:11" ht="12.75" customHeight="1">
      <c r="A203" s="959" t="s">
        <v>5918</v>
      </c>
      <c r="B203" s="952">
        <v>3.6</v>
      </c>
      <c r="C203" s="952">
        <v>4</v>
      </c>
      <c r="D203" s="953" t="s">
        <v>5905</v>
      </c>
      <c r="E203" s="954">
        <v>0.13900000000000001</v>
      </c>
      <c r="F203" s="975">
        <v>13.8</v>
      </c>
      <c r="G203" s="955">
        <v>507.66666666666674</v>
      </c>
      <c r="H203" s="945"/>
      <c r="I203" s="1010">
        <f t="shared" si="9"/>
        <v>619.35333333333347</v>
      </c>
      <c r="J203" s="1011">
        <f t="shared" si="10"/>
        <v>650.32100000000014</v>
      </c>
      <c r="K203" s="956"/>
    </row>
    <row r="204" spans="1:11" ht="12.75" customHeight="1">
      <c r="A204" s="959" t="s">
        <v>5919</v>
      </c>
      <c r="B204" s="952">
        <v>4.5</v>
      </c>
      <c r="C204" s="952">
        <v>5</v>
      </c>
      <c r="D204" s="953" t="s">
        <v>5819</v>
      </c>
      <c r="E204" s="954">
        <v>0.14899999999999999</v>
      </c>
      <c r="F204" s="975">
        <v>15.6</v>
      </c>
      <c r="G204" s="955">
        <v>564.00000000000011</v>
      </c>
      <c r="H204" s="945"/>
      <c r="I204" s="1010">
        <f t="shared" ref="I204:I267" si="11">G204*1.22</f>
        <v>688.08000000000015</v>
      </c>
      <c r="J204" s="1011">
        <f t="shared" si="10"/>
        <v>722.48400000000015</v>
      </c>
      <c r="K204" s="956"/>
    </row>
    <row r="205" spans="1:11" ht="12.75" customHeight="1">
      <c r="A205" s="959" t="s">
        <v>5920</v>
      </c>
      <c r="B205" s="952">
        <v>5.6</v>
      </c>
      <c r="C205" s="952">
        <v>6.3</v>
      </c>
      <c r="D205" s="953" t="s">
        <v>5909</v>
      </c>
      <c r="E205" s="954">
        <v>0.14899999999999999</v>
      </c>
      <c r="F205" s="975">
        <v>15.6</v>
      </c>
      <c r="G205" s="955">
        <v>579.33333333333337</v>
      </c>
      <c r="H205" s="945"/>
      <c r="I205" s="1010">
        <f t="shared" si="11"/>
        <v>706.78666666666675</v>
      </c>
      <c r="J205" s="1011">
        <f t="shared" si="10"/>
        <v>742.12600000000009</v>
      </c>
      <c r="K205" s="956"/>
    </row>
    <row r="206" spans="1:11" ht="12.75" customHeight="1">
      <c r="A206" s="959" t="s">
        <v>5921</v>
      </c>
      <c r="B206" s="952">
        <v>7.1</v>
      </c>
      <c r="C206" s="952">
        <v>8</v>
      </c>
      <c r="D206" s="953" t="s">
        <v>5911</v>
      </c>
      <c r="E206" s="954">
        <v>0.182</v>
      </c>
      <c r="F206" s="975">
        <v>18</v>
      </c>
      <c r="G206" s="955">
        <v>647.00000000000011</v>
      </c>
      <c r="H206" s="945"/>
      <c r="I206" s="1010">
        <f t="shared" si="11"/>
        <v>789.34000000000015</v>
      </c>
      <c r="J206" s="1011">
        <f t="shared" si="10"/>
        <v>828.80700000000024</v>
      </c>
      <c r="K206" s="956"/>
    </row>
    <row r="207" spans="1:11" ht="12.75" customHeight="1">
      <c r="A207" s="959" t="s">
        <v>5922</v>
      </c>
      <c r="B207" s="952">
        <v>8</v>
      </c>
      <c r="C207" s="952">
        <v>9</v>
      </c>
      <c r="D207" s="953" t="s">
        <v>5913</v>
      </c>
      <c r="E207" s="954">
        <v>0.182</v>
      </c>
      <c r="F207" s="975">
        <v>18</v>
      </c>
      <c r="G207" s="955">
        <v>659.00000000000011</v>
      </c>
      <c r="H207" s="945"/>
      <c r="I207" s="1010">
        <f t="shared" si="11"/>
        <v>803.98000000000013</v>
      </c>
      <c r="J207" s="1011">
        <f t="shared" si="10"/>
        <v>844.1790000000002</v>
      </c>
      <c r="K207" s="956"/>
    </row>
    <row r="208" spans="1:11" s="946" customFormat="1" ht="30" customHeight="1">
      <c r="A208" s="943" t="s">
        <v>5923</v>
      </c>
      <c r="B208" s="943"/>
      <c r="C208" s="944"/>
      <c r="D208" s="944"/>
      <c r="E208" s="944"/>
      <c r="F208" s="944"/>
      <c r="G208" s="944"/>
      <c r="H208" s="945"/>
      <c r="I208" s="1010"/>
      <c r="J208" s="1011"/>
      <c r="K208" s="956"/>
    </row>
    <row r="209" spans="1:11" ht="54" customHeight="1">
      <c r="A209" s="971"/>
      <c r="B209" s="972"/>
      <c r="C209" s="972"/>
      <c r="D209" s="972"/>
      <c r="E209" s="972"/>
      <c r="F209" s="973"/>
      <c r="G209" s="971"/>
      <c r="H209" s="945"/>
      <c r="I209" s="1010"/>
      <c r="J209" s="1011"/>
      <c r="K209" s="956"/>
    </row>
    <row r="210" spans="1:11" ht="12.75" customHeight="1">
      <c r="A210" s="959" t="s">
        <v>5924</v>
      </c>
      <c r="B210" s="952">
        <v>1.8</v>
      </c>
      <c r="C210" s="952">
        <v>2.2000000000000002</v>
      </c>
      <c r="D210" s="953" t="s">
        <v>5812</v>
      </c>
      <c r="E210" s="954">
        <v>0.13900000000000001</v>
      </c>
      <c r="F210" s="975">
        <v>14.5</v>
      </c>
      <c r="G210" s="955">
        <v>444.66666666666669</v>
      </c>
      <c r="H210" s="945"/>
      <c r="I210" s="1010">
        <f t="shared" si="11"/>
        <v>542.49333333333334</v>
      </c>
      <c r="J210" s="1011">
        <f t="shared" si="10"/>
        <v>569.61800000000005</v>
      </c>
      <c r="K210" s="956"/>
    </row>
    <row r="211" spans="1:11" ht="12.75" customHeight="1">
      <c r="A211" s="959" t="s">
        <v>5925</v>
      </c>
      <c r="B211" s="952">
        <v>2.2000000000000002</v>
      </c>
      <c r="C211" s="952">
        <v>2.6</v>
      </c>
      <c r="D211" s="953" t="s">
        <v>5812</v>
      </c>
      <c r="E211" s="954">
        <v>0.13900000000000001</v>
      </c>
      <c r="F211" s="975">
        <v>14.5</v>
      </c>
      <c r="G211" s="955">
        <v>475.33333333333331</v>
      </c>
      <c r="H211" s="945"/>
      <c r="I211" s="1010">
        <f t="shared" si="11"/>
        <v>579.90666666666664</v>
      </c>
      <c r="J211" s="1011">
        <f t="shared" si="10"/>
        <v>608.90200000000004</v>
      </c>
      <c r="K211" s="956"/>
    </row>
    <row r="212" spans="1:11" ht="12.75" customHeight="1">
      <c r="A212" s="959" t="s">
        <v>5926</v>
      </c>
      <c r="B212" s="952">
        <v>2.8</v>
      </c>
      <c r="C212" s="952">
        <v>3.2</v>
      </c>
      <c r="D212" s="953" t="s">
        <v>5927</v>
      </c>
      <c r="E212" s="954">
        <v>0.13900000000000001</v>
      </c>
      <c r="F212" s="975">
        <v>14.8</v>
      </c>
      <c r="G212" s="955">
        <v>515.66666666666674</v>
      </c>
      <c r="H212" s="945"/>
      <c r="I212" s="1010">
        <f t="shared" si="11"/>
        <v>629.11333333333346</v>
      </c>
      <c r="J212" s="1011">
        <f t="shared" si="10"/>
        <v>660.56900000000019</v>
      </c>
      <c r="K212" s="956"/>
    </row>
    <row r="213" spans="1:11" ht="12.75" customHeight="1">
      <c r="A213" s="959" t="s">
        <v>5928</v>
      </c>
      <c r="B213" s="952">
        <v>3.6</v>
      </c>
      <c r="C213" s="952">
        <v>4</v>
      </c>
      <c r="D213" s="953" t="s">
        <v>5849</v>
      </c>
      <c r="E213" s="954">
        <v>0.13900000000000001</v>
      </c>
      <c r="F213" s="975">
        <v>14.8</v>
      </c>
      <c r="G213" s="955">
        <v>536.00000000000011</v>
      </c>
      <c r="H213" s="945"/>
      <c r="I213" s="1010">
        <f t="shared" si="11"/>
        <v>653.92000000000007</v>
      </c>
      <c r="J213" s="1011">
        <f t="shared" si="10"/>
        <v>686.6160000000001</v>
      </c>
      <c r="K213" s="956"/>
    </row>
    <row r="214" spans="1:11" ht="12.75" customHeight="1">
      <c r="A214" s="959" t="s">
        <v>5929</v>
      </c>
      <c r="B214" s="952">
        <v>4.5</v>
      </c>
      <c r="C214" s="952">
        <v>5</v>
      </c>
      <c r="D214" s="953" t="s">
        <v>5853</v>
      </c>
      <c r="E214" s="954">
        <v>0.20399999999999999</v>
      </c>
      <c r="F214" s="975">
        <v>20.2</v>
      </c>
      <c r="G214" s="955">
        <v>572.00000000000011</v>
      </c>
      <c r="H214" s="945"/>
      <c r="I214" s="1010">
        <f t="shared" si="11"/>
        <v>697.84000000000015</v>
      </c>
      <c r="J214" s="1011">
        <f t="shared" ref="J214:J277" si="12">I214*1.05</f>
        <v>732.7320000000002</v>
      </c>
      <c r="K214" s="956"/>
    </row>
    <row r="215" spans="1:11" ht="12.75" customHeight="1">
      <c r="A215" s="959" t="s">
        <v>5930</v>
      </c>
      <c r="B215" s="952">
        <v>5.6</v>
      </c>
      <c r="C215" s="952">
        <v>6.3</v>
      </c>
      <c r="D215" s="953" t="s">
        <v>5795</v>
      </c>
      <c r="E215" s="954">
        <v>0.20399999999999999</v>
      </c>
      <c r="F215" s="975">
        <v>20.2</v>
      </c>
      <c r="G215" s="955">
        <v>595.66666666666674</v>
      </c>
      <c r="H215" s="945"/>
      <c r="I215" s="1010">
        <f t="shared" si="11"/>
        <v>726.71333333333337</v>
      </c>
      <c r="J215" s="1011">
        <f t="shared" si="12"/>
        <v>763.04900000000009</v>
      </c>
      <c r="K215" s="956"/>
    </row>
    <row r="216" spans="1:11" ht="12.75" customHeight="1">
      <c r="A216" s="982" t="s">
        <v>5931</v>
      </c>
      <c r="B216" s="952">
        <v>7.1</v>
      </c>
      <c r="C216" s="952">
        <v>8</v>
      </c>
      <c r="D216" s="953" t="s">
        <v>5861</v>
      </c>
      <c r="E216" s="954">
        <v>0.20399999999999999</v>
      </c>
      <c r="F216" s="975">
        <v>21.4</v>
      </c>
      <c r="G216" s="955">
        <v>612.00000000000011</v>
      </c>
      <c r="H216" s="945"/>
      <c r="I216" s="1010">
        <f t="shared" si="11"/>
        <v>746.6400000000001</v>
      </c>
      <c r="J216" s="1011">
        <f t="shared" si="12"/>
        <v>783.97200000000009</v>
      </c>
      <c r="K216" s="956"/>
    </row>
    <row r="217" spans="1:11" ht="22.5" customHeight="1">
      <c r="A217" s="943" t="s">
        <v>5776</v>
      </c>
      <c r="B217" s="943"/>
      <c r="C217" s="944"/>
      <c r="D217" s="944"/>
      <c r="E217" s="944"/>
      <c r="F217" s="944"/>
      <c r="G217" s="944"/>
      <c r="H217" s="945"/>
      <c r="I217" s="1010"/>
      <c r="J217" s="1011"/>
      <c r="K217" s="956"/>
    </row>
    <row r="218" spans="1:11" ht="31.5" customHeight="1">
      <c r="A218" s="951" t="s">
        <v>5932</v>
      </c>
      <c r="B218" s="1601" t="s">
        <v>5933</v>
      </c>
      <c r="C218" s="1601"/>
      <c r="D218" s="1601"/>
      <c r="E218" s="954">
        <v>6.8000000000000005E-2</v>
      </c>
      <c r="F218" s="963">
        <v>4.7</v>
      </c>
      <c r="G218" s="955">
        <v>74.000000000000014</v>
      </c>
      <c r="H218" s="945"/>
      <c r="I218" s="1010">
        <f t="shared" si="11"/>
        <v>90.280000000000015</v>
      </c>
      <c r="J218" s="1011">
        <f t="shared" si="12"/>
        <v>94.794000000000025</v>
      </c>
      <c r="K218" s="956"/>
    </row>
    <row r="219" spans="1:11" ht="31.5" customHeight="1">
      <c r="A219" s="982" t="s">
        <v>5934</v>
      </c>
      <c r="B219" s="1601" t="s">
        <v>5935</v>
      </c>
      <c r="C219" s="1601"/>
      <c r="D219" s="1601"/>
      <c r="E219" s="954">
        <v>7.4999999999999997E-2</v>
      </c>
      <c r="F219" s="963">
        <v>5.6</v>
      </c>
      <c r="G219" s="955">
        <v>135</v>
      </c>
      <c r="H219" s="945"/>
      <c r="I219" s="1010">
        <f t="shared" si="11"/>
        <v>164.7</v>
      </c>
      <c r="J219" s="1011">
        <f t="shared" si="12"/>
        <v>172.935</v>
      </c>
      <c r="K219" s="956"/>
    </row>
    <row r="220" spans="1:11" s="946" customFormat="1" ht="30" customHeight="1">
      <c r="A220" s="944" t="s">
        <v>5936</v>
      </c>
      <c r="B220" s="944"/>
      <c r="C220" s="944"/>
      <c r="D220" s="944"/>
      <c r="E220" s="944"/>
      <c r="F220" s="944"/>
      <c r="G220" s="944"/>
      <c r="H220" s="945"/>
      <c r="I220" s="1010"/>
      <c r="J220" s="1011"/>
      <c r="K220" s="956"/>
    </row>
    <row r="221" spans="1:11" ht="58.5" customHeight="1">
      <c r="A221" s="971"/>
      <c r="B221" s="972"/>
      <c r="C221" s="972"/>
      <c r="D221" s="972"/>
      <c r="E221" s="972"/>
      <c r="F221" s="973"/>
      <c r="G221" s="971"/>
      <c r="H221" s="945"/>
      <c r="I221" s="1010"/>
      <c r="J221" s="1011"/>
      <c r="K221" s="956"/>
    </row>
    <row r="222" spans="1:11" ht="12.75" customHeight="1">
      <c r="A222" s="959" t="s">
        <v>5937</v>
      </c>
      <c r="B222" s="952">
        <v>2.2000000000000002</v>
      </c>
      <c r="C222" s="952">
        <v>2.6</v>
      </c>
      <c r="D222" s="953" t="s">
        <v>5833</v>
      </c>
      <c r="E222" s="954">
        <v>0.36599999999999999</v>
      </c>
      <c r="F222" s="975">
        <v>36.299999999999997</v>
      </c>
      <c r="G222" s="955">
        <v>549.33333333333337</v>
      </c>
      <c r="H222" s="945"/>
      <c r="I222" s="1010">
        <f t="shared" si="11"/>
        <v>670.18666666666672</v>
      </c>
      <c r="J222" s="1011">
        <f t="shared" si="12"/>
        <v>703.69600000000014</v>
      </c>
      <c r="K222" s="956"/>
    </row>
    <row r="223" spans="1:11" ht="12.75" customHeight="1">
      <c r="A223" s="959" t="s">
        <v>5938</v>
      </c>
      <c r="B223" s="952">
        <v>2.8</v>
      </c>
      <c r="C223" s="952">
        <v>3.2</v>
      </c>
      <c r="D223" s="953" t="s">
        <v>5833</v>
      </c>
      <c r="E223" s="954">
        <v>0.36599999999999999</v>
      </c>
      <c r="F223" s="975">
        <v>36.299999999999997</v>
      </c>
      <c r="G223" s="955">
        <v>589.00000000000011</v>
      </c>
      <c r="H223" s="945"/>
      <c r="I223" s="1010">
        <f t="shared" si="11"/>
        <v>718.58000000000015</v>
      </c>
      <c r="J223" s="1011">
        <f t="shared" si="12"/>
        <v>754.50900000000024</v>
      </c>
      <c r="K223" s="956"/>
    </row>
    <row r="224" spans="1:11" ht="12.75" customHeight="1">
      <c r="A224" s="959" t="s">
        <v>5939</v>
      </c>
      <c r="B224" s="952">
        <v>3.6</v>
      </c>
      <c r="C224" s="952">
        <v>4</v>
      </c>
      <c r="D224" s="953" t="s">
        <v>5940</v>
      </c>
      <c r="E224" s="954">
        <v>0.36599999999999999</v>
      </c>
      <c r="F224" s="975">
        <v>36.299999999999997</v>
      </c>
      <c r="G224" s="955">
        <v>626.66666666666674</v>
      </c>
      <c r="H224" s="945"/>
      <c r="I224" s="1010">
        <f t="shared" si="11"/>
        <v>764.53333333333342</v>
      </c>
      <c r="J224" s="1011">
        <f t="shared" si="12"/>
        <v>802.7600000000001</v>
      </c>
      <c r="K224" s="956"/>
    </row>
    <row r="225" spans="1:11" ht="12.75" customHeight="1">
      <c r="A225" s="959" t="s">
        <v>5941</v>
      </c>
      <c r="B225" s="952">
        <v>4.5</v>
      </c>
      <c r="C225" s="952">
        <v>5</v>
      </c>
      <c r="D225" s="953" t="s">
        <v>5927</v>
      </c>
      <c r="E225" s="954">
        <v>0.36599999999999999</v>
      </c>
      <c r="F225" s="975">
        <v>38.200000000000003</v>
      </c>
      <c r="G225" s="955">
        <v>638.33333333333337</v>
      </c>
      <c r="H225" s="945"/>
      <c r="I225" s="1010">
        <f t="shared" si="11"/>
        <v>778.76666666666665</v>
      </c>
      <c r="J225" s="1011">
        <f t="shared" si="12"/>
        <v>817.70500000000004</v>
      </c>
      <c r="K225" s="956"/>
    </row>
    <row r="226" spans="1:11" ht="12.75" customHeight="1">
      <c r="A226" s="959" t="s">
        <v>5942</v>
      </c>
      <c r="B226" s="952">
        <v>5.6</v>
      </c>
      <c r="C226" s="952">
        <v>6.3</v>
      </c>
      <c r="D226" s="953" t="s">
        <v>5943</v>
      </c>
      <c r="E226" s="954">
        <v>0.36599999999999999</v>
      </c>
      <c r="F226" s="975">
        <v>38.200000000000003</v>
      </c>
      <c r="G226" s="955">
        <v>660</v>
      </c>
      <c r="H226" s="945"/>
      <c r="I226" s="1010">
        <f t="shared" si="11"/>
        <v>805.19999999999993</v>
      </c>
      <c r="J226" s="1011">
        <f t="shared" si="12"/>
        <v>845.45999999999992</v>
      </c>
      <c r="K226" s="956"/>
    </row>
    <row r="227" spans="1:11" ht="12.75" customHeight="1">
      <c r="A227" s="982" t="s">
        <v>5944</v>
      </c>
      <c r="B227" s="952">
        <v>7.1</v>
      </c>
      <c r="C227" s="952">
        <v>8</v>
      </c>
      <c r="D227" s="953" t="s">
        <v>5945</v>
      </c>
      <c r="E227" s="954">
        <v>0.36599999999999999</v>
      </c>
      <c r="F227" s="975">
        <v>38.200000000000003</v>
      </c>
      <c r="G227" s="955">
        <v>685.33333333333348</v>
      </c>
      <c r="H227" s="945"/>
      <c r="I227" s="1010">
        <f t="shared" si="11"/>
        <v>836.1066666666668</v>
      </c>
      <c r="J227" s="1011">
        <f t="shared" si="12"/>
        <v>877.91200000000015</v>
      </c>
      <c r="K227" s="956"/>
    </row>
    <row r="228" spans="1:11" ht="23.25" customHeight="1">
      <c r="A228" s="985" t="s">
        <v>5776</v>
      </c>
      <c r="B228" s="986"/>
      <c r="C228" s="987"/>
      <c r="D228" s="987"/>
      <c r="E228" s="988"/>
      <c r="F228" s="988"/>
      <c r="G228" s="986"/>
      <c r="H228" s="945"/>
      <c r="I228" s="1010"/>
      <c r="J228" s="1011">
        <f t="shared" si="12"/>
        <v>0</v>
      </c>
      <c r="K228" s="956"/>
    </row>
    <row r="229" spans="1:11" ht="23.25" customHeight="1">
      <c r="A229" s="951" t="s">
        <v>5946</v>
      </c>
      <c r="B229" s="1601" t="s">
        <v>5947</v>
      </c>
      <c r="C229" s="1601"/>
      <c r="D229" s="1601"/>
      <c r="E229" s="954">
        <v>0.152</v>
      </c>
      <c r="F229" s="963">
        <v>15</v>
      </c>
      <c r="G229" s="955">
        <v>199.33333333333334</v>
      </c>
      <c r="H229" s="945"/>
      <c r="I229" s="1010">
        <f t="shared" si="11"/>
        <v>243.18666666666667</v>
      </c>
      <c r="J229" s="1011">
        <f t="shared" si="12"/>
        <v>255.346</v>
      </c>
      <c r="K229" s="956"/>
    </row>
    <row r="230" spans="1:11" s="946" customFormat="1" ht="30" customHeight="1">
      <c r="A230" s="985" t="s">
        <v>5948</v>
      </c>
      <c r="B230" s="986"/>
      <c r="C230" s="987"/>
      <c r="D230" s="987"/>
      <c r="E230" s="988"/>
      <c r="F230" s="988"/>
      <c r="G230" s="986"/>
      <c r="H230" s="945"/>
      <c r="I230" s="1010"/>
      <c r="J230" s="1011"/>
      <c r="K230" s="956"/>
    </row>
    <row r="231" spans="1:11" ht="52.5" customHeight="1">
      <c r="A231" s="971"/>
      <c r="B231" s="972"/>
      <c r="C231" s="972"/>
      <c r="D231" s="972"/>
      <c r="E231" s="972"/>
      <c r="F231" s="973"/>
      <c r="G231" s="971"/>
      <c r="H231" s="945"/>
      <c r="I231" s="1010"/>
      <c r="J231" s="1011"/>
      <c r="K231" s="956"/>
    </row>
    <row r="232" spans="1:11" ht="12.75" customHeight="1">
      <c r="A232" s="959" t="s">
        <v>5949</v>
      </c>
      <c r="B232" s="952">
        <v>2.2000000000000002</v>
      </c>
      <c r="C232" s="952">
        <v>2.4</v>
      </c>
      <c r="D232" s="953" t="s">
        <v>5950</v>
      </c>
      <c r="E232" s="954">
        <v>0.13900000000000001</v>
      </c>
      <c r="F232" s="975">
        <v>20</v>
      </c>
      <c r="G232" s="955">
        <v>536.66666666666674</v>
      </c>
      <c r="H232" s="945"/>
      <c r="I232" s="1010">
        <f t="shared" si="11"/>
        <v>654.73333333333346</v>
      </c>
      <c r="J232" s="1011">
        <f t="shared" si="12"/>
        <v>687.47000000000014</v>
      </c>
      <c r="K232" s="956"/>
    </row>
    <row r="233" spans="1:11" ht="12.75" customHeight="1">
      <c r="A233" s="959" t="s">
        <v>5951</v>
      </c>
      <c r="B233" s="952">
        <v>2.8</v>
      </c>
      <c r="C233" s="952">
        <v>3.2</v>
      </c>
      <c r="D233" s="953" t="s">
        <v>5950</v>
      </c>
      <c r="E233" s="954">
        <v>0.13900000000000001</v>
      </c>
      <c r="F233" s="975">
        <v>20</v>
      </c>
      <c r="G233" s="955">
        <v>542.00000000000011</v>
      </c>
      <c r="H233" s="945"/>
      <c r="I233" s="1010">
        <f t="shared" si="11"/>
        <v>661.24000000000012</v>
      </c>
      <c r="J233" s="1011">
        <f t="shared" si="12"/>
        <v>694.30200000000013</v>
      </c>
      <c r="K233" s="956"/>
    </row>
    <row r="234" spans="1:11" ht="12.75" customHeight="1">
      <c r="A234" s="959" t="s">
        <v>5952</v>
      </c>
      <c r="B234" s="952">
        <v>3.6</v>
      </c>
      <c r="C234" s="952">
        <v>4</v>
      </c>
      <c r="D234" s="953" t="s">
        <v>5953</v>
      </c>
      <c r="E234" s="954">
        <v>0.13900000000000001</v>
      </c>
      <c r="F234" s="975">
        <v>20.7</v>
      </c>
      <c r="G234" s="955">
        <v>607.66666666666674</v>
      </c>
      <c r="H234" s="945"/>
      <c r="I234" s="1010">
        <f t="shared" si="11"/>
        <v>741.35333333333335</v>
      </c>
      <c r="J234" s="1011">
        <f t="shared" si="12"/>
        <v>778.42100000000005</v>
      </c>
      <c r="K234" s="956"/>
    </row>
    <row r="235" spans="1:11" ht="12.75" customHeight="1">
      <c r="A235" s="959" t="s">
        <v>5954</v>
      </c>
      <c r="B235" s="952">
        <v>4.5</v>
      </c>
      <c r="C235" s="952">
        <v>5</v>
      </c>
      <c r="D235" s="953" t="s">
        <v>5927</v>
      </c>
      <c r="E235" s="954">
        <v>0.17100000000000001</v>
      </c>
      <c r="F235" s="975">
        <v>24.4</v>
      </c>
      <c r="G235" s="955">
        <v>644.33333333333337</v>
      </c>
      <c r="H235" s="945"/>
      <c r="I235" s="1010">
        <f t="shared" si="11"/>
        <v>786.0866666666667</v>
      </c>
      <c r="J235" s="1011">
        <f t="shared" si="12"/>
        <v>825.39100000000008</v>
      </c>
      <c r="K235" s="956"/>
    </row>
    <row r="236" spans="1:11" ht="12.75" customHeight="1">
      <c r="A236" s="959" t="s">
        <v>5955</v>
      </c>
      <c r="B236" s="952">
        <v>5.6</v>
      </c>
      <c r="C236" s="952">
        <v>6.3</v>
      </c>
      <c r="D236" s="953" t="s">
        <v>5956</v>
      </c>
      <c r="E236" s="954">
        <v>0.22</v>
      </c>
      <c r="F236" s="975">
        <v>30</v>
      </c>
      <c r="G236" s="955">
        <v>698.33333333333337</v>
      </c>
      <c r="H236" s="945"/>
      <c r="I236" s="1010">
        <f t="shared" si="11"/>
        <v>851.9666666666667</v>
      </c>
      <c r="J236" s="1011">
        <f t="shared" si="12"/>
        <v>894.56500000000005</v>
      </c>
      <c r="K236" s="956"/>
    </row>
    <row r="237" spans="1:11" ht="12.75" customHeight="1">
      <c r="A237" s="959" t="s">
        <v>5957</v>
      </c>
      <c r="B237" s="952">
        <v>7.1</v>
      </c>
      <c r="C237" s="952">
        <v>8</v>
      </c>
      <c r="D237" s="953" t="s">
        <v>5958</v>
      </c>
      <c r="E237" s="954">
        <v>0.22</v>
      </c>
      <c r="F237" s="975">
        <v>31.8</v>
      </c>
      <c r="G237" s="955">
        <v>717.66666666666674</v>
      </c>
      <c r="H237" s="945"/>
      <c r="I237" s="1010">
        <f t="shared" si="11"/>
        <v>875.5533333333334</v>
      </c>
      <c r="J237" s="1011">
        <f t="shared" si="12"/>
        <v>919.33100000000013</v>
      </c>
      <c r="K237" s="956"/>
    </row>
    <row r="238" spans="1:11" ht="12.75" customHeight="1">
      <c r="A238" s="982" t="s">
        <v>5959</v>
      </c>
      <c r="B238" s="952">
        <v>8</v>
      </c>
      <c r="C238" s="952">
        <v>9</v>
      </c>
      <c r="D238" s="953" t="s">
        <v>5958</v>
      </c>
      <c r="E238" s="954">
        <v>0.22</v>
      </c>
      <c r="F238" s="975">
        <v>31.8</v>
      </c>
      <c r="G238" s="955">
        <v>771.00000000000011</v>
      </c>
      <c r="H238" s="945"/>
      <c r="I238" s="1010">
        <f t="shared" si="11"/>
        <v>940.62000000000012</v>
      </c>
      <c r="J238" s="1011">
        <f t="shared" si="12"/>
        <v>987.65100000000018</v>
      </c>
      <c r="K238" s="956"/>
    </row>
    <row r="239" spans="1:11" s="946" customFormat="1" ht="30" customHeight="1">
      <c r="A239" s="985" t="s">
        <v>5960</v>
      </c>
      <c r="B239" s="986"/>
      <c r="C239" s="987"/>
      <c r="D239" s="987"/>
      <c r="E239" s="988"/>
      <c r="F239" s="988"/>
      <c r="G239" s="986"/>
      <c r="H239" s="945"/>
      <c r="I239" s="1010"/>
      <c r="J239" s="1011"/>
      <c r="K239" s="956"/>
    </row>
    <row r="240" spans="1:11" ht="53.25" customHeight="1">
      <c r="A240" s="971"/>
      <c r="B240" s="972"/>
      <c r="C240" s="972"/>
      <c r="D240" s="972"/>
      <c r="E240" s="972"/>
      <c r="F240" s="973"/>
      <c r="G240" s="971"/>
      <c r="H240" s="945"/>
      <c r="I240" s="1010"/>
      <c r="J240" s="1011"/>
      <c r="K240" s="956"/>
    </row>
    <row r="241" spans="1:11" ht="12.75" customHeight="1">
      <c r="A241" s="959" t="s">
        <v>5961</v>
      </c>
      <c r="B241" s="952">
        <v>2.2000000000000002</v>
      </c>
      <c r="C241" s="952">
        <v>2.4</v>
      </c>
      <c r="D241" s="953" t="s">
        <v>5962</v>
      </c>
      <c r="E241" s="954">
        <v>0.191</v>
      </c>
      <c r="F241" s="975">
        <v>27.9</v>
      </c>
      <c r="G241" s="955">
        <v>591.66666666666674</v>
      </c>
      <c r="H241" s="945"/>
      <c r="I241" s="1010">
        <f t="shared" si="11"/>
        <v>721.83333333333337</v>
      </c>
      <c r="J241" s="1011">
        <f t="shared" si="12"/>
        <v>757.92500000000007</v>
      </c>
      <c r="K241" s="956"/>
    </row>
    <row r="242" spans="1:11" ht="12.75" customHeight="1">
      <c r="A242" s="959" t="s">
        <v>5963</v>
      </c>
      <c r="B242" s="952">
        <v>2.8</v>
      </c>
      <c r="C242" s="952">
        <v>3.2</v>
      </c>
      <c r="D242" s="953" t="s">
        <v>5962</v>
      </c>
      <c r="E242" s="954">
        <v>0.191</v>
      </c>
      <c r="F242" s="975">
        <v>27.9</v>
      </c>
      <c r="G242" s="955">
        <v>595.33333333333348</v>
      </c>
      <c r="H242" s="945"/>
      <c r="I242" s="1010">
        <f t="shared" si="11"/>
        <v>726.30666666666684</v>
      </c>
      <c r="J242" s="1011">
        <f t="shared" si="12"/>
        <v>762.62200000000018</v>
      </c>
      <c r="K242" s="956"/>
    </row>
    <row r="243" spans="1:11" ht="12.75" customHeight="1">
      <c r="A243" s="959" t="s">
        <v>5964</v>
      </c>
      <c r="B243" s="952">
        <v>3.6</v>
      </c>
      <c r="C243" s="952">
        <v>4</v>
      </c>
      <c r="D243" s="953" t="s">
        <v>5965</v>
      </c>
      <c r="E243" s="954">
        <v>0.191</v>
      </c>
      <c r="F243" s="975">
        <v>28.6</v>
      </c>
      <c r="G243" s="955">
        <v>655</v>
      </c>
      <c r="H243" s="945"/>
      <c r="I243" s="1010">
        <f t="shared" si="11"/>
        <v>799.1</v>
      </c>
      <c r="J243" s="1011">
        <f t="shared" si="12"/>
        <v>839.05500000000006</v>
      </c>
      <c r="K243" s="956"/>
    </row>
    <row r="244" spans="1:11" ht="12.75" customHeight="1">
      <c r="A244" s="959" t="s">
        <v>5966</v>
      </c>
      <c r="B244" s="952">
        <v>4.5</v>
      </c>
      <c r="C244" s="952">
        <v>5</v>
      </c>
      <c r="D244" s="953" t="s">
        <v>5967</v>
      </c>
      <c r="E244" s="954">
        <v>0.22800000000000001</v>
      </c>
      <c r="F244" s="975">
        <v>32.9</v>
      </c>
      <c r="G244" s="955">
        <v>698</v>
      </c>
      <c r="H244" s="945"/>
      <c r="I244" s="1010">
        <f t="shared" si="11"/>
        <v>851.56</v>
      </c>
      <c r="J244" s="1011">
        <f t="shared" si="12"/>
        <v>894.13800000000003</v>
      </c>
      <c r="K244" s="956"/>
    </row>
    <row r="245" spans="1:11" ht="12.75" customHeight="1">
      <c r="A245" s="959" t="s">
        <v>5968</v>
      </c>
      <c r="B245" s="952">
        <v>5.6</v>
      </c>
      <c r="C245" s="952">
        <v>6.3</v>
      </c>
      <c r="D245" s="953" t="s">
        <v>5969</v>
      </c>
      <c r="E245" s="954">
        <v>0.28999999999999998</v>
      </c>
      <c r="F245" s="975">
        <v>41</v>
      </c>
      <c r="G245" s="955">
        <v>746.33333333333337</v>
      </c>
      <c r="H245" s="945"/>
      <c r="I245" s="1010">
        <f t="shared" si="11"/>
        <v>910.52666666666664</v>
      </c>
      <c r="J245" s="1011">
        <f t="shared" si="12"/>
        <v>956.053</v>
      </c>
      <c r="K245" s="956"/>
    </row>
    <row r="246" spans="1:11" ht="12.75" customHeight="1">
      <c r="A246" s="959" t="s">
        <v>5970</v>
      </c>
      <c r="B246" s="952">
        <v>7.1</v>
      </c>
      <c r="C246" s="952">
        <v>8</v>
      </c>
      <c r="D246" s="953" t="s">
        <v>5971</v>
      </c>
      <c r="E246" s="954">
        <v>0.28999999999999998</v>
      </c>
      <c r="F246" s="975">
        <v>41.1</v>
      </c>
      <c r="G246" s="955">
        <v>771.00000000000011</v>
      </c>
      <c r="H246" s="945"/>
      <c r="I246" s="1010">
        <f t="shared" si="11"/>
        <v>940.62000000000012</v>
      </c>
      <c r="J246" s="1011">
        <f t="shared" si="12"/>
        <v>987.65100000000018</v>
      </c>
      <c r="K246" s="956"/>
    </row>
    <row r="247" spans="1:11" ht="12.75" customHeight="1">
      <c r="A247" s="982" t="s">
        <v>5972</v>
      </c>
      <c r="B247" s="952">
        <v>8</v>
      </c>
      <c r="C247" s="952">
        <v>9</v>
      </c>
      <c r="D247" s="953" t="s">
        <v>5971</v>
      </c>
      <c r="E247" s="954">
        <v>0.28999999999999998</v>
      </c>
      <c r="F247" s="975">
        <v>41.1</v>
      </c>
      <c r="G247" s="955">
        <v>824.33333333333337</v>
      </c>
      <c r="H247" s="945"/>
      <c r="I247" s="1010">
        <f t="shared" si="11"/>
        <v>1005.6866666666667</v>
      </c>
      <c r="J247" s="1011">
        <f t="shared" si="12"/>
        <v>1055.971</v>
      </c>
      <c r="K247" s="956"/>
    </row>
    <row r="248" spans="1:11" s="946" customFormat="1" ht="30" customHeight="1">
      <c r="A248" s="985" t="s">
        <v>5973</v>
      </c>
      <c r="B248" s="986"/>
      <c r="C248" s="987"/>
      <c r="D248" s="987"/>
      <c r="E248" s="988"/>
      <c r="F248" s="988"/>
      <c r="G248" s="986"/>
      <c r="H248" s="945"/>
      <c r="I248" s="1010"/>
      <c r="J248" s="1011"/>
      <c r="K248" s="956"/>
    </row>
    <row r="249" spans="1:11" ht="53.25" customHeight="1">
      <c r="A249" s="971"/>
      <c r="B249" s="972"/>
      <c r="C249" s="972"/>
      <c r="D249" s="972"/>
      <c r="E249" s="972"/>
      <c r="F249" s="973"/>
      <c r="G249" s="971"/>
      <c r="H249" s="945"/>
      <c r="I249" s="1010"/>
      <c r="J249" s="1011"/>
      <c r="K249" s="956"/>
    </row>
    <row r="250" spans="1:11" ht="12.75" customHeight="1">
      <c r="A250" s="959" t="s">
        <v>5974</v>
      </c>
      <c r="B250" s="952">
        <v>2.2000000000000002</v>
      </c>
      <c r="C250" s="952">
        <v>2.4</v>
      </c>
      <c r="D250" s="953" t="s">
        <v>5975</v>
      </c>
      <c r="E250" s="954">
        <v>0.191</v>
      </c>
      <c r="F250" s="975">
        <v>26.8</v>
      </c>
      <c r="G250" s="955">
        <v>587.66666666666674</v>
      </c>
      <c r="H250" s="945"/>
      <c r="I250" s="1010">
        <f t="shared" si="11"/>
        <v>716.95333333333338</v>
      </c>
      <c r="J250" s="1011">
        <f t="shared" si="12"/>
        <v>752.80100000000004</v>
      </c>
      <c r="K250" s="956"/>
    </row>
    <row r="251" spans="1:11" ht="12.75" customHeight="1">
      <c r="A251" s="959" t="s">
        <v>5976</v>
      </c>
      <c r="B251" s="952">
        <v>2.8</v>
      </c>
      <c r="C251" s="952">
        <v>3.2</v>
      </c>
      <c r="D251" s="953" t="s">
        <v>5975</v>
      </c>
      <c r="E251" s="954">
        <v>0.191</v>
      </c>
      <c r="F251" s="975">
        <v>26.8</v>
      </c>
      <c r="G251" s="955">
        <v>595.33333333333348</v>
      </c>
      <c r="H251" s="945"/>
      <c r="I251" s="1010">
        <f t="shared" si="11"/>
        <v>726.30666666666684</v>
      </c>
      <c r="J251" s="1011">
        <f t="shared" si="12"/>
        <v>762.62200000000018</v>
      </c>
      <c r="K251" s="956"/>
    </row>
    <row r="252" spans="1:11" ht="12.75" customHeight="1">
      <c r="A252" s="959" t="s">
        <v>5977</v>
      </c>
      <c r="B252" s="952">
        <v>3.6</v>
      </c>
      <c r="C252" s="952">
        <v>4</v>
      </c>
      <c r="D252" s="953" t="s">
        <v>5978</v>
      </c>
      <c r="E252" s="954">
        <v>0.191</v>
      </c>
      <c r="F252" s="975">
        <v>27.6</v>
      </c>
      <c r="G252" s="955">
        <v>655</v>
      </c>
      <c r="H252" s="945"/>
      <c r="I252" s="1010">
        <f t="shared" si="11"/>
        <v>799.1</v>
      </c>
      <c r="J252" s="1011">
        <f t="shared" si="12"/>
        <v>839.05500000000006</v>
      </c>
      <c r="K252" s="956"/>
    </row>
    <row r="253" spans="1:11" ht="12.75" customHeight="1">
      <c r="A253" s="959" t="s">
        <v>5979</v>
      </c>
      <c r="B253" s="952">
        <v>4.5</v>
      </c>
      <c r="C253" s="952">
        <v>5</v>
      </c>
      <c r="D253" s="953" t="s">
        <v>5980</v>
      </c>
      <c r="E253" s="954">
        <v>0.22800000000000001</v>
      </c>
      <c r="F253" s="975">
        <v>32.4</v>
      </c>
      <c r="G253" s="955">
        <v>699.33333333333337</v>
      </c>
      <c r="H253" s="945"/>
      <c r="I253" s="1010">
        <f t="shared" si="11"/>
        <v>853.18666666666672</v>
      </c>
      <c r="J253" s="1011">
        <f t="shared" si="12"/>
        <v>895.84600000000012</v>
      </c>
      <c r="K253" s="956"/>
    </row>
    <row r="254" spans="1:11" ht="12.75" customHeight="1">
      <c r="A254" s="959" t="s">
        <v>5981</v>
      </c>
      <c r="B254" s="952">
        <v>5.6</v>
      </c>
      <c r="C254" s="952">
        <v>6.3</v>
      </c>
      <c r="D254" s="953" t="s">
        <v>5982</v>
      </c>
      <c r="E254" s="954">
        <v>0.28999999999999998</v>
      </c>
      <c r="F254" s="975">
        <v>39.4</v>
      </c>
      <c r="G254" s="955">
        <v>747.66666666666674</v>
      </c>
      <c r="H254" s="945"/>
      <c r="I254" s="1010">
        <f t="shared" si="11"/>
        <v>912.15333333333342</v>
      </c>
      <c r="J254" s="1011">
        <f t="shared" si="12"/>
        <v>957.76100000000008</v>
      </c>
      <c r="K254" s="956"/>
    </row>
    <row r="255" spans="1:11" ht="12.75" customHeight="1">
      <c r="A255" s="959" t="s">
        <v>5983</v>
      </c>
      <c r="B255" s="952">
        <v>7.1</v>
      </c>
      <c r="C255" s="952">
        <v>8</v>
      </c>
      <c r="D255" s="953" t="s">
        <v>5984</v>
      </c>
      <c r="E255" s="954">
        <v>0.28999999999999998</v>
      </c>
      <c r="F255" s="975">
        <v>41.1</v>
      </c>
      <c r="G255" s="955">
        <v>771.00000000000011</v>
      </c>
      <c r="H255" s="945"/>
      <c r="I255" s="1010">
        <f t="shared" si="11"/>
        <v>940.62000000000012</v>
      </c>
      <c r="J255" s="1011">
        <f t="shared" si="12"/>
        <v>987.65100000000018</v>
      </c>
      <c r="K255" s="956"/>
    </row>
    <row r="256" spans="1:11" ht="12.75" customHeight="1">
      <c r="A256" s="982" t="s">
        <v>5985</v>
      </c>
      <c r="B256" s="952">
        <v>8</v>
      </c>
      <c r="C256" s="952">
        <v>9</v>
      </c>
      <c r="D256" s="953" t="s">
        <v>5984</v>
      </c>
      <c r="E256" s="954">
        <v>0.28999999999999998</v>
      </c>
      <c r="F256" s="975">
        <v>41.1</v>
      </c>
      <c r="G256" s="955">
        <v>826.00000000000011</v>
      </c>
      <c r="H256" s="945"/>
      <c r="I256" s="1010">
        <f t="shared" si="11"/>
        <v>1007.7200000000001</v>
      </c>
      <c r="J256" s="1011">
        <f t="shared" si="12"/>
        <v>1058.1060000000002</v>
      </c>
      <c r="K256" s="956"/>
    </row>
    <row r="257" spans="1:11" s="946" customFormat="1" ht="30.75" customHeight="1">
      <c r="A257" s="985" t="s">
        <v>5986</v>
      </c>
      <c r="B257" s="986"/>
      <c r="C257" s="987"/>
      <c r="D257" s="987"/>
      <c r="E257" s="988"/>
      <c r="F257" s="988"/>
      <c r="G257" s="986"/>
      <c r="H257" s="945"/>
      <c r="I257" s="1010"/>
      <c r="J257" s="1011"/>
      <c r="K257" s="956"/>
    </row>
    <row r="258" spans="1:11" ht="54.75" customHeight="1">
      <c r="A258" s="971"/>
      <c r="B258" s="972"/>
      <c r="C258" s="972"/>
      <c r="D258" s="972"/>
      <c r="E258" s="972"/>
      <c r="F258" s="973"/>
      <c r="G258" s="971"/>
      <c r="H258" s="945"/>
      <c r="I258" s="1010"/>
      <c r="J258" s="1011"/>
      <c r="K258" s="956"/>
    </row>
    <row r="259" spans="1:11" ht="12.75" customHeight="1">
      <c r="A259" s="959" t="s">
        <v>5987</v>
      </c>
      <c r="B259" s="952">
        <v>3.6</v>
      </c>
      <c r="C259" s="952">
        <v>4</v>
      </c>
      <c r="D259" s="953" t="s">
        <v>5988</v>
      </c>
      <c r="E259" s="954">
        <v>0.28999999999999998</v>
      </c>
      <c r="F259" s="975">
        <v>29.5</v>
      </c>
      <c r="G259" s="955">
        <v>663.66666666666674</v>
      </c>
      <c r="H259" s="945"/>
      <c r="I259" s="1010">
        <f t="shared" si="11"/>
        <v>809.6733333333334</v>
      </c>
      <c r="J259" s="1011">
        <f t="shared" si="12"/>
        <v>850.15700000000015</v>
      </c>
      <c r="K259" s="956"/>
    </row>
    <row r="260" spans="1:11" ht="12.75" customHeight="1">
      <c r="A260" s="959" t="s">
        <v>5989</v>
      </c>
      <c r="B260" s="952">
        <v>4.5</v>
      </c>
      <c r="C260" s="952">
        <v>5</v>
      </c>
      <c r="D260" s="953" t="s">
        <v>5990</v>
      </c>
      <c r="E260" s="954">
        <v>0.28999999999999998</v>
      </c>
      <c r="F260" s="975">
        <v>29.5</v>
      </c>
      <c r="G260" s="955">
        <v>650</v>
      </c>
      <c r="H260" s="945"/>
      <c r="I260" s="1010">
        <f t="shared" si="11"/>
        <v>793</v>
      </c>
      <c r="J260" s="1011">
        <f t="shared" si="12"/>
        <v>832.65000000000009</v>
      </c>
      <c r="K260" s="956"/>
    </row>
    <row r="261" spans="1:11" ht="12.75" customHeight="1">
      <c r="A261" s="959" t="s">
        <v>5991</v>
      </c>
      <c r="B261" s="952">
        <v>5.6</v>
      </c>
      <c r="C261" s="952">
        <v>6.3</v>
      </c>
      <c r="D261" s="953" t="s">
        <v>5992</v>
      </c>
      <c r="E261" s="954">
        <v>0.28999999999999998</v>
      </c>
      <c r="F261" s="975">
        <v>29.5</v>
      </c>
      <c r="G261" s="955">
        <v>665.66666666666674</v>
      </c>
      <c r="H261" s="945"/>
      <c r="I261" s="1010">
        <f t="shared" si="11"/>
        <v>812.11333333333346</v>
      </c>
      <c r="J261" s="1011">
        <f t="shared" si="12"/>
        <v>852.71900000000016</v>
      </c>
      <c r="K261" s="956"/>
    </row>
    <row r="262" spans="1:11" ht="12.75" customHeight="1">
      <c r="A262" s="959" t="s">
        <v>5993</v>
      </c>
      <c r="B262" s="952">
        <v>7.1</v>
      </c>
      <c r="C262" s="952">
        <v>8</v>
      </c>
      <c r="D262" s="953" t="s">
        <v>5896</v>
      </c>
      <c r="E262" s="954">
        <v>0.34300000000000003</v>
      </c>
      <c r="F262" s="975">
        <v>34.799999999999997</v>
      </c>
      <c r="G262" s="955">
        <v>706.33333333333337</v>
      </c>
      <c r="H262" s="945"/>
      <c r="I262" s="1010">
        <f t="shared" si="11"/>
        <v>861.72666666666669</v>
      </c>
      <c r="J262" s="1011">
        <f t="shared" si="12"/>
        <v>904.8130000000001</v>
      </c>
      <c r="K262" s="956"/>
    </row>
    <row r="263" spans="1:11" ht="12.75" customHeight="1">
      <c r="A263" s="959" t="s">
        <v>5994</v>
      </c>
      <c r="B263" s="952">
        <v>8</v>
      </c>
      <c r="C263" s="952">
        <v>9</v>
      </c>
      <c r="D263" s="953" t="s">
        <v>5995</v>
      </c>
      <c r="E263" s="954">
        <v>0.34300000000000003</v>
      </c>
      <c r="F263" s="975">
        <v>34.799999999999997</v>
      </c>
      <c r="G263" s="955">
        <v>798</v>
      </c>
      <c r="H263" s="945"/>
      <c r="I263" s="1010">
        <f t="shared" si="11"/>
        <v>973.56</v>
      </c>
      <c r="J263" s="1011">
        <f t="shared" si="12"/>
        <v>1022.2379999999999</v>
      </c>
      <c r="K263" s="956"/>
    </row>
    <row r="264" spans="1:11" ht="12.75" customHeight="1">
      <c r="A264" s="959" t="s">
        <v>5996</v>
      </c>
      <c r="B264" s="952">
        <v>9</v>
      </c>
      <c r="C264" s="952">
        <v>10</v>
      </c>
      <c r="D264" s="953" t="s">
        <v>5997</v>
      </c>
      <c r="E264" s="954">
        <v>0.34300000000000003</v>
      </c>
      <c r="F264" s="975">
        <v>34.799999999999997</v>
      </c>
      <c r="G264" s="955">
        <v>783.33333333333337</v>
      </c>
      <c r="H264" s="945"/>
      <c r="I264" s="1010">
        <f t="shared" si="11"/>
        <v>955.66666666666674</v>
      </c>
      <c r="J264" s="1011">
        <f t="shared" si="12"/>
        <v>1003.4500000000002</v>
      </c>
      <c r="K264" s="956"/>
    </row>
    <row r="265" spans="1:11" ht="12.75" customHeight="1">
      <c r="A265" s="959" t="s">
        <v>5998</v>
      </c>
      <c r="B265" s="952">
        <v>10</v>
      </c>
      <c r="C265" s="952">
        <v>11.2</v>
      </c>
      <c r="D265" s="953" t="s">
        <v>5995</v>
      </c>
      <c r="E265" s="954">
        <v>0.432</v>
      </c>
      <c r="F265" s="975">
        <v>42.7</v>
      </c>
      <c r="G265" s="955">
        <v>886.66666666666674</v>
      </c>
      <c r="H265" s="945"/>
      <c r="I265" s="1010">
        <f t="shared" si="11"/>
        <v>1081.7333333333333</v>
      </c>
      <c r="J265" s="1011">
        <f t="shared" si="12"/>
        <v>1135.8200000000002</v>
      </c>
      <c r="K265" s="956"/>
    </row>
    <row r="266" spans="1:11" ht="12.75" customHeight="1">
      <c r="A266" s="959" t="s">
        <v>5999</v>
      </c>
      <c r="B266" s="952">
        <v>11.2</v>
      </c>
      <c r="C266" s="952">
        <v>12.5</v>
      </c>
      <c r="D266" s="953" t="s">
        <v>6000</v>
      </c>
      <c r="E266" s="954">
        <v>0.432</v>
      </c>
      <c r="F266" s="975">
        <v>42.7</v>
      </c>
      <c r="G266" s="955">
        <v>910.33333333333348</v>
      </c>
      <c r="H266" s="945"/>
      <c r="I266" s="1010">
        <f t="shared" si="11"/>
        <v>1110.6066666666668</v>
      </c>
      <c r="J266" s="1011">
        <f t="shared" si="12"/>
        <v>1166.1370000000002</v>
      </c>
      <c r="K266" s="956"/>
    </row>
    <row r="267" spans="1:11" ht="12.75" customHeight="1">
      <c r="A267" s="959" t="s">
        <v>6001</v>
      </c>
      <c r="B267" s="952">
        <v>12.5</v>
      </c>
      <c r="C267" s="952">
        <v>14</v>
      </c>
      <c r="D267" s="953" t="s">
        <v>6002</v>
      </c>
      <c r="E267" s="954">
        <v>0.432</v>
      </c>
      <c r="F267" s="975">
        <v>42.7</v>
      </c>
      <c r="G267" s="955">
        <v>953.33333333333337</v>
      </c>
      <c r="H267" s="945"/>
      <c r="I267" s="1010">
        <f t="shared" si="11"/>
        <v>1163.0666666666666</v>
      </c>
      <c r="J267" s="1011">
        <f t="shared" si="12"/>
        <v>1221.22</v>
      </c>
      <c r="K267" s="956"/>
    </row>
    <row r="268" spans="1:11" ht="12.75" customHeight="1">
      <c r="A268" s="982" t="s">
        <v>6003</v>
      </c>
      <c r="B268" s="952">
        <v>14</v>
      </c>
      <c r="C268" s="952">
        <v>16</v>
      </c>
      <c r="D268" s="953" t="s">
        <v>6004</v>
      </c>
      <c r="E268" s="954">
        <v>0.432</v>
      </c>
      <c r="F268" s="975">
        <v>42.7</v>
      </c>
      <c r="G268" s="955">
        <v>963.00000000000011</v>
      </c>
      <c r="H268" s="945"/>
      <c r="I268" s="1010">
        <f t="shared" ref="I268:I317" si="13">G268*1.22</f>
        <v>1174.8600000000001</v>
      </c>
      <c r="J268" s="1011">
        <f t="shared" si="12"/>
        <v>1233.6030000000003</v>
      </c>
      <c r="K268" s="956"/>
    </row>
    <row r="269" spans="1:11" ht="14.25" customHeight="1">
      <c r="A269" s="964"/>
      <c r="B269" s="965"/>
      <c r="C269" s="966"/>
      <c r="D269" s="967"/>
      <c r="E269" s="968"/>
      <c r="F269" s="967"/>
      <c r="G269" s="969"/>
      <c r="H269" s="945"/>
      <c r="I269" s="1010"/>
      <c r="J269" s="1011"/>
      <c r="K269" s="956"/>
    </row>
    <row r="270" spans="1:11" s="946" customFormat="1" ht="29.25" customHeight="1">
      <c r="A270" s="941" t="s">
        <v>6005</v>
      </c>
      <c r="B270" s="942"/>
      <c r="C270" s="942"/>
      <c r="D270" s="942"/>
      <c r="E270" s="942"/>
      <c r="F270" s="942"/>
      <c r="G270" s="942"/>
      <c r="H270" s="945"/>
      <c r="I270" s="1010"/>
      <c r="J270" s="1011"/>
      <c r="K270" s="956"/>
    </row>
    <row r="271" spans="1:11" ht="29.25" customHeight="1">
      <c r="A271" s="985" t="s">
        <v>6006</v>
      </c>
      <c r="B271" s="986"/>
      <c r="C271" s="987"/>
      <c r="D271" s="987"/>
      <c r="E271" s="988"/>
      <c r="F271" s="988"/>
      <c r="G271" s="986"/>
      <c r="H271" s="945"/>
      <c r="I271" s="1010"/>
      <c r="J271" s="1011"/>
      <c r="K271" s="956"/>
    </row>
    <row r="272" spans="1:11" ht="13.5" customHeight="1">
      <c r="A272" s="989" t="s">
        <v>6007</v>
      </c>
      <c r="B272" s="990" t="s">
        <v>6008</v>
      </c>
      <c r="C272" s="991"/>
      <c r="D272" s="991"/>
      <c r="E272" s="992"/>
      <c r="F272" s="993">
        <v>0.48</v>
      </c>
      <c r="G272" s="955">
        <v>36.000000000000007</v>
      </c>
      <c r="H272" s="945"/>
      <c r="I272" s="1010">
        <f t="shared" si="13"/>
        <v>43.920000000000009</v>
      </c>
      <c r="J272" s="1011">
        <f t="shared" si="12"/>
        <v>46.116000000000014</v>
      </c>
      <c r="K272" s="956"/>
    </row>
    <row r="273" spans="1:11" ht="12.75" customHeight="1">
      <c r="A273" s="989" t="s">
        <v>6009</v>
      </c>
      <c r="B273" s="990" t="s">
        <v>6008</v>
      </c>
      <c r="C273" s="991"/>
      <c r="D273" s="991"/>
      <c r="E273" s="992"/>
      <c r="F273" s="993">
        <v>0.4</v>
      </c>
      <c r="G273" s="955">
        <v>38</v>
      </c>
      <c r="H273" s="945"/>
      <c r="I273" s="1010">
        <f t="shared" si="13"/>
        <v>46.36</v>
      </c>
      <c r="J273" s="1011">
        <f t="shared" si="12"/>
        <v>48.678000000000004</v>
      </c>
      <c r="K273" s="956"/>
    </row>
    <row r="274" spans="1:11" ht="12.75" customHeight="1">
      <c r="A274" s="989" t="s">
        <v>6010</v>
      </c>
      <c r="B274" s="990" t="s">
        <v>6008</v>
      </c>
      <c r="C274" s="991"/>
      <c r="D274" s="991"/>
      <c r="E274" s="992"/>
      <c r="F274" s="993">
        <v>0.87</v>
      </c>
      <c r="G274" s="955">
        <v>86.333333333333343</v>
      </c>
      <c r="H274" s="945"/>
      <c r="I274" s="1010">
        <f t="shared" si="13"/>
        <v>105.32666666666668</v>
      </c>
      <c r="J274" s="1011">
        <f t="shared" si="12"/>
        <v>110.59300000000002</v>
      </c>
      <c r="K274" s="956"/>
    </row>
    <row r="275" spans="1:11" ht="12.75" customHeight="1">
      <c r="A275" s="989" t="s">
        <v>6011</v>
      </c>
      <c r="B275" s="990" t="s">
        <v>6008</v>
      </c>
      <c r="C275" s="991"/>
      <c r="D275" s="991"/>
      <c r="E275" s="992"/>
      <c r="F275" s="993">
        <v>1.1000000000000001</v>
      </c>
      <c r="G275" s="955">
        <v>126.33333333333333</v>
      </c>
      <c r="H275" s="945"/>
      <c r="I275" s="1010">
        <f t="shared" si="13"/>
        <v>154.12666666666667</v>
      </c>
      <c r="J275" s="1011">
        <f t="shared" si="12"/>
        <v>161.833</v>
      </c>
      <c r="K275" s="956"/>
    </row>
    <row r="276" spans="1:11" ht="12.75" customHeight="1">
      <c r="A276" s="989" t="s">
        <v>6012</v>
      </c>
      <c r="B276" s="990" t="s">
        <v>6008</v>
      </c>
      <c r="C276" s="991"/>
      <c r="D276" s="991"/>
      <c r="E276" s="992"/>
      <c r="F276" s="993">
        <v>1.6</v>
      </c>
      <c r="G276" s="955">
        <v>133.00000000000003</v>
      </c>
      <c r="H276" s="945"/>
      <c r="I276" s="1010">
        <f t="shared" si="13"/>
        <v>162.26000000000002</v>
      </c>
      <c r="J276" s="1011">
        <f t="shared" si="12"/>
        <v>170.37300000000002</v>
      </c>
      <c r="K276" s="956"/>
    </row>
    <row r="277" spans="1:11" ht="12.75" customHeight="1">
      <c r="A277" s="989" t="s">
        <v>6013</v>
      </c>
      <c r="B277" s="990" t="s">
        <v>6008</v>
      </c>
      <c r="C277" s="991"/>
      <c r="D277" s="991"/>
      <c r="E277" s="992"/>
      <c r="F277" s="993">
        <v>2.5</v>
      </c>
      <c r="G277" s="955">
        <v>195</v>
      </c>
      <c r="H277" s="945"/>
      <c r="I277" s="1010">
        <f t="shared" si="13"/>
        <v>237.9</v>
      </c>
      <c r="J277" s="1011">
        <f t="shared" si="12"/>
        <v>249.79500000000002</v>
      </c>
      <c r="K277" s="956"/>
    </row>
    <row r="278" spans="1:11" ht="12.75" customHeight="1">
      <c r="A278" s="989" t="s">
        <v>6014</v>
      </c>
      <c r="B278" s="990" t="s">
        <v>6008</v>
      </c>
      <c r="C278" s="991"/>
      <c r="D278" s="991"/>
      <c r="E278" s="992"/>
      <c r="F278" s="993"/>
      <c r="G278" s="955">
        <v>267.00000000000006</v>
      </c>
      <c r="H278" s="945"/>
      <c r="I278" s="1010">
        <f t="shared" si="13"/>
        <v>325.74000000000007</v>
      </c>
      <c r="J278" s="1011">
        <f t="shared" ref="J278:J317" si="14">I278*1.05</f>
        <v>342.0270000000001</v>
      </c>
      <c r="K278" s="956"/>
    </row>
    <row r="279" spans="1:11" ht="30.75" customHeight="1">
      <c r="A279" s="985" t="s">
        <v>6015</v>
      </c>
      <c r="B279" s="986"/>
      <c r="C279" s="987"/>
      <c r="D279" s="987"/>
      <c r="E279" s="988"/>
      <c r="F279" s="988"/>
      <c r="G279" s="986"/>
      <c r="H279" s="945"/>
      <c r="I279" s="1010"/>
      <c r="J279" s="1011"/>
      <c r="K279" s="956"/>
    </row>
    <row r="280" spans="1:11" ht="12.6" customHeight="1">
      <c r="A280" s="959" t="s">
        <v>6016</v>
      </c>
      <c r="B280" s="994" t="s">
        <v>6017</v>
      </c>
      <c r="C280" s="995"/>
      <c r="D280" s="995"/>
      <c r="E280" s="995"/>
      <c r="F280" s="996"/>
      <c r="G280" s="955">
        <v>246.66666666666669</v>
      </c>
      <c r="H280" s="945"/>
      <c r="I280" s="1010">
        <f t="shared" si="13"/>
        <v>300.93333333333334</v>
      </c>
      <c r="J280" s="1011">
        <f t="shared" si="14"/>
        <v>315.98</v>
      </c>
      <c r="K280" s="956"/>
    </row>
    <row r="281" spans="1:11" ht="12.6" customHeight="1">
      <c r="A281" s="959" t="s">
        <v>6018</v>
      </c>
      <c r="B281" s="994" t="s">
        <v>6019</v>
      </c>
      <c r="C281" s="995"/>
      <c r="D281" s="995"/>
      <c r="E281" s="995"/>
      <c r="F281" s="996"/>
      <c r="G281" s="955">
        <v>251.33333333333337</v>
      </c>
      <c r="H281" s="945"/>
      <c r="I281" s="1010">
        <f t="shared" si="13"/>
        <v>306.62666666666672</v>
      </c>
      <c r="J281" s="1011">
        <f t="shared" si="14"/>
        <v>321.95800000000008</v>
      </c>
      <c r="K281" s="956"/>
    </row>
    <row r="282" spans="1:11" ht="12.6" customHeight="1">
      <c r="A282" s="959" t="s">
        <v>6020</v>
      </c>
      <c r="B282" s="994" t="s">
        <v>6021</v>
      </c>
      <c r="C282" s="995"/>
      <c r="D282" s="995"/>
      <c r="E282" s="995"/>
      <c r="F282" s="996"/>
      <c r="G282" s="955">
        <v>435</v>
      </c>
      <c r="H282" s="945"/>
      <c r="I282" s="1010">
        <f t="shared" si="13"/>
        <v>530.69999999999993</v>
      </c>
      <c r="J282" s="1011">
        <f t="shared" si="14"/>
        <v>557.2349999999999</v>
      </c>
      <c r="K282" s="956"/>
    </row>
    <row r="283" spans="1:11" ht="12.6" customHeight="1">
      <c r="A283" s="959" t="s">
        <v>6022</v>
      </c>
      <c r="B283" s="994" t="s">
        <v>6023</v>
      </c>
      <c r="C283" s="995"/>
      <c r="D283" s="995"/>
      <c r="E283" s="995"/>
      <c r="F283" s="996"/>
      <c r="G283" s="955">
        <v>476.00000000000006</v>
      </c>
      <c r="H283" s="945"/>
      <c r="I283" s="1010">
        <f t="shared" si="13"/>
        <v>580.72</v>
      </c>
      <c r="J283" s="1011">
        <f t="shared" si="14"/>
        <v>609.75600000000009</v>
      </c>
      <c r="K283" s="956"/>
    </row>
    <row r="284" spans="1:11" ht="12" customHeight="1">
      <c r="A284" s="959" t="s">
        <v>6016</v>
      </c>
      <c r="B284" s="994" t="s">
        <v>6024</v>
      </c>
      <c r="C284" s="995"/>
      <c r="D284" s="995"/>
      <c r="E284" s="995"/>
      <c r="F284" s="996"/>
      <c r="G284" s="955">
        <v>246.66666666666669</v>
      </c>
      <c r="H284" s="945"/>
      <c r="I284" s="1010">
        <f t="shared" si="13"/>
        <v>300.93333333333334</v>
      </c>
      <c r="J284" s="1011">
        <f t="shared" si="14"/>
        <v>315.98</v>
      </c>
      <c r="K284" s="956"/>
    </row>
    <row r="285" spans="1:11" ht="12" customHeight="1">
      <c r="A285" s="959" t="s">
        <v>6020</v>
      </c>
      <c r="B285" s="994" t="s">
        <v>6025</v>
      </c>
      <c r="C285" s="995"/>
      <c r="D285" s="995"/>
      <c r="E285" s="995"/>
      <c r="F285" s="996"/>
      <c r="G285" s="955">
        <v>435</v>
      </c>
      <c r="H285" s="945"/>
      <c r="I285" s="1010">
        <f t="shared" si="13"/>
        <v>530.69999999999993</v>
      </c>
      <c r="J285" s="1011">
        <f t="shared" si="14"/>
        <v>557.2349999999999</v>
      </c>
      <c r="K285" s="956"/>
    </row>
    <row r="286" spans="1:11" ht="12.75" customHeight="1">
      <c r="A286" s="959" t="s">
        <v>6026</v>
      </c>
      <c r="B286" s="994" t="s">
        <v>6027</v>
      </c>
      <c r="C286" s="995"/>
      <c r="D286" s="995"/>
      <c r="E286" s="995"/>
      <c r="F286" s="996"/>
      <c r="G286" s="955">
        <v>718.33333333333337</v>
      </c>
      <c r="H286" s="945"/>
      <c r="I286" s="1010">
        <f t="shared" si="13"/>
        <v>876.36666666666667</v>
      </c>
      <c r="J286" s="1011">
        <f t="shared" si="14"/>
        <v>920.18500000000006</v>
      </c>
      <c r="K286" s="956"/>
    </row>
    <row r="287" spans="1:11" ht="30.75" customHeight="1">
      <c r="A287" s="985" t="s">
        <v>6028</v>
      </c>
      <c r="B287" s="986"/>
      <c r="C287" s="987"/>
      <c r="D287" s="987"/>
      <c r="E287" s="988"/>
      <c r="F287" s="988"/>
      <c r="G287" s="986"/>
      <c r="H287" s="945"/>
      <c r="I287" s="1010"/>
      <c r="J287" s="1011"/>
      <c r="K287" s="956"/>
    </row>
    <row r="288" spans="1:11" ht="12.75" customHeight="1">
      <c r="A288" s="959" t="s">
        <v>6029</v>
      </c>
      <c r="B288" s="997" t="s">
        <v>6028</v>
      </c>
      <c r="C288" s="998"/>
      <c r="D288" s="998"/>
      <c r="E288" s="998"/>
      <c r="F288" s="961"/>
      <c r="G288" s="955">
        <v>127.66666666666669</v>
      </c>
      <c r="H288" s="945"/>
      <c r="I288" s="1010">
        <f t="shared" si="13"/>
        <v>155.75333333333336</v>
      </c>
      <c r="J288" s="1011">
        <f t="shared" si="14"/>
        <v>163.54100000000003</v>
      </c>
      <c r="K288" s="956"/>
    </row>
    <row r="289" spans="1:11" ht="29.25" customHeight="1">
      <c r="A289" s="985" t="s">
        <v>6030</v>
      </c>
      <c r="B289" s="986"/>
      <c r="C289" s="987"/>
      <c r="D289" s="987"/>
      <c r="E289" s="988"/>
      <c r="F289" s="988"/>
      <c r="G289" s="986"/>
      <c r="H289" s="945"/>
      <c r="I289" s="1010"/>
      <c r="J289" s="1011"/>
      <c r="K289" s="956"/>
    </row>
    <row r="290" spans="1:11" ht="25.5" customHeight="1">
      <c r="A290" s="959" t="s">
        <v>6031</v>
      </c>
      <c r="B290" s="1601" t="s">
        <v>6032</v>
      </c>
      <c r="C290" s="1601"/>
      <c r="D290" s="1601"/>
      <c r="E290" s="952"/>
      <c r="F290" s="999"/>
      <c r="G290" s="955">
        <v>1591.6666666666667</v>
      </c>
      <c r="H290" s="945"/>
      <c r="I290" s="1010">
        <f t="shared" si="13"/>
        <v>1941.8333333333335</v>
      </c>
      <c r="J290" s="1011">
        <f t="shared" si="14"/>
        <v>2038.9250000000002</v>
      </c>
      <c r="K290" s="956"/>
    </row>
    <row r="291" spans="1:11" ht="31.5" customHeight="1">
      <c r="A291" s="959" t="s">
        <v>6033</v>
      </c>
      <c r="B291" s="1601" t="s">
        <v>6034</v>
      </c>
      <c r="C291" s="1601"/>
      <c r="D291" s="1601"/>
      <c r="E291" s="952"/>
      <c r="F291" s="999"/>
      <c r="G291" s="955">
        <v>1100</v>
      </c>
      <c r="H291" s="945"/>
      <c r="I291" s="1010">
        <f t="shared" si="13"/>
        <v>1342</v>
      </c>
      <c r="J291" s="1011">
        <f t="shared" si="14"/>
        <v>1409.1000000000001</v>
      </c>
      <c r="K291" s="956"/>
    </row>
    <row r="292" spans="1:11" ht="36.75" customHeight="1">
      <c r="A292" s="959" t="s">
        <v>6035</v>
      </c>
      <c r="B292" s="1601" t="s">
        <v>6036</v>
      </c>
      <c r="C292" s="1601"/>
      <c r="D292" s="1601"/>
      <c r="E292" s="954">
        <v>1E-3</v>
      </c>
      <c r="F292" s="1000">
        <v>0.1</v>
      </c>
      <c r="G292" s="955">
        <v>34.333333333333336</v>
      </c>
      <c r="H292" s="945"/>
      <c r="I292" s="1010">
        <f t="shared" si="13"/>
        <v>41.88666666666667</v>
      </c>
      <c r="J292" s="1011">
        <f t="shared" si="14"/>
        <v>43.981000000000009</v>
      </c>
      <c r="K292" s="956"/>
    </row>
    <row r="293" spans="1:11" ht="29.25" customHeight="1">
      <c r="A293" s="959" t="s">
        <v>6037</v>
      </c>
      <c r="B293" s="1601" t="s">
        <v>6038</v>
      </c>
      <c r="C293" s="1601"/>
      <c r="D293" s="1601"/>
      <c r="E293" s="954">
        <v>1E-3</v>
      </c>
      <c r="F293" s="1000">
        <v>0.11</v>
      </c>
      <c r="G293" s="955">
        <v>93.666666666666671</v>
      </c>
      <c r="H293" s="945"/>
      <c r="I293" s="1010">
        <f t="shared" si="13"/>
        <v>114.27333333333334</v>
      </c>
      <c r="J293" s="1011">
        <f t="shared" si="14"/>
        <v>119.98700000000001</v>
      </c>
      <c r="K293" s="956"/>
    </row>
    <row r="294" spans="1:11" ht="33.75" customHeight="1">
      <c r="A294" s="959" t="s">
        <v>6039</v>
      </c>
      <c r="B294" s="1601" t="s">
        <v>6040</v>
      </c>
      <c r="C294" s="1601"/>
      <c r="D294" s="1601"/>
      <c r="E294" s="954">
        <v>1E-3</v>
      </c>
      <c r="F294" s="1000">
        <v>0.11</v>
      </c>
      <c r="G294" s="955">
        <v>123</v>
      </c>
      <c r="H294" s="945"/>
      <c r="I294" s="1010">
        <f t="shared" si="13"/>
        <v>150.06</v>
      </c>
      <c r="J294" s="1011">
        <f t="shared" si="14"/>
        <v>157.56300000000002</v>
      </c>
      <c r="K294" s="956"/>
    </row>
    <row r="295" spans="1:11" ht="33.75" customHeight="1">
      <c r="A295" s="959" t="s">
        <v>6041</v>
      </c>
      <c r="B295" s="1601" t="s">
        <v>6042</v>
      </c>
      <c r="C295" s="1601"/>
      <c r="D295" s="1601"/>
      <c r="E295" s="954">
        <v>1E-3</v>
      </c>
      <c r="F295" s="1000">
        <v>0.11</v>
      </c>
      <c r="G295" s="955">
        <v>123</v>
      </c>
      <c r="H295" s="945"/>
      <c r="I295" s="1010">
        <f t="shared" si="13"/>
        <v>150.06</v>
      </c>
      <c r="J295" s="1011">
        <f t="shared" si="14"/>
        <v>157.56300000000002</v>
      </c>
      <c r="K295" s="956"/>
    </row>
    <row r="296" spans="1:11" ht="29.25" customHeight="1">
      <c r="A296" s="959" t="s">
        <v>6043</v>
      </c>
      <c r="B296" s="1601" t="s">
        <v>6044</v>
      </c>
      <c r="C296" s="1601"/>
      <c r="D296" s="1601"/>
      <c r="E296" s="952"/>
      <c r="F296" s="1000"/>
      <c r="G296" s="955">
        <v>333.33333333333337</v>
      </c>
      <c r="H296" s="945"/>
      <c r="I296" s="1010">
        <f t="shared" si="13"/>
        <v>406.66666666666669</v>
      </c>
      <c r="J296" s="1011">
        <f t="shared" si="14"/>
        <v>427.00000000000006</v>
      </c>
      <c r="K296" s="956"/>
    </row>
    <row r="297" spans="1:11" ht="30" customHeight="1">
      <c r="A297" s="985" t="s">
        <v>6045</v>
      </c>
      <c r="B297" s="986"/>
      <c r="C297" s="987"/>
      <c r="D297" s="987"/>
      <c r="E297" s="988"/>
      <c r="F297" s="988"/>
      <c r="G297" s="986"/>
      <c r="H297" s="945"/>
      <c r="I297" s="1010"/>
      <c r="J297" s="1011"/>
      <c r="K297" s="956"/>
    </row>
    <row r="298" spans="1:11" ht="35.25" customHeight="1">
      <c r="A298" s="959" t="s">
        <v>6046</v>
      </c>
      <c r="B298" s="1598" t="s">
        <v>6047</v>
      </c>
      <c r="C298" s="1599"/>
      <c r="D298" s="1600"/>
      <c r="E298" s="954">
        <v>1.6E-2</v>
      </c>
      <c r="F298" s="999"/>
      <c r="G298" s="955">
        <v>3541</v>
      </c>
      <c r="H298" s="945"/>
      <c r="I298" s="1010">
        <f t="shared" si="13"/>
        <v>4320.0199999999995</v>
      </c>
      <c r="J298" s="1011">
        <f t="shared" si="14"/>
        <v>4536.0209999999997</v>
      </c>
      <c r="K298" s="956"/>
    </row>
    <row r="299" spans="1:11" ht="35.25" customHeight="1">
      <c r="A299" s="959" t="s">
        <v>6048</v>
      </c>
      <c r="B299" s="1601" t="s">
        <v>6049</v>
      </c>
      <c r="C299" s="1601"/>
      <c r="D299" s="1601"/>
      <c r="E299" s="954">
        <v>2E-3</v>
      </c>
      <c r="F299" s="999"/>
      <c r="G299" s="955">
        <v>2534.666666666667</v>
      </c>
      <c r="H299" s="945"/>
      <c r="I299" s="1010">
        <f t="shared" si="13"/>
        <v>3092.2933333333335</v>
      </c>
      <c r="J299" s="1011">
        <f t="shared" si="14"/>
        <v>3246.9080000000004</v>
      </c>
      <c r="K299" s="956"/>
    </row>
    <row r="300" spans="1:11" ht="35.25" customHeight="1">
      <c r="A300" s="959" t="s">
        <v>6050</v>
      </c>
      <c r="B300" s="1601" t="s">
        <v>6051</v>
      </c>
      <c r="C300" s="1601"/>
      <c r="D300" s="1601"/>
      <c r="E300" s="954"/>
      <c r="F300" s="999"/>
      <c r="G300" s="955">
        <v>265</v>
      </c>
      <c r="H300" s="945"/>
      <c r="I300" s="1010">
        <f t="shared" si="13"/>
        <v>323.3</v>
      </c>
      <c r="J300" s="1011">
        <f t="shared" si="14"/>
        <v>339.46500000000003</v>
      </c>
      <c r="K300" s="956"/>
    </row>
    <row r="301" spans="1:11" ht="30" customHeight="1">
      <c r="A301" s="985" t="s">
        <v>6052</v>
      </c>
      <c r="B301" s="986"/>
      <c r="C301" s="987"/>
      <c r="D301" s="987"/>
      <c r="E301" s="988"/>
      <c r="F301" s="988"/>
      <c r="G301" s="986">
        <v>0</v>
      </c>
      <c r="H301" s="945"/>
      <c r="I301" s="1010"/>
      <c r="J301" s="1011"/>
      <c r="K301" s="956"/>
    </row>
    <row r="302" spans="1:11" ht="35.25" customHeight="1">
      <c r="A302" s="959" t="s">
        <v>6053</v>
      </c>
      <c r="B302" s="1598" t="s">
        <v>6054</v>
      </c>
      <c r="C302" s="1599"/>
      <c r="D302" s="1600"/>
      <c r="E302" s="954">
        <v>4.3999999999999997E-2</v>
      </c>
      <c r="F302" s="1000">
        <v>6</v>
      </c>
      <c r="G302" s="955">
        <v>161.00000000000003</v>
      </c>
      <c r="H302" s="945"/>
      <c r="I302" s="1010">
        <f t="shared" si="13"/>
        <v>196.42000000000004</v>
      </c>
      <c r="J302" s="1011">
        <f t="shared" si="14"/>
        <v>206.24100000000004</v>
      </c>
      <c r="K302" s="956"/>
    </row>
    <row r="303" spans="1:11" s="939" customFormat="1" ht="27" customHeight="1">
      <c r="A303" s="985" t="s">
        <v>6055</v>
      </c>
      <c r="B303" s="986"/>
      <c r="C303" s="987"/>
      <c r="D303" s="987"/>
      <c r="E303" s="988"/>
      <c r="F303" s="988"/>
      <c r="G303" s="986"/>
      <c r="H303" s="1001"/>
      <c r="I303" s="1010"/>
      <c r="J303" s="1011"/>
      <c r="K303" s="956"/>
    </row>
    <row r="304" spans="1:11" s="939" customFormat="1" ht="40.200000000000003" customHeight="1">
      <c r="A304" s="1002" t="s">
        <v>6056</v>
      </c>
      <c r="B304" s="1596" t="s">
        <v>6057</v>
      </c>
      <c r="C304" s="1596"/>
      <c r="D304" s="1596"/>
      <c r="E304" s="1003">
        <v>5.8000000000000003E-2</v>
      </c>
      <c r="F304" s="1004">
        <v>8.8000000000000007</v>
      </c>
      <c r="G304" s="1005">
        <v>265.66666666666669</v>
      </c>
      <c r="H304" s="1001"/>
      <c r="I304" s="1010">
        <f t="shared" si="13"/>
        <v>324.11333333333334</v>
      </c>
      <c r="J304" s="1011">
        <f t="shared" si="14"/>
        <v>340.31900000000002</v>
      </c>
      <c r="K304" s="956"/>
    </row>
    <row r="305" spans="1:11" s="939" customFormat="1" ht="40.200000000000003" customHeight="1">
      <c r="A305" s="1002" t="s">
        <v>6058</v>
      </c>
      <c r="B305" s="1596" t="s">
        <v>6059</v>
      </c>
      <c r="C305" s="1596"/>
      <c r="D305" s="1596"/>
      <c r="E305" s="1003">
        <v>5.8000000000000003E-2</v>
      </c>
      <c r="F305" s="1004">
        <v>8.8000000000000007</v>
      </c>
      <c r="G305" s="1005">
        <v>290.33333333333337</v>
      </c>
      <c r="H305" s="1001"/>
      <c r="I305" s="1010">
        <f t="shared" si="13"/>
        <v>354.20666666666671</v>
      </c>
      <c r="J305" s="1011">
        <f t="shared" si="14"/>
        <v>371.91700000000003</v>
      </c>
      <c r="K305" s="956"/>
    </row>
    <row r="306" spans="1:11" s="939" customFormat="1" ht="40.200000000000003" customHeight="1">
      <c r="A306" s="1002" t="s">
        <v>6060</v>
      </c>
      <c r="B306" s="1596" t="s">
        <v>6061</v>
      </c>
      <c r="C306" s="1596"/>
      <c r="D306" s="1596"/>
      <c r="E306" s="1003">
        <v>5.8000000000000003E-2</v>
      </c>
      <c r="F306" s="1004">
        <v>9</v>
      </c>
      <c r="G306" s="1005">
        <v>338.00000000000006</v>
      </c>
      <c r="H306" s="1001"/>
      <c r="I306" s="1010">
        <f t="shared" si="13"/>
        <v>412.36000000000007</v>
      </c>
      <c r="J306" s="1011">
        <f t="shared" si="14"/>
        <v>432.97800000000007</v>
      </c>
      <c r="K306" s="956"/>
    </row>
    <row r="307" spans="1:11" s="939" customFormat="1" ht="40.200000000000003" customHeight="1">
      <c r="A307" s="1002" t="s">
        <v>6062</v>
      </c>
      <c r="B307" s="1596" t="s">
        <v>6063</v>
      </c>
      <c r="C307" s="1596"/>
      <c r="D307" s="1596"/>
      <c r="E307" s="1003">
        <v>5.8000000000000003E-2</v>
      </c>
      <c r="F307" s="1004">
        <v>9</v>
      </c>
      <c r="G307" s="1005">
        <v>363.66666666666669</v>
      </c>
      <c r="H307" s="1001"/>
      <c r="I307" s="1010">
        <f t="shared" si="13"/>
        <v>443.67333333333335</v>
      </c>
      <c r="J307" s="1011">
        <f t="shared" si="14"/>
        <v>465.85700000000003</v>
      </c>
      <c r="K307" s="956"/>
    </row>
    <row r="308" spans="1:11" s="939" customFormat="1" ht="40.200000000000003" customHeight="1">
      <c r="A308" s="1002" t="s">
        <v>6064</v>
      </c>
      <c r="B308" s="1597" t="s">
        <v>6065</v>
      </c>
      <c r="C308" s="1597"/>
      <c r="D308" s="1597"/>
      <c r="E308" s="1006">
        <v>5.8000000000000003E-2</v>
      </c>
      <c r="F308" s="1004">
        <v>9</v>
      </c>
      <c r="G308" s="1007">
        <v>511.66666666666669</v>
      </c>
      <c r="H308" s="1001"/>
      <c r="I308" s="1010">
        <f t="shared" si="13"/>
        <v>624.23333333333335</v>
      </c>
      <c r="J308" s="1011">
        <f t="shared" si="14"/>
        <v>655.44500000000005</v>
      </c>
      <c r="K308" s="956"/>
    </row>
    <row r="309" spans="1:11" ht="29.25" customHeight="1">
      <c r="A309" s="943" t="s">
        <v>6066</v>
      </c>
      <c r="B309" s="1008"/>
      <c r="C309" s="943"/>
      <c r="D309" s="1008"/>
      <c r="E309" s="943"/>
      <c r="F309" s="1008"/>
      <c r="G309" s="943"/>
      <c r="H309" s="945"/>
      <c r="I309" s="1010"/>
      <c r="J309" s="1011"/>
      <c r="K309" s="956"/>
    </row>
    <row r="310" spans="1:11" ht="13.5" customHeight="1">
      <c r="A310" s="989" t="s">
        <v>6067</v>
      </c>
      <c r="B310" s="990" t="s">
        <v>6068</v>
      </c>
      <c r="C310" s="991"/>
      <c r="D310" s="991"/>
      <c r="E310" s="992"/>
      <c r="F310" s="993"/>
      <c r="G310" s="955">
        <v>1047.0000000000002</v>
      </c>
      <c r="H310" s="945"/>
      <c r="I310" s="1010">
        <f t="shared" si="13"/>
        <v>1277.3400000000001</v>
      </c>
      <c r="J310" s="1011">
        <f t="shared" si="14"/>
        <v>1341.2070000000001</v>
      </c>
      <c r="K310" s="956"/>
    </row>
    <row r="311" spans="1:11" ht="13.5" customHeight="1">
      <c r="A311" s="989" t="s">
        <v>6069</v>
      </c>
      <c r="B311" s="990" t="s">
        <v>6068</v>
      </c>
      <c r="C311" s="991"/>
      <c r="D311" s="991"/>
      <c r="E311" s="992"/>
      <c r="F311" s="993"/>
      <c r="G311" s="955">
        <v>1098.0000000000002</v>
      </c>
      <c r="H311" s="945"/>
      <c r="I311" s="1010">
        <f t="shared" si="13"/>
        <v>1339.5600000000002</v>
      </c>
      <c r="J311" s="1011">
        <f t="shared" si="14"/>
        <v>1406.5380000000002</v>
      </c>
      <c r="K311" s="956"/>
    </row>
    <row r="312" spans="1:11" ht="13.5" customHeight="1">
      <c r="A312" s="989" t="s">
        <v>6070</v>
      </c>
      <c r="B312" s="990" t="s">
        <v>6068</v>
      </c>
      <c r="C312" s="991"/>
      <c r="D312" s="991"/>
      <c r="E312" s="992"/>
      <c r="F312" s="993"/>
      <c r="G312" s="955">
        <v>1638.3333333333335</v>
      </c>
      <c r="H312" s="945"/>
      <c r="I312" s="1010">
        <f t="shared" si="13"/>
        <v>1998.7666666666669</v>
      </c>
      <c r="J312" s="1011">
        <f t="shared" si="14"/>
        <v>2098.7050000000004</v>
      </c>
      <c r="K312" s="956"/>
    </row>
    <row r="313" spans="1:11" ht="13.5" customHeight="1">
      <c r="A313" s="989" t="s">
        <v>6071</v>
      </c>
      <c r="B313" s="990" t="s">
        <v>6068</v>
      </c>
      <c r="C313" s="991"/>
      <c r="D313" s="991"/>
      <c r="E313" s="992"/>
      <c r="F313" s="993"/>
      <c r="G313" s="955">
        <v>1933.3333333333335</v>
      </c>
      <c r="H313" s="945"/>
      <c r="I313" s="1010">
        <f t="shared" si="13"/>
        <v>2358.666666666667</v>
      </c>
      <c r="J313" s="1011">
        <f t="shared" si="14"/>
        <v>2476.6000000000004</v>
      </c>
      <c r="K313" s="956"/>
    </row>
    <row r="314" spans="1:11" ht="12.75" customHeight="1">
      <c r="A314" s="989" t="s">
        <v>6072</v>
      </c>
      <c r="B314" s="990" t="s">
        <v>6068</v>
      </c>
      <c r="C314" s="991"/>
      <c r="D314" s="991"/>
      <c r="E314" s="992"/>
      <c r="F314" s="993"/>
      <c r="G314" s="955">
        <v>1993</v>
      </c>
      <c r="H314" s="945"/>
      <c r="I314" s="1010">
        <f t="shared" si="13"/>
        <v>2431.46</v>
      </c>
      <c r="J314" s="1011">
        <f t="shared" si="14"/>
        <v>2553.0330000000004</v>
      </c>
      <c r="K314" s="956"/>
    </row>
    <row r="315" spans="1:11" ht="12.75" customHeight="1">
      <c r="A315" s="989" t="s">
        <v>6073</v>
      </c>
      <c r="B315" s="990" t="s">
        <v>6068</v>
      </c>
      <c r="C315" s="991"/>
      <c r="D315" s="991"/>
      <c r="E315" s="992"/>
      <c r="F315" s="993"/>
      <c r="G315" s="955">
        <v>2205</v>
      </c>
      <c r="H315" s="945"/>
      <c r="I315" s="1010">
        <f t="shared" si="13"/>
        <v>2690.1</v>
      </c>
      <c r="J315" s="1011">
        <f t="shared" si="14"/>
        <v>2824.605</v>
      </c>
      <c r="K315" s="956"/>
    </row>
    <row r="316" spans="1:11" ht="12.75" customHeight="1">
      <c r="A316" s="989" t="s">
        <v>6074</v>
      </c>
      <c r="B316" s="990" t="s">
        <v>6075</v>
      </c>
      <c r="C316" s="991"/>
      <c r="D316" s="991"/>
      <c r="E316" s="992"/>
      <c r="F316" s="993"/>
      <c r="G316" s="955">
        <v>126.33333333333333</v>
      </c>
      <c r="H316" s="945"/>
      <c r="I316" s="1010">
        <f t="shared" si="13"/>
        <v>154.12666666666667</v>
      </c>
      <c r="J316" s="1011">
        <f t="shared" si="14"/>
        <v>161.833</v>
      </c>
      <c r="K316" s="956"/>
    </row>
    <row r="317" spans="1:11" ht="12.75" customHeight="1">
      <c r="A317" s="989" t="s">
        <v>6076</v>
      </c>
      <c r="B317" s="990" t="s">
        <v>6077</v>
      </c>
      <c r="C317" s="991"/>
      <c r="D317" s="991"/>
      <c r="E317" s="992"/>
      <c r="F317" s="993"/>
      <c r="G317" s="955">
        <v>67.666666666666671</v>
      </c>
      <c r="H317" s="945"/>
      <c r="I317" s="1010">
        <f t="shared" si="13"/>
        <v>82.553333333333342</v>
      </c>
      <c r="J317" s="1011">
        <f t="shared" si="14"/>
        <v>86.681000000000012</v>
      </c>
      <c r="K317" s="956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1452</v>
      </c>
      <c r="M1" s="175">
        <v>75</v>
      </c>
      <c r="O1" s="177"/>
    </row>
    <row r="2" spans="1:18" s="175" customFormat="1">
      <c r="B2" s="176"/>
      <c r="L2" s="175" t="s">
        <v>1453</v>
      </c>
      <c r="M2" s="175">
        <v>90</v>
      </c>
      <c r="O2" s="177"/>
    </row>
    <row r="3" spans="1:18" s="175" customFormat="1">
      <c r="A3" s="1610" t="s">
        <v>1454</v>
      </c>
      <c r="B3" s="1611" t="s">
        <v>1009</v>
      </c>
      <c r="C3" s="1610" t="s">
        <v>1455</v>
      </c>
      <c r="D3" s="1610"/>
      <c r="E3" s="1610"/>
      <c r="F3" s="1610"/>
      <c r="G3" s="1610"/>
      <c r="O3" s="177"/>
    </row>
    <row r="4" spans="1:18" s="175" customFormat="1" ht="82.8">
      <c r="A4" s="1610"/>
      <c r="B4" s="1611"/>
      <c r="C4" s="178" t="s">
        <v>1456</v>
      </c>
      <c r="D4" s="178" t="s">
        <v>1457</v>
      </c>
      <c r="E4" s="178" t="s">
        <v>1458</v>
      </c>
      <c r="F4" s="178" t="s">
        <v>1459</v>
      </c>
      <c r="G4" s="178" t="s">
        <v>1460</v>
      </c>
      <c r="H4" s="178" t="s">
        <v>1461</v>
      </c>
      <c r="I4" s="178" t="s">
        <v>1462</v>
      </c>
      <c r="J4" s="178" t="s">
        <v>1463</v>
      </c>
      <c r="K4" s="178" t="s">
        <v>1464</v>
      </c>
      <c r="L4" s="178" t="s">
        <v>2018</v>
      </c>
      <c r="M4" s="178" t="s">
        <v>1466</v>
      </c>
      <c r="O4" s="179" t="s">
        <v>1467</v>
      </c>
      <c r="Q4" s="178" t="s">
        <v>2019</v>
      </c>
      <c r="R4" s="175" t="s">
        <v>3602</v>
      </c>
    </row>
    <row r="5" spans="1:18" s="175" customFormat="1">
      <c r="A5" s="1610"/>
      <c r="B5" s="180" t="s">
        <v>1867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10"/>
      <c r="B6" s="180" t="s">
        <v>1468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10"/>
      <c r="B7" s="180" t="s">
        <v>1469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10"/>
      <c r="B8" s="180" t="s">
        <v>1470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10"/>
      <c r="B9" s="180" t="s">
        <v>1471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10"/>
      <c r="B10" s="180" t="s">
        <v>1472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10"/>
      <c r="B11" s="180" t="s">
        <v>1473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10"/>
      <c r="B12" s="180" t="s">
        <v>1474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10"/>
      <c r="B13" s="180" t="s">
        <v>1475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10"/>
      <c r="B14" s="180" t="s">
        <v>1476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10" t="s">
        <v>1479</v>
      </c>
      <c r="B18" s="1611" t="s">
        <v>1009</v>
      </c>
      <c r="C18" s="1610" t="s">
        <v>1455</v>
      </c>
      <c r="D18" s="1610"/>
      <c r="E18" s="1610"/>
      <c r="F18" s="1610"/>
      <c r="H18" s="175"/>
      <c r="I18" s="175"/>
      <c r="J18" s="175"/>
      <c r="K18" s="175"/>
    </row>
    <row r="19" spans="1:17" ht="41.4">
      <c r="A19" s="1610"/>
      <c r="B19" s="1611"/>
      <c r="C19" s="178" t="s">
        <v>1456</v>
      </c>
      <c r="D19" s="178" t="s">
        <v>1457</v>
      </c>
      <c r="E19" s="178"/>
      <c r="F19" s="178" t="s">
        <v>1478</v>
      </c>
      <c r="G19" s="178" t="s">
        <v>1460</v>
      </c>
      <c r="H19" s="178" t="s">
        <v>1461</v>
      </c>
      <c r="I19" s="178" t="s">
        <v>1462</v>
      </c>
      <c r="J19" s="178"/>
      <c r="K19" s="178" t="s">
        <v>1464</v>
      </c>
      <c r="L19" s="178" t="s">
        <v>1465</v>
      </c>
      <c r="M19" s="178" t="s">
        <v>1466</v>
      </c>
      <c r="N19" s="188"/>
      <c r="Q19" s="178" t="s">
        <v>1465</v>
      </c>
    </row>
    <row r="20" spans="1:17">
      <c r="A20" s="1610"/>
      <c r="B20" s="180" t="s">
        <v>1480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1481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10"/>
      <c r="B21" s="180" t="s">
        <v>1482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10"/>
      <c r="B22" s="180" t="s">
        <v>1480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1483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10"/>
      <c r="B23" s="180" t="s">
        <v>1484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10"/>
      <c r="B24" s="180" t="s">
        <v>1485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10"/>
      <c r="B25" s="180" t="s">
        <v>1485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10"/>
      <c r="B26" s="180" t="s">
        <v>1486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1850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12" t="s">
        <v>1140</v>
      </c>
      <c r="E16" s="1613"/>
      <c r="F16" s="1613"/>
      <c r="G16" s="1613"/>
      <c r="H16" s="1613"/>
      <c r="I16" s="1613"/>
      <c r="J16" s="1613"/>
      <c r="K16" s="1614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1611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1676</v>
      </c>
      <c r="F32" s="221"/>
      <c r="G32" s="221"/>
      <c r="H32" s="221"/>
      <c r="I32" s="221"/>
      <c r="J32" s="222"/>
      <c r="K32" s="223">
        <f>88400-68000</f>
        <v>20400</v>
      </c>
      <c r="L32" t="s">
        <v>1675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1610</v>
      </c>
      <c r="F41" s="58"/>
      <c r="G41" s="58"/>
      <c r="H41" s="58"/>
      <c r="I41" s="58"/>
      <c r="J41" s="58"/>
      <c r="K41" s="58"/>
    </row>
    <row r="42" spans="4:11">
      <c r="E42" s="61" t="s">
        <v>1607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1608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1609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1822</v>
      </c>
      <c r="C1" s="246" t="s">
        <v>1823</v>
      </c>
      <c r="D1" s="246" t="s">
        <v>1826</v>
      </c>
      <c r="E1" s="246" t="s">
        <v>1253</v>
      </c>
      <c r="F1" s="246" t="s">
        <v>1833</v>
      </c>
      <c r="I1" s="255">
        <v>44770</v>
      </c>
    </row>
    <row r="2" spans="1:9">
      <c r="A2" s="58" t="s">
        <v>1824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1825</v>
      </c>
      <c r="B3" s="58"/>
      <c r="C3" s="58"/>
      <c r="D3" s="253">
        <f>6350/10*0.15</f>
        <v>95.25</v>
      </c>
      <c r="E3" s="58" t="s">
        <v>1827</v>
      </c>
      <c r="F3" s="58" t="s">
        <v>1828</v>
      </c>
      <c r="G3" t="s">
        <v>1829</v>
      </c>
    </row>
    <row r="4" spans="1:9">
      <c r="A4" s="58" t="s">
        <v>1830</v>
      </c>
      <c r="B4" s="58"/>
      <c r="C4" s="58"/>
      <c r="D4" s="253">
        <f>D2*0.05</f>
        <v>189.07612499999999</v>
      </c>
      <c r="E4" s="254">
        <v>0.05</v>
      </c>
      <c r="F4" s="58" t="s">
        <v>1831</v>
      </c>
    </row>
    <row r="5" spans="1:9">
      <c r="A5" s="58" t="s">
        <v>1832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1835</v>
      </c>
      <c r="B6" s="58"/>
      <c r="C6" s="58"/>
      <c r="D6" s="253">
        <v>5</v>
      </c>
      <c r="E6" s="58"/>
      <c r="F6" s="58"/>
    </row>
    <row r="7" spans="1:9">
      <c r="A7" s="246" t="s">
        <v>1834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 s="7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75" customHeight="1" thickBot="1">
      <c r="B8" s="391">
        <v>1</v>
      </c>
      <c r="C8" s="1615" t="s">
        <v>2238</v>
      </c>
      <c r="D8" s="1616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2244</v>
      </c>
    </row>
    <row r="10" spans="2:8" ht="15" customHeight="1">
      <c r="D10" s="397" t="s">
        <v>2245</v>
      </c>
      <c r="E10" s="398">
        <v>15</v>
      </c>
    </row>
    <row r="11" spans="2:8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53.4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90" t="s">
        <v>1119</v>
      </c>
      <c r="H7" s="389" t="s">
        <v>2243</v>
      </c>
    </row>
    <row r="8" spans="2:8" ht="134.25" customHeight="1" thickBot="1">
      <c r="B8" s="391">
        <v>1</v>
      </c>
      <c r="C8" s="1615" t="s">
        <v>2247</v>
      </c>
      <c r="D8" s="1616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1" t="s">
        <v>4056</v>
      </c>
      <c r="E1" s="1372"/>
      <c r="F1" s="1372"/>
      <c r="G1" s="1372"/>
      <c r="H1" s="1373"/>
    </row>
    <row r="2" spans="2:8">
      <c r="C2" s="386" t="s">
        <v>839</v>
      </c>
      <c r="D2" s="1371"/>
      <c r="E2" s="1372"/>
      <c r="F2" s="1372"/>
      <c r="G2" s="1372"/>
      <c r="H2" s="1373"/>
    </row>
    <row r="3" spans="2:8">
      <c r="C3" s="386" t="s">
        <v>843</v>
      </c>
      <c r="D3" s="1371"/>
      <c r="E3" s="1372"/>
      <c r="F3" s="1372"/>
      <c r="G3" s="1372"/>
      <c r="H3" s="1373"/>
    </row>
    <row r="4" spans="2:8">
      <c r="C4" s="386" t="s">
        <v>841</v>
      </c>
      <c r="D4" s="1371" t="s">
        <v>4054</v>
      </c>
      <c r="E4" s="1372"/>
      <c r="F4" s="1372"/>
      <c r="G4" s="1372"/>
      <c r="H4" s="1373"/>
    </row>
    <row r="5" spans="2:8">
      <c r="C5" s="386" t="s">
        <v>2239</v>
      </c>
      <c r="D5" s="1374" t="s">
        <v>4057</v>
      </c>
      <c r="E5" s="1375"/>
      <c r="F5" s="1375"/>
      <c r="G5" s="1375"/>
      <c r="H5" s="1376"/>
    </row>
    <row r="6" spans="2:8" ht="15" thickBot="1">
      <c r="F6">
        <v>58965.38</v>
      </c>
    </row>
    <row r="7" spans="2:8" ht="62.25" customHeight="1" thickBot="1">
      <c r="B7" s="387" t="s">
        <v>639</v>
      </c>
      <c r="C7" s="1617" t="s">
        <v>2240</v>
      </c>
      <c r="D7" s="1618"/>
      <c r="E7" s="388" t="s">
        <v>2241</v>
      </c>
      <c r="F7" s="389" t="s">
        <v>2242</v>
      </c>
      <c r="G7" s="389" t="s">
        <v>1119</v>
      </c>
      <c r="H7" s="389" t="s">
        <v>2243</v>
      </c>
    </row>
    <row r="8" spans="2:8" ht="166.5" customHeight="1" thickBot="1">
      <c r="B8" s="391">
        <v>1</v>
      </c>
      <c r="C8" s="1615" t="s">
        <v>2248</v>
      </c>
      <c r="D8" s="1616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2244</v>
      </c>
    </row>
    <row r="10" spans="2:8" ht="18" customHeight="1">
      <c r="D10" s="397" t="s">
        <v>2245</v>
      </c>
      <c r="E10" s="398">
        <v>15</v>
      </c>
    </row>
    <row r="11" spans="2:8" ht="18" customHeight="1">
      <c r="D11" s="397" t="s">
        <v>2246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371" t="s">
        <v>4056</v>
      </c>
      <c r="E1" s="1372"/>
      <c r="F1" s="1372"/>
      <c r="G1" s="1372"/>
      <c r="H1" s="1373"/>
    </row>
    <row r="2" spans="2:14">
      <c r="C2" s="386" t="s">
        <v>839</v>
      </c>
      <c r="D2" s="1371"/>
      <c r="E2" s="1372"/>
      <c r="F2" s="1372"/>
      <c r="G2" s="1372"/>
      <c r="H2" s="1373"/>
    </row>
    <row r="3" spans="2:14">
      <c r="C3" s="386" t="s">
        <v>843</v>
      </c>
      <c r="D3" s="1371"/>
      <c r="E3" s="1372"/>
      <c r="F3" s="1372"/>
      <c r="G3" s="1372"/>
      <c r="H3" s="1373"/>
    </row>
    <row r="4" spans="2:14">
      <c r="C4" s="386" t="s">
        <v>841</v>
      </c>
      <c r="D4" s="1371" t="s">
        <v>4054</v>
      </c>
      <c r="E4" s="1372"/>
      <c r="F4" s="1372"/>
      <c r="G4" s="1372"/>
      <c r="H4" s="1373"/>
    </row>
    <row r="5" spans="2:14">
      <c r="C5" s="386" t="s">
        <v>2239</v>
      </c>
      <c r="D5" s="1374" t="s">
        <v>4057</v>
      </c>
      <c r="E5" s="1375"/>
      <c r="F5" s="1375"/>
      <c r="G5" s="1375"/>
      <c r="H5" s="1376"/>
    </row>
    <row r="6" spans="2:14" ht="12.6" thickBot="1">
      <c r="F6" s="24">
        <v>58965.38</v>
      </c>
    </row>
    <row r="7" spans="2:14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2249</v>
      </c>
      <c r="G7" s="402" t="s">
        <v>1119</v>
      </c>
      <c r="H7" s="402" t="s">
        <v>2243</v>
      </c>
    </row>
    <row r="8" spans="2:14" ht="114.75" customHeight="1" thickBot="1">
      <c r="B8" s="403">
        <v>1</v>
      </c>
      <c r="C8" s="1619" t="s">
        <v>2250</v>
      </c>
      <c r="D8" s="1620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2244</v>
      </c>
    </row>
    <row r="10" spans="2:14">
      <c r="D10" s="410" t="s">
        <v>2245</v>
      </c>
      <c r="E10" s="411">
        <v>15</v>
      </c>
    </row>
    <row r="11" spans="2:14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371" t="s">
        <v>4056</v>
      </c>
      <c r="E1" s="1372"/>
      <c r="F1" s="1372"/>
      <c r="G1" s="1372"/>
      <c r="H1" s="1373"/>
    </row>
    <row r="2" spans="2:11">
      <c r="C2" s="386" t="s">
        <v>839</v>
      </c>
      <c r="D2" s="1371"/>
      <c r="E2" s="1372"/>
      <c r="F2" s="1372"/>
      <c r="G2" s="1372"/>
      <c r="H2" s="1373"/>
    </row>
    <row r="3" spans="2:11">
      <c r="C3" s="386" t="s">
        <v>843</v>
      </c>
      <c r="D3" s="1371"/>
      <c r="E3" s="1372"/>
      <c r="F3" s="1372"/>
      <c r="G3" s="1372"/>
      <c r="H3" s="1373"/>
    </row>
    <row r="4" spans="2:11">
      <c r="C4" s="386" t="s">
        <v>841</v>
      </c>
      <c r="D4" s="1371" t="s">
        <v>4054</v>
      </c>
      <c r="E4" s="1372"/>
      <c r="F4" s="1372"/>
      <c r="G4" s="1372"/>
      <c r="H4" s="1373"/>
    </row>
    <row r="5" spans="2:11">
      <c r="C5" s="386" t="s">
        <v>2239</v>
      </c>
      <c r="D5" s="1374" t="s">
        <v>4057</v>
      </c>
      <c r="E5" s="1375"/>
      <c r="F5" s="1375"/>
      <c r="G5" s="1375"/>
      <c r="H5" s="1376"/>
    </row>
    <row r="6" spans="2:11" ht="12.6" thickBot="1">
      <c r="F6" s="24">
        <v>58965.38</v>
      </c>
    </row>
    <row r="7" spans="2:11" ht="36.6" thickBot="1">
      <c r="B7" s="400" t="s">
        <v>639</v>
      </c>
      <c r="C7" s="1621" t="s">
        <v>2240</v>
      </c>
      <c r="D7" s="1622"/>
      <c r="E7" s="401" t="s">
        <v>2241</v>
      </c>
      <c r="F7" s="402" t="s">
        <v>2251</v>
      </c>
      <c r="G7" s="402" t="s">
        <v>1119</v>
      </c>
      <c r="H7" s="402" t="s">
        <v>2243</v>
      </c>
    </row>
    <row r="8" spans="2:11" ht="89.25" customHeight="1" thickBot="1">
      <c r="B8" s="403">
        <v>1</v>
      </c>
      <c r="C8" s="1619" t="s">
        <v>2252</v>
      </c>
      <c r="D8" s="1620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2244</v>
      </c>
    </row>
    <row r="10" spans="2:11">
      <c r="D10" s="410" t="s">
        <v>2245</v>
      </c>
      <c r="E10" s="411">
        <v>15</v>
      </c>
    </row>
    <row r="11" spans="2:11">
      <c r="D11" s="410" t="s">
        <v>2246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23" t="s">
        <v>2257</v>
      </c>
      <c r="E1" s="1624"/>
      <c r="F1" s="1624"/>
      <c r="G1" s="1624"/>
      <c r="H1" s="1625"/>
    </row>
    <row r="2" spans="2:13" ht="15" customHeight="1">
      <c r="C2" s="386" t="s">
        <v>839</v>
      </c>
      <c r="D2" s="1623" t="s">
        <v>2258</v>
      </c>
      <c r="E2" s="1624"/>
      <c r="F2" s="1624"/>
      <c r="G2" s="1624"/>
      <c r="H2" s="1625"/>
    </row>
    <row r="3" spans="2:13" ht="13.95" customHeight="1">
      <c r="C3" s="386" t="s">
        <v>843</v>
      </c>
      <c r="D3" s="1626" t="s">
        <v>2259</v>
      </c>
      <c r="E3" s="1624"/>
      <c r="F3" s="1624"/>
      <c r="G3" s="1624"/>
      <c r="H3" s="1625"/>
      <c r="K3" s="24" t="s">
        <v>3874</v>
      </c>
      <c r="M3" s="24" t="s">
        <v>4038</v>
      </c>
    </row>
    <row r="4" spans="2:13" ht="15" customHeight="1">
      <c r="C4" s="386" t="s">
        <v>841</v>
      </c>
      <c r="D4" s="1623" t="s">
        <v>2260</v>
      </c>
      <c r="E4" s="1624"/>
      <c r="F4" s="1624"/>
      <c r="G4" s="1624"/>
      <c r="H4" s="1625"/>
    </row>
    <row r="5" spans="2:13" ht="12.6" thickBot="1">
      <c r="C5" s="386" t="s">
        <v>2239</v>
      </c>
      <c r="D5" s="1623" t="s">
        <v>2261</v>
      </c>
      <c r="E5" s="1624"/>
      <c r="F5" s="1624"/>
      <c r="G5" s="1624"/>
      <c r="H5" s="1625"/>
    </row>
    <row r="6" spans="2:13" ht="19.5" customHeight="1" thickBot="1">
      <c r="B6" s="400" t="s">
        <v>639</v>
      </c>
      <c r="C6" s="1621" t="s">
        <v>2240</v>
      </c>
      <c r="D6" s="1622"/>
      <c r="E6" s="401" t="s">
        <v>2241</v>
      </c>
      <c r="F6" s="402" t="s">
        <v>2262</v>
      </c>
      <c r="G6" s="415" t="s">
        <v>2263</v>
      </c>
      <c r="H6" s="402" t="s">
        <v>2243</v>
      </c>
      <c r="K6" s="24" t="s">
        <v>2261</v>
      </c>
    </row>
    <row r="7" spans="2:13" ht="49.5" customHeight="1">
      <c r="B7" s="416">
        <v>1</v>
      </c>
      <c r="C7" s="1628" t="s">
        <v>2253</v>
      </c>
      <c r="D7" s="162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30" t="s">
        <v>2254</v>
      </c>
      <c r="D8" s="163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32" t="s">
        <v>2255</v>
      </c>
      <c r="D9" s="163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33" t="s">
        <v>2256</v>
      </c>
      <c r="D10" s="163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27" t="s">
        <v>3873</v>
      </c>
      <c r="D11" s="1627"/>
      <c r="E11" s="425" t="s">
        <v>13</v>
      </c>
      <c r="F11" s="425">
        <v>1</v>
      </c>
      <c r="G11" s="462">
        <v>3473.2</v>
      </c>
      <c r="H11" s="715">
        <f>F11*G11</f>
        <v>3473.2</v>
      </c>
    </row>
    <row r="12" spans="2:13" ht="15.75" customHeight="1">
      <c r="C12" s="427" t="s">
        <v>2244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37" t="s">
        <v>2268</v>
      </c>
      <c r="E1" s="1638"/>
      <c r="F1" s="1638"/>
      <c r="G1" s="1638"/>
      <c r="H1" s="1639"/>
    </row>
    <row r="2" spans="2:11">
      <c r="C2" s="430" t="s">
        <v>839</v>
      </c>
      <c r="D2" s="1637" t="s">
        <v>2269</v>
      </c>
      <c r="E2" s="1638"/>
      <c r="F2" s="1638"/>
      <c r="G2" s="1638"/>
      <c r="H2" s="1639"/>
      <c r="J2" s="24" t="s">
        <v>3860</v>
      </c>
      <c r="K2" s="24" t="s">
        <v>3879</v>
      </c>
    </row>
    <row r="3" spans="2:11">
      <c r="C3" s="430" t="s">
        <v>843</v>
      </c>
      <c r="D3" s="1637" t="s">
        <v>2270</v>
      </c>
      <c r="E3" s="1638"/>
      <c r="F3" s="1638"/>
      <c r="G3" s="1638"/>
      <c r="H3" s="1639"/>
    </row>
    <row r="4" spans="2:11">
      <c r="C4" s="430" t="s">
        <v>841</v>
      </c>
      <c r="D4" s="1637" t="s">
        <v>2271</v>
      </c>
      <c r="E4" s="1638"/>
      <c r="F4" s="1638"/>
      <c r="G4" s="1638"/>
      <c r="H4" s="1639"/>
    </row>
    <row r="5" spans="2:11" ht="12.6" thickBot="1">
      <c r="C5" s="430" t="s">
        <v>2239</v>
      </c>
      <c r="D5" s="1637" t="s">
        <v>2272</v>
      </c>
      <c r="E5" s="1638"/>
      <c r="F5" s="1638"/>
      <c r="G5" s="1638"/>
      <c r="H5" s="1639"/>
    </row>
    <row r="6" spans="2:11" ht="27" customHeight="1" thickBot="1">
      <c r="B6" s="431" t="s">
        <v>639</v>
      </c>
      <c r="C6" s="1640" t="s">
        <v>2240</v>
      </c>
      <c r="D6" s="1641"/>
      <c r="E6" s="432" t="s">
        <v>2241</v>
      </c>
      <c r="F6" s="433" t="s">
        <v>2262</v>
      </c>
      <c r="G6" s="434" t="s">
        <v>3881</v>
      </c>
      <c r="H6" s="433" t="s">
        <v>2273</v>
      </c>
    </row>
    <row r="7" spans="2:11" ht="12.6" thickBot="1">
      <c r="B7" s="416">
        <v>1</v>
      </c>
      <c r="C7" s="1635" t="s">
        <v>2274</v>
      </c>
      <c r="D7" s="1635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36" t="s">
        <v>2275</v>
      </c>
      <c r="D8" s="1636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36" t="s">
        <v>2276</v>
      </c>
      <c r="D9" s="1636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27" t="s">
        <v>2277</v>
      </c>
      <c r="D10" s="162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2244</v>
      </c>
      <c r="H11" s="439">
        <f>H7+H8+H9+H10</f>
        <v>996767.62999999989</v>
      </c>
    </row>
    <row r="17" spans="3:9" ht="14.4">
      <c r="C17" s="246" t="s">
        <v>3880</v>
      </c>
      <c r="D17" s="246"/>
      <c r="E17" s="246">
        <f>'Смета ЕР (общ) '!Q3</f>
        <v>95</v>
      </c>
      <c r="F17" s="246" t="s">
        <v>1826</v>
      </c>
      <c r="G17" s="246" t="s">
        <v>1253</v>
      </c>
      <c r="H17" s="246" t="s">
        <v>1833</v>
      </c>
      <c r="I17" s="483"/>
    </row>
    <row r="18" spans="3:9" ht="14.4">
      <c r="C18" s="482" t="s">
        <v>1824</v>
      </c>
      <c r="D18" s="482"/>
      <c r="E18" s="482"/>
      <c r="F18" s="253">
        <f>G7*'Смета ЕР (общ) '!Q3</f>
        <v>3601.45</v>
      </c>
      <c r="G18" s="482"/>
      <c r="H18" s="482"/>
      <c r="I18" s="483"/>
    </row>
    <row r="19" spans="3:9" ht="14.4">
      <c r="C19" s="482" t="s">
        <v>1825</v>
      </c>
      <c r="D19" s="482"/>
      <c r="E19" s="482"/>
      <c r="F19" s="253">
        <f>6350/10*0.15</f>
        <v>95.25</v>
      </c>
      <c r="G19" s="482" t="s">
        <v>1827</v>
      </c>
      <c r="H19" s="482"/>
      <c r="I19" s="483" t="s">
        <v>1829</v>
      </c>
    </row>
    <row r="20" spans="3:9" ht="14.4">
      <c r="C20" s="482" t="s">
        <v>1830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1832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3864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1834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1826</v>
      </c>
      <c r="G26" s="246" t="s">
        <v>1253</v>
      </c>
      <c r="H26" s="246" t="s">
        <v>1833</v>
      </c>
    </row>
    <row r="27" spans="3:9" ht="14.4">
      <c r="C27" s="482" t="s">
        <v>1824</v>
      </c>
      <c r="D27" s="482"/>
      <c r="E27" s="482"/>
      <c r="F27" s="253">
        <f>G10*'Смета ЕР (общ) '!Q3</f>
        <v>3601.45</v>
      </c>
      <c r="G27" s="482"/>
      <c r="H27" s="482"/>
    </row>
    <row r="28" spans="3:9" ht="14.4">
      <c r="C28" s="482" t="s">
        <v>1825</v>
      </c>
      <c r="D28" s="482"/>
      <c r="E28" s="482"/>
      <c r="F28" s="253">
        <f>6350/10*0.15</f>
        <v>95.25</v>
      </c>
      <c r="G28" s="482" t="s">
        <v>1827</v>
      </c>
      <c r="H28" s="482"/>
    </row>
    <row r="29" spans="3:9" ht="14.4">
      <c r="C29" s="482" t="s">
        <v>1830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1832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3864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1834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44" t="str">
        <f>'[3]Ковровая плитка'!D1</f>
        <v>ООО''Опус-Контракт''</v>
      </c>
      <c r="E1" s="1645"/>
      <c r="F1" s="1645"/>
      <c r="G1" s="1645"/>
      <c r="H1" s="1646"/>
    </row>
    <row r="2" spans="2:11">
      <c r="C2" s="441" t="s">
        <v>839</v>
      </c>
      <c r="D2" s="1644" t="str">
        <f>'[3]Ковровая плитка'!D2</f>
        <v>127015, г. Москва, ул. Новодмитровская Б., д.23, стр.1, этаж 4, пом. I, комн. № 2</v>
      </c>
      <c r="E2" s="1645"/>
      <c r="F2" s="1645"/>
      <c r="G2" s="1645"/>
      <c r="H2" s="1646"/>
      <c r="K2" s="440" t="s">
        <v>2294</v>
      </c>
    </row>
    <row r="3" spans="2:11">
      <c r="C3" s="441" t="s">
        <v>843</v>
      </c>
      <c r="D3" s="1644" t="str">
        <f>'[3]Ковровая плитка'!D3</f>
        <v>ИНН 7715891358, КПП 771501001, ОГРН 1117746915582,р/сч № 40702810901100029399,к/сч 30101810200000000593 БИК 044525593</v>
      </c>
      <c r="E3" s="1645"/>
      <c r="F3" s="1645"/>
      <c r="G3" s="1645"/>
      <c r="H3" s="1646"/>
    </row>
    <row r="4" spans="2:11">
      <c r="C4" s="441" t="s">
        <v>841</v>
      </c>
      <c r="D4" s="1644" t="str">
        <f>'[3]Ковровая плитка'!D4</f>
        <v>Петра Корнелия Ионовна</v>
      </c>
      <c r="E4" s="1645"/>
      <c r="F4" s="1645"/>
      <c r="G4" s="1645"/>
      <c r="H4" s="1646"/>
    </row>
    <row r="5" spans="2:11" ht="12.6" thickBot="1">
      <c r="C5" s="441" t="s">
        <v>2239</v>
      </c>
      <c r="D5" s="1644" t="str">
        <f>'[3]Ковровая плитка'!D5</f>
        <v>Моб. +7 (965) 209-57-09  , ksimonova@opuscontract.ru</v>
      </c>
      <c r="E5" s="1645"/>
      <c r="F5" s="1645"/>
      <c r="G5" s="1645"/>
      <c r="H5" s="1646"/>
      <c r="K5" s="440" t="s">
        <v>2295</v>
      </c>
    </row>
    <row r="6" spans="2:11" ht="24.6" thickBot="1">
      <c r="B6" s="442" t="s">
        <v>639</v>
      </c>
      <c r="C6" s="1647" t="s">
        <v>2240</v>
      </c>
      <c r="D6" s="1648"/>
      <c r="E6" s="443" t="s">
        <v>2241</v>
      </c>
      <c r="F6" s="444" t="s">
        <v>2262</v>
      </c>
      <c r="G6" s="445" t="s">
        <v>2278</v>
      </c>
      <c r="H6" s="444" t="s">
        <v>2279</v>
      </c>
      <c r="K6" s="440" t="s">
        <v>2293</v>
      </c>
    </row>
    <row r="7" spans="2:11" ht="39.75" customHeight="1" thickBot="1">
      <c r="B7" s="446">
        <v>1</v>
      </c>
      <c r="C7" s="1642" t="s">
        <v>2280</v>
      </c>
      <c r="D7" s="1643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2244</v>
      </c>
    </row>
    <row r="10" spans="2:11">
      <c r="C10" s="451" t="s">
        <v>2281</v>
      </c>
      <c r="D10" s="452"/>
    </row>
    <row r="11" spans="2:11">
      <c r="C11" s="452" t="s">
        <v>2282</v>
      </c>
    </row>
    <row r="15" spans="2:11" ht="14.4">
      <c r="C15" s="246"/>
      <c r="D15" s="246"/>
      <c r="E15" s="246"/>
      <c r="F15" s="246" t="s">
        <v>1826</v>
      </c>
      <c r="G15" s="246" t="s">
        <v>1253</v>
      </c>
      <c r="H15" s="246" t="s">
        <v>1833</v>
      </c>
    </row>
    <row r="16" spans="2:11" ht="14.4">
      <c r="C16" s="482" t="s">
        <v>1824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1825</v>
      </c>
      <c r="D17" s="482"/>
      <c r="E17" s="482"/>
      <c r="F17" s="253">
        <f>6350/10*0.15</f>
        <v>95.25</v>
      </c>
      <c r="G17" s="482" t="s">
        <v>1827</v>
      </c>
      <c r="H17" s="482" t="s">
        <v>1828</v>
      </c>
    </row>
    <row r="18" spans="3:8" ht="14.4">
      <c r="C18" s="482" t="s">
        <v>1830</v>
      </c>
      <c r="D18" s="482"/>
      <c r="E18" s="482"/>
      <c r="F18" s="253">
        <f>F16*0.05</f>
        <v>193.8185</v>
      </c>
      <c r="G18" s="254">
        <v>0.05</v>
      </c>
      <c r="H18" s="482" t="s">
        <v>1831</v>
      </c>
    </row>
    <row r="19" spans="3:8" ht="14.4">
      <c r="C19" s="482" t="s">
        <v>1832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3864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1834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44" t="str">
        <f>'[4]Ковровая плитка'!D1</f>
        <v>ООО''Опус-Контракт''</v>
      </c>
      <c r="E1" s="1649"/>
      <c r="F1" s="1645"/>
      <c r="G1" s="1645"/>
      <c r="H1" s="1645"/>
      <c r="I1" s="1646"/>
    </row>
    <row r="2" spans="2:13">
      <c r="C2" s="441" t="s">
        <v>839</v>
      </c>
      <c r="D2" s="1644" t="str">
        <f>'[4]Ковровая плитка'!D2</f>
        <v>127015, г. Москва, ул. Новодмитровская Б., д.23, стр.1, этаж 4, пом. I, комн. № 2</v>
      </c>
      <c r="E2" s="1649"/>
      <c r="F2" s="1645"/>
      <c r="G2" s="1645"/>
      <c r="H2" s="1645"/>
      <c r="I2" s="1646"/>
    </row>
    <row r="3" spans="2:13">
      <c r="C3" s="441" t="s">
        <v>843</v>
      </c>
      <c r="D3" s="1644" t="str">
        <f>'[4]Ковровая плитка'!D3</f>
        <v>ИНН 7715891358, КПП 771501001, ОГРН 1117746915582,р/сч № 40702810901100029399,к/сч 30101810200000000593 БИК 044525593</v>
      </c>
      <c r="E3" s="1649"/>
      <c r="F3" s="1645"/>
      <c r="G3" s="1645"/>
      <c r="H3" s="1645"/>
      <c r="I3" s="1646"/>
    </row>
    <row r="4" spans="2:13">
      <c r="C4" s="441" t="s">
        <v>841</v>
      </c>
      <c r="D4" s="1644" t="s">
        <v>2295</v>
      </c>
      <c r="E4" s="1649"/>
      <c r="F4" s="1645"/>
      <c r="G4" s="1645"/>
      <c r="H4" s="1645"/>
      <c r="I4" s="1646"/>
    </row>
    <row r="5" spans="2:13" ht="12.6" thickBot="1">
      <c r="C5" s="441" t="s">
        <v>2239</v>
      </c>
      <c r="D5" s="1644" t="s">
        <v>2293</v>
      </c>
      <c r="E5" s="1649"/>
      <c r="F5" s="1645"/>
      <c r="G5" s="1645"/>
      <c r="H5" s="1645"/>
      <c r="I5" s="1646"/>
      <c r="K5" s="440" t="s">
        <v>3878</v>
      </c>
      <c r="M5" s="440" t="s">
        <v>4039</v>
      </c>
    </row>
    <row r="6" spans="2:13" ht="24.6" thickBot="1">
      <c r="B6" s="442" t="s">
        <v>639</v>
      </c>
      <c r="C6" s="1647" t="s">
        <v>2240</v>
      </c>
      <c r="D6" s="1648"/>
      <c r="E6" s="445" t="s">
        <v>1552</v>
      </c>
      <c r="F6" s="443" t="s">
        <v>2241</v>
      </c>
      <c r="G6" s="444" t="s">
        <v>2262</v>
      </c>
      <c r="H6" s="445" t="s">
        <v>4040</v>
      </c>
      <c r="I6" s="444" t="s">
        <v>4041</v>
      </c>
    </row>
    <row r="7" spans="2:13" ht="39.75" customHeight="1" thickBot="1">
      <c r="B7" s="446">
        <v>1</v>
      </c>
      <c r="C7" s="1642" t="s">
        <v>2280</v>
      </c>
      <c r="D7" s="1643"/>
      <c r="E7" s="453" t="s">
        <v>3875</v>
      </c>
      <c r="F7" s="447" t="s">
        <v>15</v>
      </c>
      <c r="G7" s="447">
        <v>5896</v>
      </c>
      <c r="H7" s="840">
        <v>250</v>
      </c>
      <c r="I7" s="841">
        <f>G7*H7</f>
        <v>1474000</v>
      </c>
    </row>
    <row r="8" spans="2:13">
      <c r="C8" s="450" t="s">
        <v>2244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3877</v>
      </c>
      <c r="D13" s="246">
        <f>'Смета ЕР (общ) '!Q5*1.02</f>
        <v>11.158799999999999</v>
      </c>
      <c r="E13" s="246"/>
      <c r="F13" s="246" t="s">
        <v>1826</v>
      </c>
      <c r="G13" s="246" t="s">
        <v>1253</v>
      </c>
      <c r="H13" s="246" t="s">
        <v>1833</v>
      </c>
    </row>
    <row r="14" spans="2:13" ht="14.4">
      <c r="C14" s="482" t="s">
        <v>1824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1825</v>
      </c>
      <c r="D15" s="482"/>
      <c r="E15" s="482"/>
      <c r="F15" s="253">
        <f>6350/10*0.15</f>
        <v>95.25</v>
      </c>
      <c r="G15" s="482" t="s">
        <v>1827</v>
      </c>
      <c r="H15" s="482"/>
    </row>
    <row r="16" spans="2:13" ht="14.4">
      <c r="C16" s="482" t="s">
        <v>1830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1832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3864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1834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23" t="s">
        <v>3882</v>
      </c>
      <c r="E1" s="1624"/>
      <c r="F1" s="1624"/>
      <c r="G1" s="1624"/>
      <c r="H1" s="1625"/>
    </row>
    <row r="2" spans="2:13">
      <c r="C2" s="386" t="s">
        <v>839</v>
      </c>
      <c r="D2" s="1623" t="s">
        <v>3883</v>
      </c>
      <c r="E2" s="1624"/>
      <c r="F2" s="1624"/>
      <c r="G2" s="1624"/>
      <c r="H2" s="1625"/>
    </row>
    <row r="3" spans="2:13">
      <c r="C3" s="386" t="s">
        <v>843</v>
      </c>
      <c r="D3" s="1623" t="s">
        <v>3884</v>
      </c>
      <c r="E3" s="1624"/>
      <c r="F3" s="1624"/>
      <c r="G3" s="1624"/>
      <c r="H3" s="1625"/>
    </row>
    <row r="4" spans="2:13">
      <c r="C4" s="386" t="s">
        <v>841</v>
      </c>
      <c r="D4" s="1623" t="s">
        <v>2271</v>
      </c>
      <c r="E4" s="1624"/>
      <c r="F4" s="1624"/>
      <c r="G4" s="1624"/>
      <c r="H4" s="1625"/>
      <c r="K4" s="24" t="s">
        <v>3878</v>
      </c>
      <c r="M4" s="24" t="s">
        <v>3897</v>
      </c>
    </row>
    <row r="5" spans="2:13">
      <c r="C5" s="716" t="s">
        <v>2239</v>
      </c>
      <c r="D5" s="1623" t="s">
        <v>3885</v>
      </c>
      <c r="E5" s="1624"/>
      <c r="F5" s="1624"/>
      <c r="G5" s="1624"/>
      <c r="H5" s="1625"/>
    </row>
    <row r="6" spans="2:13">
      <c r="C6" s="698" t="s">
        <v>3871</v>
      </c>
      <c r="D6" s="1651" t="s">
        <v>3886</v>
      </c>
      <c r="E6" s="1624"/>
      <c r="F6" s="1624"/>
      <c r="G6" s="1624"/>
      <c r="H6" s="1625"/>
    </row>
    <row r="7" spans="2:13" ht="12.6" thickBot="1">
      <c r="C7" s="714" t="s">
        <v>3872</v>
      </c>
      <c r="D7" s="1657" t="s">
        <v>3887</v>
      </c>
      <c r="E7" s="1658"/>
      <c r="F7" s="1658"/>
      <c r="G7" s="1658"/>
      <c r="H7" s="1659"/>
    </row>
    <row r="8" spans="2:13" ht="20.25" customHeight="1" thickBot="1">
      <c r="B8" s="400" t="s">
        <v>639</v>
      </c>
      <c r="C8" s="1653" t="s">
        <v>3888</v>
      </c>
      <c r="D8" s="1654"/>
      <c r="E8" s="401" t="s">
        <v>2241</v>
      </c>
      <c r="F8" s="717" t="s">
        <v>2262</v>
      </c>
      <c r="G8" s="402" t="s">
        <v>2263</v>
      </c>
      <c r="H8" s="697" t="s">
        <v>2243</v>
      </c>
    </row>
    <row r="9" spans="2:13" ht="30" customHeight="1">
      <c r="B9" s="416">
        <v>1</v>
      </c>
      <c r="C9" s="1655" t="s">
        <v>3889</v>
      </c>
      <c r="D9" s="1655"/>
      <c r="E9" s="428" t="s">
        <v>13</v>
      </c>
      <c r="F9" s="718">
        <v>131034</v>
      </c>
      <c r="G9" s="719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656" t="s">
        <v>2283</v>
      </c>
      <c r="D10" s="1656"/>
      <c r="E10" s="429" t="s">
        <v>13</v>
      </c>
      <c r="F10" s="720">
        <v>160277</v>
      </c>
      <c r="G10" s="721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652" t="s">
        <v>2284</v>
      </c>
      <c r="D11" s="1652"/>
      <c r="E11" s="457" t="s">
        <v>13</v>
      </c>
      <c r="F11" s="720">
        <v>160277</v>
      </c>
      <c r="G11" s="721">
        <v>7.9</v>
      </c>
      <c r="H11" s="456">
        <f t="shared" si="0"/>
        <v>1266188.3</v>
      </c>
      <c r="K11" s="455"/>
    </row>
    <row r="12" spans="2:13" ht="13.2">
      <c r="B12" s="420">
        <v>4</v>
      </c>
      <c r="C12" s="1652" t="s">
        <v>2285</v>
      </c>
      <c r="D12" s="1652"/>
      <c r="E12" s="457" t="s">
        <v>13</v>
      </c>
      <c r="F12" s="722">
        <v>942</v>
      </c>
      <c r="G12" s="721">
        <v>2050</v>
      </c>
      <c r="H12" s="456">
        <f t="shared" si="0"/>
        <v>1931100</v>
      </c>
      <c r="K12" s="455"/>
    </row>
    <row r="13" spans="2:13" ht="13.2">
      <c r="B13" s="420">
        <v>5</v>
      </c>
      <c r="C13" s="1652" t="s">
        <v>2286</v>
      </c>
      <c r="D13" s="1652"/>
      <c r="E13" s="457" t="s">
        <v>13</v>
      </c>
      <c r="F13" s="722">
        <v>8050</v>
      </c>
      <c r="G13" s="723">
        <v>620</v>
      </c>
      <c r="H13" s="456">
        <f t="shared" si="0"/>
        <v>4991000</v>
      </c>
      <c r="K13" s="455"/>
    </row>
    <row r="14" spans="2:13" ht="13.2">
      <c r="B14" s="420">
        <v>6</v>
      </c>
      <c r="C14" s="1650" t="s">
        <v>2287</v>
      </c>
      <c r="D14" s="1650"/>
      <c r="E14" s="724" t="s">
        <v>13</v>
      </c>
      <c r="F14" s="725">
        <v>314633</v>
      </c>
      <c r="G14" s="723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650" t="s">
        <v>2288</v>
      </c>
      <c r="D15" s="1650"/>
      <c r="E15" s="724" t="s">
        <v>13</v>
      </c>
      <c r="F15" s="725">
        <v>92538</v>
      </c>
      <c r="G15" s="726">
        <v>1.75</v>
      </c>
      <c r="H15" s="456">
        <f t="shared" si="0"/>
        <v>161941.5</v>
      </c>
      <c r="K15" s="455"/>
    </row>
    <row r="16" spans="2:13" ht="13.2">
      <c r="B16" s="420">
        <v>8</v>
      </c>
      <c r="C16" s="1650" t="s">
        <v>3890</v>
      </c>
      <c r="D16" s="1650"/>
      <c r="E16" s="724" t="s">
        <v>13</v>
      </c>
      <c r="F16" s="727">
        <v>1183</v>
      </c>
      <c r="G16" s="728">
        <v>130</v>
      </c>
      <c r="H16" s="456">
        <f t="shared" si="0"/>
        <v>153790</v>
      </c>
      <c r="K16" s="455"/>
    </row>
    <row r="17" spans="2:10">
      <c r="B17" s="458"/>
      <c r="C17" s="1660" t="s">
        <v>2289</v>
      </c>
      <c r="D17" s="1661"/>
      <c r="E17" s="1661"/>
      <c r="F17" s="1661"/>
      <c r="G17" s="1662"/>
      <c r="H17" s="459">
        <f>SUM(H9:H16)</f>
        <v>137781585.60000002</v>
      </c>
      <c r="I17" s="24" t="s">
        <v>3896</v>
      </c>
      <c r="J17" s="732">
        <f>H17/J9</f>
        <v>3245.3546973106791</v>
      </c>
    </row>
    <row r="18" spans="2:10" ht="12.6" thickBot="1">
      <c r="B18" s="460"/>
      <c r="C18" s="1663" t="s">
        <v>3891</v>
      </c>
      <c r="D18" s="1664"/>
      <c r="E18" s="1664"/>
      <c r="F18" s="1664"/>
      <c r="G18" s="1665"/>
      <c r="H18" s="461">
        <f>H17*22/122</f>
        <v>24845859.698360663</v>
      </c>
    </row>
    <row r="19" spans="2:10">
      <c r="C19" s="427" t="s">
        <v>2244</v>
      </c>
    </row>
    <row r="20" spans="2:10">
      <c r="C20" s="427" t="s">
        <v>3892</v>
      </c>
    </row>
    <row r="22" spans="2:10" ht="12.6" thickBot="1">
      <c r="B22" s="729" t="s">
        <v>3893</v>
      </c>
    </row>
    <row r="23" spans="2:10" ht="12.6" thickBot="1">
      <c r="B23" s="400" t="s">
        <v>639</v>
      </c>
      <c r="C23" s="1653" t="s">
        <v>3888</v>
      </c>
      <c r="D23" s="1654"/>
      <c r="E23" s="401" t="s">
        <v>2241</v>
      </c>
      <c r="F23" s="717" t="s">
        <v>2262</v>
      </c>
      <c r="G23" s="402" t="s">
        <v>2263</v>
      </c>
      <c r="H23" s="697" t="s">
        <v>2243</v>
      </c>
    </row>
    <row r="24" spans="2:10" ht="38.4" customHeight="1">
      <c r="B24" s="416">
        <v>1</v>
      </c>
      <c r="C24" s="1635" t="s">
        <v>3894</v>
      </c>
      <c r="D24" s="1635"/>
      <c r="E24" s="428" t="s">
        <v>13</v>
      </c>
      <c r="F24" s="718">
        <v>131034</v>
      </c>
      <c r="G24" s="730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666" t="s">
        <v>2283</v>
      </c>
      <c r="D25" s="1666"/>
      <c r="E25" s="731" t="s">
        <v>13</v>
      </c>
      <c r="F25" s="720">
        <v>160277</v>
      </c>
      <c r="G25" s="730">
        <v>127.5</v>
      </c>
      <c r="H25" s="456">
        <f t="shared" ref="H25:H31" si="1">G25*F25</f>
        <v>20435317.5</v>
      </c>
    </row>
    <row r="26" spans="2:10" ht="13.2">
      <c r="B26" s="420">
        <v>3</v>
      </c>
      <c r="C26" s="1666" t="s">
        <v>2284</v>
      </c>
      <c r="D26" s="1666"/>
      <c r="E26" s="724" t="s">
        <v>13</v>
      </c>
      <c r="F26" s="720">
        <v>160277</v>
      </c>
      <c r="G26" s="730">
        <v>7.9</v>
      </c>
      <c r="H26" s="456">
        <f t="shared" si="1"/>
        <v>1266188.3</v>
      </c>
    </row>
    <row r="27" spans="2:10" ht="13.2">
      <c r="B27" s="420">
        <v>4</v>
      </c>
      <c r="C27" s="1650" t="s">
        <v>2285</v>
      </c>
      <c r="D27" s="1650"/>
      <c r="E27" s="724" t="s">
        <v>13</v>
      </c>
      <c r="F27" s="722">
        <v>942</v>
      </c>
      <c r="G27" s="723">
        <v>2050</v>
      </c>
      <c r="H27" s="456">
        <f t="shared" si="1"/>
        <v>1931100</v>
      </c>
    </row>
    <row r="28" spans="2:10" ht="13.2">
      <c r="B28" s="420">
        <v>5</v>
      </c>
      <c r="C28" s="1650" t="s">
        <v>2286</v>
      </c>
      <c r="D28" s="1650"/>
      <c r="E28" s="724" t="s">
        <v>13</v>
      </c>
      <c r="F28" s="722">
        <v>8050</v>
      </c>
      <c r="G28" s="723">
        <v>620</v>
      </c>
      <c r="H28" s="456">
        <f t="shared" si="1"/>
        <v>4991000</v>
      </c>
    </row>
    <row r="29" spans="2:10" ht="13.2">
      <c r="B29" s="420">
        <v>6</v>
      </c>
      <c r="C29" s="1650" t="s">
        <v>2287</v>
      </c>
      <c r="D29" s="1650"/>
      <c r="E29" s="724" t="s">
        <v>13</v>
      </c>
      <c r="F29" s="725">
        <v>314633</v>
      </c>
      <c r="G29" s="723">
        <v>1.1000000000000001</v>
      </c>
      <c r="H29" s="456">
        <f t="shared" si="1"/>
        <v>346096.30000000005</v>
      </c>
    </row>
    <row r="30" spans="2:10" ht="14.4">
      <c r="B30" s="420">
        <v>7</v>
      </c>
      <c r="C30" s="1650" t="s">
        <v>2288</v>
      </c>
      <c r="D30" s="1650"/>
      <c r="E30" s="724" t="s">
        <v>13</v>
      </c>
      <c r="F30" s="725">
        <v>92538</v>
      </c>
      <c r="G30" s="726">
        <v>1.75</v>
      </c>
      <c r="H30" s="456">
        <f t="shared" si="1"/>
        <v>161941.5</v>
      </c>
    </row>
    <row r="31" spans="2:10" ht="13.2">
      <c r="B31" s="420">
        <v>8</v>
      </c>
      <c r="C31" s="1650" t="s">
        <v>3890</v>
      </c>
      <c r="D31" s="1650"/>
      <c r="E31" s="724" t="s">
        <v>13</v>
      </c>
      <c r="F31" s="727">
        <v>1183</v>
      </c>
      <c r="G31" s="728">
        <v>130</v>
      </c>
      <c r="H31" s="456">
        <f t="shared" si="1"/>
        <v>153790</v>
      </c>
      <c r="I31" s="24" t="s">
        <v>3896</v>
      </c>
      <c r="J31" s="732">
        <f>H32/J24</f>
        <v>11955.231240520556</v>
      </c>
    </row>
    <row r="32" spans="2:10">
      <c r="B32" s="458"/>
      <c r="C32" s="1660" t="s">
        <v>2289</v>
      </c>
      <c r="D32" s="1661"/>
      <c r="E32" s="1661"/>
      <c r="F32" s="1661"/>
      <c r="G32" s="1662"/>
      <c r="H32" s="459">
        <f>SUM(H24:H31)</f>
        <v>507559533.60000002</v>
      </c>
    </row>
    <row r="33" spans="2:8" ht="12.6" thickBot="1">
      <c r="B33" s="460"/>
      <c r="C33" s="1663" t="s">
        <v>3891</v>
      </c>
      <c r="D33" s="1664"/>
      <c r="E33" s="1664"/>
      <c r="F33" s="1664"/>
      <c r="G33" s="1665"/>
      <c r="H33" s="461">
        <f>H32*22/122</f>
        <v>91527129.009836078</v>
      </c>
    </row>
    <row r="34" spans="2:8">
      <c r="C34" s="427" t="s">
        <v>2244</v>
      </c>
    </row>
    <row r="35" spans="2:8">
      <c r="C35" s="427" t="s">
        <v>3895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/>
  </sheetViews>
  <sheetFormatPr defaultColWidth="9.109375" defaultRowHeight="14.4"/>
  <cols>
    <col min="1" max="1" width="45.88671875" style="696" customWidth="1"/>
    <col min="2" max="2" width="31.88671875" style="696" customWidth="1"/>
    <col min="3" max="3" width="110.6640625" style="696" customWidth="1"/>
    <col min="4" max="4" width="25.44140625" style="696" customWidth="1"/>
    <col min="5" max="5" width="23.5546875" style="696" customWidth="1"/>
    <col min="6" max="6" width="10.44140625" style="696" bestFit="1" customWidth="1"/>
    <col min="7" max="10" width="9.109375" style="696"/>
    <col min="11" max="11" width="10.44140625" style="696" bestFit="1" customWidth="1"/>
    <col min="12" max="15" width="9.109375" style="696"/>
    <col min="16" max="16" width="10.44140625" style="696" bestFit="1" customWidth="1"/>
    <col min="17" max="19" width="9.109375" style="696"/>
    <col min="20" max="20" width="13.33203125" style="696" customWidth="1"/>
    <col min="21" max="21" width="10.44140625" style="696" bestFit="1" customWidth="1"/>
    <col min="22" max="25" width="9.109375" style="696"/>
    <col min="26" max="26" width="10.44140625" style="696" bestFit="1" customWidth="1"/>
    <col min="27" max="30" width="9.109375" style="696"/>
    <col min="31" max="31" width="10.5546875" style="696" bestFit="1" customWidth="1"/>
    <col min="32" max="35" width="9.109375" style="696"/>
    <col min="36" max="36" width="10.5546875" style="839" bestFit="1" customWidth="1"/>
    <col min="37" max="40" width="9.109375" style="839"/>
    <col min="41" max="16384" width="9.109375" style="696"/>
  </cols>
  <sheetData>
    <row r="1" spans="1:39">
      <c r="A1" s="269" t="s">
        <v>1892</v>
      </c>
      <c r="Z1" s="839"/>
      <c r="AE1" s="839"/>
      <c r="AF1" s="839"/>
      <c r="AG1" s="839"/>
      <c r="AH1" s="839"/>
    </row>
    <row r="2" spans="1:39">
      <c r="A2" s="695" t="s">
        <v>1243</v>
      </c>
      <c r="B2" s="695" t="s">
        <v>1244</v>
      </c>
      <c r="C2" s="695" t="s">
        <v>1245</v>
      </c>
      <c r="D2" s="695" t="s">
        <v>1836</v>
      </c>
      <c r="E2" s="695" t="s">
        <v>2014</v>
      </c>
      <c r="F2" s="73">
        <f>D3</f>
        <v>3298.2090000000003</v>
      </c>
      <c r="G2" s="43" t="s">
        <v>1213</v>
      </c>
      <c r="H2" s="43"/>
      <c r="I2" s="74"/>
      <c r="K2" s="73">
        <f>D4</f>
        <v>3567.9510000000005</v>
      </c>
      <c r="L2" s="43" t="s">
        <v>1213</v>
      </c>
      <c r="M2" s="43"/>
      <c r="N2" s="74"/>
      <c r="P2" s="73">
        <f>D5</f>
        <v>3012.1190000000001</v>
      </c>
      <c r="Q2" s="43" t="s">
        <v>1213</v>
      </c>
      <c r="R2" s="43"/>
      <c r="S2" s="74"/>
      <c r="U2" s="73">
        <f>D6</f>
        <v>3298.2090000000003</v>
      </c>
      <c r="V2" s="43" t="s">
        <v>1213</v>
      </c>
      <c r="W2" s="43"/>
      <c r="X2" s="74"/>
      <c r="Z2" s="73">
        <f>D7</f>
        <v>3012.1190000000001</v>
      </c>
      <c r="AA2" s="43" t="s">
        <v>1213</v>
      </c>
      <c r="AB2" s="43"/>
      <c r="AC2" s="74"/>
      <c r="AD2" s="73"/>
      <c r="AE2" s="73">
        <f>D8</f>
        <v>2762.8120000000004</v>
      </c>
      <c r="AF2" s="43" t="s">
        <v>1213</v>
      </c>
      <c r="AG2" s="43"/>
      <c r="AH2" s="74"/>
      <c r="AJ2" s="73">
        <f>D9</f>
        <v>3461.6890000000003</v>
      </c>
      <c r="AK2" s="43" t="s">
        <v>1213</v>
      </c>
      <c r="AL2" s="43"/>
      <c r="AM2" s="74"/>
    </row>
    <row r="3" spans="1:39" ht="36.75" customHeight="1">
      <c r="A3" s="468" t="s">
        <v>5310</v>
      </c>
      <c r="B3" s="211"/>
      <c r="C3" s="695" t="s">
        <v>1897</v>
      </c>
      <c r="D3" s="848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1219</v>
      </c>
      <c r="H3" s="43"/>
      <c r="I3" s="75" t="s">
        <v>1214</v>
      </c>
      <c r="K3" s="73">
        <f>K2*0.1</f>
        <v>356.79510000000005</v>
      </c>
      <c r="L3" s="43" t="s">
        <v>1219</v>
      </c>
      <c r="M3" s="43"/>
      <c r="N3" s="75" t="s">
        <v>1214</v>
      </c>
      <c r="P3" s="73">
        <f>P2*0.1</f>
        <v>301.21190000000001</v>
      </c>
      <c r="Q3" s="43" t="s">
        <v>1219</v>
      </c>
      <c r="R3" s="43"/>
      <c r="S3" s="75" t="s">
        <v>1214</v>
      </c>
      <c r="U3" s="73">
        <f>U2*0.1</f>
        <v>329.82090000000005</v>
      </c>
      <c r="V3" s="43" t="s">
        <v>1219</v>
      </c>
      <c r="W3" s="43"/>
      <c r="X3" s="75" t="s">
        <v>1214</v>
      </c>
      <c r="Z3" s="73">
        <f>Z2*0.1</f>
        <v>301.21190000000001</v>
      </c>
      <c r="AA3" s="43" t="s">
        <v>1219</v>
      </c>
      <c r="AB3" s="43"/>
      <c r="AC3" s="75" t="s">
        <v>1214</v>
      </c>
      <c r="AD3" s="73"/>
      <c r="AE3" s="73">
        <f>AE2*0.1</f>
        <v>276.28120000000007</v>
      </c>
      <c r="AF3" s="43" t="s">
        <v>1219</v>
      </c>
      <c r="AG3" s="43"/>
      <c r="AH3" s="75" t="s">
        <v>1214</v>
      </c>
      <c r="AJ3" s="73">
        <f>AJ2*0.1</f>
        <v>346.16890000000006</v>
      </c>
      <c r="AK3" s="43" t="s">
        <v>1219</v>
      </c>
      <c r="AL3" s="43"/>
      <c r="AM3" s="75" t="s">
        <v>1214</v>
      </c>
    </row>
    <row r="4" spans="1:39" ht="28.8">
      <c r="A4" s="468" t="s">
        <v>5311</v>
      </c>
      <c r="B4" s="695"/>
      <c r="C4" s="695" t="s">
        <v>1897</v>
      </c>
      <c r="D4" s="848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1221</v>
      </c>
      <c r="H4" s="43" t="s">
        <v>1220</v>
      </c>
      <c r="I4" s="76">
        <v>63.12</v>
      </c>
      <c r="J4" s="78"/>
      <c r="K4" s="73">
        <f>N4*5</f>
        <v>315.59999999999997</v>
      </c>
      <c r="L4" s="43" t="s">
        <v>1221</v>
      </c>
      <c r="M4" s="43" t="s">
        <v>1220</v>
      </c>
      <c r="N4" s="76">
        <v>63.12</v>
      </c>
      <c r="O4" s="78"/>
      <c r="P4" s="73">
        <f>S4*5</f>
        <v>315.59999999999997</v>
      </c>
      <c r="Q4" s="43" t="s">
        <v>1221</v>
      </c>
      <c r="R4" s="43" t="s">
        <v>1220</v>
      </c>
      <c r="S4" s="76">
        <v>63.12</v>
      </c>
      <c r="T4" s="78"/>
      <c r="U4" s="73">
        <f>X4*5</f>
        <v>315.59999999999997</v>
      </c>
      <c r="V4" s="43" t="s">
        <v>1221</v>
      </c>
      <c r="W4" s="43" t="s">
        <v>1220</v>
      </c>
      <c r="X4" s="76">
        <v>63.12</v>
      </c>
      <c r="Y4" s="78"/>
      <c r="Z4" s="73">
        <f>AC4*5</f>
        <v>315.59999999999997</v>
      </c>
      <c r="AA4" s="43" t="s">
        <v>1221</v>
      </c>
      <c r="AB4" s="43" t="s">
        <v>1220</v>
      </c>
      <c r="AC4" s="76">
        <v>63.12</v>
      </c>
      <c r="AD4" s="73"/>
      <c r="AE4" s="73">
        <f>AH4*5</f>
        <v>315.59999999999997</v>
      </c>
      <c r="AF4" s="43" t="s">
        <v>1221</v>
      </c>
      <c r="AG4" s="43" t="s">
        <v>1220</v>
      </c>
      <c r="AH4" s="76">
        <v>63.12</v>
      </c>
      <c r="AJ4" s="73">
        <f>AM4*5</f>
        <v>315.59999999999997</v>
      </c>
      <c r="AK4" s="43" t="s">
        <v>1221</v>
      </c>
      <c r="AL4" s="43" t="s">
        <v>1220</v>
      </c>
      <c r="AM4" s="76">
        <v>63.12</v>
      </c>
    </row>
    <row r="5" spans="1:39" ht="30.75" customHeight="1">
      <c r="A5" s="850" t="s">
        <v>3900</v>
      </c>
      <c r="B5" s="736"/>
      <c r="C5" s="695" t="s">
        <v>1897</v>
      </c>
      <c r="D5" s="849">
        <f>T872</f>
        <v>3012.1190000000001</v>
      </c>
      <c r="E5" s="737">
        <f>P12</f>
        <v>4057.4529450000005</v>
      </c>
      <c r="F5" s="73">
        <f>0.33*I5</f>
        <v>100.65</v>
      </c>
      <c r="G5" s="43" t="s">
        <v>1221</v>
      </c>
      <c r="H5" s="74" t="s">
        <v>1215</v>
      </c>
      <c r="I5" s="76">
        <v>305</v>
      </c>
      <c r="J5" s="78"/>
      <c r="K5" s="73">
        <f>0.33*N5</f>
        <v>100.65</v>
      </c>
      <c r="L5" s="43" t="s">
        <v>1221</v>
      </c>
      <c r="M5" s="74" t="s">
        <v>1215</v>
      </c>
      <c r="N5" s="76">
        <v>305</v>
      </c>
      <c r="O5" s="78"/>
      <c r="P5" s="73">
        <f>0.33*S5</f>
        <v>100.65</v>
      </c>
      <c r="Q5" s="43" t="s">
        <v>1221</v>
      </c>
      <c r="R5" s="74" t="s">
        <v>1215</v>
      </c>
      <c r="S5" s="76">
        <v>305</v>
      </c>
      <c r="T5" s="78"/>
      <c r="U5" s="73">
        <f>0.33*X5</f>
        <v>100.65</v>
      </c>
      <c r="V5" s="43" t="s">
        <v>1221</v>
      </c>
      <c r="W5" s="74" t="s">
        <v>1215</v>
      </c>
      <c r="X5" s="76">
        <v>305</v>
      </c>
      <c r="Y5" s="78"/>
      <c r="Z5" s="73">
        <f>0.33*AC5</f>
        <v>100.65</v>
      </c>
      <c r="AA5" s="43" t="s">
        <v>1221</v>
      </c>
      <c r="AB5" s="74" t="s">
        <v>1215</v>
      </c>
      <c r="AC5" s="76">
        <v>305</v>
      </c>
      <c r="AD5" s="73"/>
      <c r="AE5" s="73">
        <f>0.33*AH5</f>
        <v>100.65</v>
      </c>
      <c r="AF5" s="43" t="s">
        <v>1221</v>
      </c>
      <c r="AG5" s="74" t="s">
        <v>1215</v>
      </c>
      <c r="AH5" s="76">
        <v>305</v>
      </c>
      <c r="AJ5" s="73">
        <f>0.33*AM5</f>
        <v>100.65</v>
      </c>
      <c r="AK5" s="43" t="s">
        <v>1221</v>
      </c>
      <c r="AL5" s="74" t="s">
        <v>1215</v>
      </c>
      <c r="AM5" s="76">
        <v>305</v>
      </c>
    </row>
    <row r="6" spans="1:39" ht="28.8">
      <c r="A6" s="850" t="s">
        <v>3898</v>
      </c>
      <c r="B6" s="736"/>
      <c r="C6" s="695" t="s">
        <v>1897</v>
      </c>
      <c r="D6" s="849">
        <f>T873</f>
        <v>3298.2090000000003</v>
      </c>
      <c r="E6" s="737">
        <f>U12</f>
        <v>4387.8868950000005</v>
      </c>
      <c r="F6" s="73">
        <f>I6*0.3</f>
        <v>43.26</v>
      </c>
      <c r="G6" s="43" t="s">
        <v>1216</v>
      </c>
      <c r="H6" s="43" t="s">
        <v>1217</v>
      </c>
      <c r="I6" s="76">
        <v>144.19999999999999</v>
      </c>
      <c r="J6" s="78"/>
      <c r="K6" s="73">
        <f>N6*0.3</f>
        <v>43.26</v>
      </c>
      <c r="L6" s="43" t="s">
        <v>1216</v>
      </c>
      <c r="M6" s="43" t="s">
        <v>1217</v>
      </c>
      <c r="N6" s="76">
        <v>144.19999999999999</v>
      </c>
      <c r="O6" s="78"/>
      <c r="P6" s="73">
        <f>S6*0.3</f>
        <v>43.26</v>
      </c>
      <c r="Q6" s="43" t="s">
        <v>1216</v>
      </c>
      <c r="R6" s="43" t="s">
        <v>1217</v>
      </c>
      <c r="S6" s="76">
        <v>144.19999999999999</v>
      </c>
      <c r="T6" s="78"/>
      <c r="U6" s="73">
        <f>X6*0.3</f>
        <v>43.26</v>
      </c>
      <c r="V6" s="43" t="s">
        <v>1216</v>
      </c>
      <c r="W6" s="43" t="s">
        <v>1217</v>
      </c>
      <c r="X6" s="76">
        <v>144.19999999999999</v>
      </c>
      <c r="Y6" s="78"/>
      <c r="Z6" s="73">
        <f>AC6*0.3</f>
        <v>43.26</v>
      </c>
      <c r="AA6" s="43" t="s">
        <v>1216</v>
      </c>
      <c r="AB6" s="43" t="s">
        <v>1217</v>
      </c>
      <c r="AC6" s="76">
        <v>144.19999999999999</v>
      </c>
      <c r="AD6" s="73"/>
      <c r="AE6" s="73">
        <f>AH6*0.3</f>
        <v>43.26</v>
      </c>
      <c r="AF6" s="43" t="s">
        <v>1216</v>
      </c>
      <c r="AG6" s="43" t="s">
        <v>1217</v>
      </c>
      <c r="AH6" s="76">
        <v>144.19999999999999</v>
      </c>
      <c r="AJ6" s="73">
        <f>AM6*0.3</f>
        <v>43.26</v>
      </c>
      <c r="AK6" s="43" t="s">
        <v>1216</v>
      </c>
      <c r="AL6" s="43" t="s">
        <v>1217</v>
      </c>
      <c r="AM6" s="76">
        <v>144.19999999999999</v>
      </c>
    </row>
    <row r="7" spans="1:39" ht="28.8">
      <c r="A7" s="851" t="s">
        <v>3899</v>
      </c>
      <c r="B7" s="695"/>
      <c r="C7" s="695" t="s">
        <v>1897</v>
      </c>
      <c r="D7" s="848">
        <f>T870</f>
        <v>3012.1190000000001</v>
      </c>
      <c r="E7" s="259">
        <f>Z12</f>
        <v>4057.4529450000005</v>
      </c>
      <c r="F7" s="73">
        <v>91.4</v>
      </c>
      <c r="G7" s="43" t="s">
        <v>1218</v>
      </c>
      <c r="H7" s="43"/>
      <c r="I7" s="76"/>
      <c r="J7" s="78"/>
      <c r="K7" s="73">
        <v>91.4</v>
      </c>
      <c r="L7" s="43" t="s">
        <v>1218</v>
      </c>
      <c r="M7" s="43"/>
      <c r="N7" s="76"/>
      <c r="O7" s="78"/>
      <c r="P7" s="73">
        <v>91.4</v>
      </c>
      <c r="Q7" s="43" t="s">
        <v>1218</v>
      </c>
      <c r="R7" s="43"/>
      <c r="S7" s="76"/>
      <c r="T7" s="78"/>
      <c r="U7" s="73">
        <v>91.4</v>
      </c>
      <c r="V7" s="43" t="s">
        <v>1218</v>
      </c>
      <c r="W7" s="43"/>
      <c r="X7" s="76"/>
      <c r="Y7" s="78"/>
      <c r="Z7" s="73">
        <v>91.4</v>
      </c>
      <c r="AA7" s="43" t="s">
        <v>1218</v>
      </c>
      <c r="AB7" s="43"/>
      <c r="AC7" s="76"/>
      <c r="AD7" s="73"/>
      <c r="AE7" s="73">
        <v>91.4</v>
      </c>
      <c r="AF7" s="43" t="s">
        <v>1218</v>
      </c>
      <c r="AG7" s="43"/>
      <c r="AH7" s="76"/>
      <c r="AJ7" s="73">
        <v>91.4</v>
      </c>
      <c r="AK7" s="43" t="s">
        <v>1218</v>
      </c>
      <c r="AL7" s="43"/>
      <c r="AM7" s="76"/>
    </row>
    <row r="8" spans="1:39" s="839" customFormat="1" ht="28.8">
      <c r="A8" s="852" t="s">
        <v>4061</v>
      </c>
      <c r="B8" s="838"/>
      <c r="C8" s="838" t="s">
        <v>1897</v>
      </c>
      <c r="D8" s="90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839" customFormat="1" ht="30" customHeight="1">
      <c r="A9" s="852" t="s">
        <v>4062</v>
      </c>
      <c r="B9" s="838"/>
      <c r="C9" s="838" t="s">
        <v>1897</v>
      </c>
      <c r="D9" s="90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367" t="s">
        <v>1640</v>
      </c>
      <c r="B10" s="1367"/>
      <c r="C10" s="1367"/>
      <c r="D10" s="1367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69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1620</v>
      </c>
      <c r="B12" s="213" t="s">
        <v>1621</v>
      </c>
      <c r="C12" s="213" t="s">
        <v>1622</v>
      </c>
      <c r="D12" s="213" t="s">
        <v>1623</v>
      </c>
      <c r="F12" s="73">
        <f>F11*1.05</f>
        <v>4387.8868950000005</v>
      </c>
      <c r="G12" s="43" t="s">
        <v>2213</v>
      </c>
      <c r="H12" s="43"/>
      <c r="I12" s="43"/>
      <c r="K12" s="73">
        <f>K11*1.05</f>
        <v>4699.438905</v>
      </c>
      <c r="L12" s="43" t="s">
        <v>2213</v>
      </c>
      <c r="M12" s="43"/>
      <c r="N12" s="43"/>
      <c r="P12" s="73">
        <f>P11*1.05</f>
        <v>4057.4529450000005</v>
      </c>
      <c r="Q12" s="43" t="s">
        <v>2213</v>
      </c>
      <c r="R12" s="43"/>
      <c r="S12" s="43"/>
      <c r="U12" s="73">
        <f>U11*1.05</f>
        <v>4387.8868950000005</v>
      </c>
      <c r="V12" s="43" t="s">
        <v>2213</v>
      </c>
      <c r="W12" s="43"/>
      <c r="X12" s="43"/>
      <c r="Z12" s="73">
        <f>Z11*1.05</f>
        <v>4057.4529450000005</v>
      </c>
      <c r="AA12" s="43" t="s">
        <v>2213</v>
      </c>
      <c r="AB12" s="43"/>
      <c r="AC12" s="43"/>
      <c r="AD12" s="73"/>
      <c r="AE12" s="73">
        <f>AE11*1.05</f>
        <v>3769.5033600000006</v>
      </c>
      <c r="AF12" s="43" t="s">
        <v>2213</v>
      </c>
      <c r="AG12" s="43"/>
      <c r="AH12" s="43"/>
      <c r="AJ12" s="73">
        <f>AJ11*1.05</f>
        <v>4576.706295</v>
      </c>
      <c r="AK12" s="43" t="s">
        <v>2213</v>
      </c>
      <c r="AL12" s="43"/>
      <c r="AM12" s="43"/>
    </row>
    <row r="13" spans="1:39">
      <c r="A13" s="1361"/>
      <c r="B13" s="1361"/>
      <c r="C13" s="1364"/>
      <c r="D13" s="257"/>
      <c r="AE13" s="839"/>
      <c r="AF13" s="839"/>
      <c r="AG13" s="839"/>
      <c r="AH13" s="839"/>
    </row>
    <row r="14" spans="1:39">
      <c r="A14" s="1362"/>
      <c r="B14" s="1362"/>
      <c r="C14" s="1365"/>
      <c r="D14" s="258"/>
    </row>
    <row r="15" spans="1:39" ht="15" thickBot="1">
      <c r="A15" s="1363"/>
      <c r="B15" s="1363"/>
      <c r="C15" s="1366"/>
      <c r="D15" s="270"/>
    </row>
    <row r="17" spans="1:21">
      <c r="C17" s="855"/>
      <c r="D17" s="855"/>
      <c r="E17" s="847"/>
      <c r="F17" s="855"/>
      <c r="G17" s="855"/>
      <c r="H17" s="855"/>
      <c r="I17" s="855"/>
    </row>
    <row r="18" spans="1:21">
      <c r="C18" s="855"/>
      <c r="D18" s="855"/>
      <c r="E18" s="847"/>
      <c r="F18" s="855"/>
      <c r="G18" s="855"/>
      <c r="H18" s="855"/>
      <c r="I18" s="855"/>
    </row>
    <row r="19" spans="1:21">
      <c r="C19" s="855"/>
      <c r="D19" s="855"/>
      <c r="E19" s="847"/>
      <c r="F19" s="855"/>
      <c r="G19" s="855"/>
      <c r="H19" s="855"/>
      <c r="I19" s="855"/>
    </row>
    <row r="20" spans="1:21">
      <c r="C20" s="855"/>
      <c r="D20" s="855"/>
      <c r="E20" s="847"/>
      <c r="F20" s="855"/>
      <c r="G20" s="855"/>
      <c r="H20" s="855"/>
      <c r="I20" s="855"/>
    </row>
    <row r="21" spans="1:21">
      <c r="C21" s="855"/>
      <c r="D21" s="855"/>
      <c r="E21" s="847"/>
      <c r="F21" s="855"/>
      <c r="G21" s="855"/>
      <c r="H21" s="855"/>
      <c r="I21" s="855"/>
    </row>
    <row r="22" spans="1:21">
      <c r="C22" s="855"/>
      <c r="D22" s="855"/>
      <c r="E22" s="847"/>
      <c r="F22" s="855"/>
      <c r="G22" s="855"/>
      <c r="H22" s="855"/>
      <c r="I22" s="855"/>
    </row>
    <row r="23" spans="1:21" ht="10.5" customHeight="1">
      <c r="C23" s="855"/>
      <c r="D23" s="855"/>
      <c r="E23" s="847"/>
      <c r="F23" s="855"/>
      <c r="G23" s="855"/>
      <c r="H23" s="855"/>
      <c r="I23" s="855"/>
    </row>
    <row r="24" spans="1:21">
      <c r="A24" s="43"/>
      <c r="C24" s="855"/>
      <c r="D24" s="855"/>
      <c r="E24" s="847"/>
      <c r="F24" s="855"/>
      <c r="G24" s="855"/>
      <c r="H24" s="855"/>
      <c r="I24" s="855"/>
    </row>
    <row r="25" spans="1:21">
      <c r="A25" s="845" t="s">
        <v>4058</v>
      </c>
      <c r="E25" s="847"/>
    </row>
    <row r="26" spans="1:21">
      <c r="A26" s="43"/>
      <c r="E26" s="847"/>
    </row>
    <row r="27" spans="1:21">
      <c r="A27" s="845" t="s">
        <v>4059</v>
      </c>
      <c r="E27" s="847"/>
    </row>
    <row r="28" spans="1:21">
      <c r="A28"/>
      <c r="E28" s="847"/>
    </row>
    <row r="29" spans="1:21">
      <c r="A29" s="846" t="s">
        <v>4060</v>
      </c>
      <c r="E29" s="847"/>
    </row>
    <row r="30" spans="1:21">
      <c r="A30"/>
    </row>
    <row r="31" spans="1:21" ht="290.39999999999998">
      <c r="A31" s="872" t="s">
        <v>4081</v>
      </c>
      <c r="B31" s="872" t="s">
        <v>4082</v>
      </c>
      <c r="C31" s="873" t="s">
        <v>4083</v>
      </c>
      <c r="D31" s="873" t="s">
        <v>4084</v>
      </c>
      <c r="E31" s="873" t="s">
        <v>4085</v>
      </c>
      <c r="F31" s="874" t="s">
        <v>4086</v>
      </c>
      <c r="G31" s="875" t="s">
        <v>4087</v>
      </c>
      <c r="H31" s="875" t="s">
        <v>4088</v>
      </c>
      <c r="I31" s="875" t="s">
        <v>4089</v>
      </c>
      <c r="J31" s="875" t="s">
        <v>4090</v>
      </c>
      <c r="K31" s="875" t="s">
        <v>4091</v>
      </c>
      <c r="L31" s="875" t="s">
        <v>4092</v>
      </c>
      <c r="M31" s="875" t="s">
        <v>4093</v>
      </c>
      <c r="N31" s="875" t="s">
        <v>4094</v>
      </c>
      <c r="O31" s="875" t="s">
        <v>4095</v>
      </c>
      <c r="P31" s="875" t="s">
        <v>4096</v>
      </c>
      <c r="Q31" s="875" t="s">
        <v>4097</v>
      </c>
      <c r="R31" s="875" t="s">
        <v>4098</v>
      </c>
      <c r="S31" s="875" t="s">
        <v>4099</v>
      </c>
      <c r="T31" s="876" t="s">
        <v>4100</v>
      </c>
      <c r="U31" s="877" t="s">
        <v>4101</v>
      </c>
    </row>
    <row r="32" spans="1:21" hidden="1">
      <c r="A32" s="878" t="s">
        <v>4102</v>
      </c>
      <c r="B32" s="879">
        <v>610010000850</v>
      </c>
      <c r="C32" s="878" t="s">
        <v>4103</v>
      </c>
      <c r="D32" s="878" t="s">
        <v>4104</v>
      </c>
      <c r="E32" s="878" t="s">
        <v>4105</v>
      </c>
      <c r="F32" s="880">
        <v>6496.5</v>
      </c>
      <c r="G32" s="878" t="s">
        <v>4106</v>
      </c>
      <c r="H32" s="881">
        <v>2</v>
      </c>
      <c r="I32" s="882">
        <v>0.72</v>
      </c>
      <c r="J32" s="882">
        <v>0</v>
      </c>
      <c r="K32" s="883">
        <v>30</v>
      </c>
      <c r="L32" s="882">
        <v>31.32</v>
      </c>
      <c r="M32" s="882">
        <v>21.6</v>
      </c>
      <c r="N32" s="881">
        <v>1</v>
      </c>
      <c r="O32" s="881">
        <v>0</v>
      </c>
      <c r="P32" s="878">
        <v>4690379040460</v>
      </c>
      <c r="Q32" s="881"/>
      <c r="R32" s="881">
        <v>0</v>
      </c>
      <c r="S32" s="878" t="s">
        <v>4107</v>
      </c>
      <c r="T32" s="884">
        <f>F32*67%</f>
        <v>4352.6550000000007</v>
      </c>
      <c r="U32" s="885">
        <f>T32*1.05</f>
        <v>4570.2877500000013</v>
      </c>
    </row>
    <row r="33" spans="1:21" hidden="1">
      <c r="A33" s="878" t="s">
        <v>4102</v>
      </c>
      <c r="B33" s="879">
        <v>610010000852</v>
      </c>
      <c r="C33" s="878" t="s">
        <v>4108</v>
      </c>
      <c r="D33" s="878" t="s">
        <v>4104</v>
      </c>
      <c r="E33" s="878" t="s">
        <v>4105</v>
      </c>
      <c r="F33" s="880">
        <v>6496.5</v>
      </c>
      <c r="G33" s="878" t="s">
        <v>4106</v>
      </c>
      <c r="H33" s="881">
        <v>2</v>
      </c>
      <c r="I33" s="882">
        <v>0.72</v>
      </c>
      <c r="J33" s="882">
        <v>0</v>
      </c>
      <c r="K33" s="883">
        <v>30</v>
      </c>
      <c r="L33" s="882">
        <v>31.32</v>
      </c>
      <c r="M33" s="882">
        <v>21.6</v>
      </c>
      <c r="N33" s="881">
        <v>1</v>
      </c>
      <c r="O33" s="881">
        <v>0</v>
      </c>
      <c r="P33" s="878">
        <v>4690379040484</v>
      </c>
      <c r="Q33" s="881"/>
      <c r="R33" s="881">
        <v>0</v>
      </c>
      <c r="S33" s="878" t="s">
        <v>4107</v>
      </c>
      <c r="T33" s="884">
        <f t="shared" ref="T33:T96" si="0">F33*67%</f>
        <v>4352.6550000000007</v>
      </c>
      <c r="U33" s="885">
        <f t="shared" ref="U33:U96" si="1">T33*1.05</f>
        <v>4570.2877500000013</v>
      </c>
    </row>
    <row r="34" spans="1:21" hidden="1">
      <c r="A34" s="878" t="s">
        <v>4109</v>
      </c>
      <c r="B34" s="879">
        <v>610010001662</v>
      </c>
      <c r="C34" s="878" t="s">
        <v>4110</v>
      </c>
      <c r="D34" s="878" t="s">
        <v>4111</v>
      </c>
      <c r="E34" s="878" t="s">
        <v>4105</v>
      </c>
      <c r="F34" s="880">
        <v>6075.5999999999995</v>
      </c>
      <c r="G34" s="878" t="s">
        <v>4106</v>
      </c>
      <c r="H34" s="881">
        <v>2</v>
      </c>
      <c r="I34" s="882">
        <v>2.56</v>
      </c>
      <c r="J34" s="882">
        <v>0</v>
      </c>
      <c r="K34" s="883">
        <v>21</v>
      </c>
      <c r="L34" s="882">
        <v>51.712000000000003</v>
      </c>
      <c r="M34" s="882">
        <v>53.76</v>
      </c>
      <c r="N34" s="881">
        <v>1</v>
      </c>
      <c r="O34" s="881">
        <v>0</v>
      </c>
      <c r="P34" s="878">
        <v>4690379063698</v>
      </c>
      <c r="Q34" s="881"/>
      <c r="R34" s="881">
        <v>0</v>
      </c>
      <c r="S34" s="878" t="s">
        <v>4107</v>
      </c>
      <c r="T34" s="884">
        <f t="shared" si="0"/>
        <v>4070.652</v>
      </c>
      <c r="U34" s="885">
        <f t="shared" si="1"/>
        <v>4274.1846000000005</v>
      </c>
    </row>
    <row r="35" spans="1:21" hidden="1">
      <c r="A35" s="878" t="s">
        <v>4109</v>
      </c>
      <c r="B35" s="879">
        <v>610010001664</v>
      </c>
      <c r="C35" s="878" t="s">
        <v>4112</v>
      </c>
      <c r="D35" s="878" t="s">
        <v>4111</v>
      </c>
      <c r="E35" s="878" t="s">
        <v>4105</v>
      </c>
      <c r="F35" s="880">
        <v>6075.5999999999995</v>
      </c>
      <c r="G35" s="878" t="s">
        <v>4106</v>
      </c>
      <c r="H35" s="881">
        <v>2</v>
      </c>
      <c r="I35" s="882">
        <v>2.56</v>
      </c>
      <c r="J35" s="882">
        <v>0</v>
      </c>
      <c r="K35" s="883">
        <v>21</v>
      </c>
      <c r="L35" s="882">
        <v>51.712000000000003</v>
      </c>
      <c r="M35" s="882">
        <v>53.76</v>
      </c>
      <c r="N35" s="881">
        <v>1</v>
      </c>
      <c r="O35" s="881">
        <v>0</v>
      </c>
      <c r="P35" s="878">
        <v>4690379063711</v>
      </c>
      <c r="Q35" s="881"/>
      <c r="R35" s="881">
        <v>0</v>
      </c>
      <c r="S35" s="878" t="s">
        <v>4107</v>
      </c>
      <c r="T35" s="884">
        <f t="shared" si="0"/>
        <v>4070.652</v>
      </c>
      <c r="U35" s="885">
        <f t="shared" si="1"/>
        <v>4274.1846000000005</v>
      </c>
    </row>
    <row r="36" spans="1:21" hidden="1">
      <c r="A36" s="878" t="s">
        <v>4109</v>
      </c>
      <c r="B36" s="879">
        <v>610010001663</v>
      </c>
      <c r="C36" s="878" t="s">
        <v>4113</v>
      </c>
      <c r="D36" s="878" t="s">
        <v>4111</v>
      </c>
      <c r="E36" s="878" t="s">
        <v>4105</v>
      </c>
      <c r="F36" s="880">
        <v>6636.8</v>
      </c>
      <c r="G36" s="878" t="s">
        <v>4106</v>
      </c>
      <c r="H36" s="881">
        <v>2</v>
      </c>
      <c r="I36" s="882">
        <v>2.56</v>
      </c>
      <c r="J36" s="882">
        <v>0</v>
      </c>
      <c r="K36" s="883">
        <v>21</v>
      </c>
      <c r="L36" s="882">
        <v>51.712000000000003</v>
      </c>
      <c r="M36" s="882">
        <v>53.76</v>
      </c>
      <c r="N36" s="881">
        <v>1</v>
      </c>
      <c r="O36" s="881">
        <v>0</v>
      </c>
      <c r="P36" s="878">
        <v>4690379063704</v>
      </c>
      <c r="Q36" s="881"/>
      <c r="R36" s="881">
        <v>0</v>
      </c>
      <c r="S36" s="878" t="s">
        <v>4107</v>
      </c>
      <c r="T36" s="884">
        <f t="shared" si="0"/>
        <v>4446.6559999999999</v>
      </c>
      <c r="U36" s="885">
        <f t="shared" si="1"/>
        <v>4668.9888000000001</v>
      </c>
    </row>
    <row r="37" spans="1:21" hidden="1">
      <c r="A37" s="878" t="s">
        <v>4109</v>
      </c>
      <c r="B37" s="879">
        <v>610010001665</v>
      </c>
      <c r="C37" s="878" t="s">
        <v>4114</v>
      </c>
      <c r="D37" s="878" t="s">
        <v>4111</v>
      </c>
      <c r="E37" s="878" t="s">
        <v>4105</v>
      </c>
      <c r="F37" s="880">
        <v>6636.8</v>
      </c>
      <c r="G37" s="878" t="s">
        <v>4106</v>
      </c>
      <c r="H37" s="881">
        <v>2</v>
      </c>
      <c r="I37" s="882">
        <v>2.56</v>
      </c>
      <c r="J37" s="882">
        <v>0</v>
      </c>
      <c r="K37" s="883">
        <v>21</v>
      </c>
      <c r="L37" s="882">
        <v>51.712000000000003</v>
      </c>
      <c r="M37" s="882">
        <v>53.76</v>
      </c>
      <c r="N37" s="881">
        <v>1</v>
      </c>
      <c r="O37" s="881">
        <v>0</v>
      </c>
      <c r="P37" s="878">
        <v>4690379063728</v>
      </c>
      <c r="Q37" s="881"/>
      <c r="R37" s="881">
        <v>0</v>
      </c>
      <c r="S37" s="878" t="s">
        <v>4107</v>
      </c>
      <c r="T37" s="884">
        <f t="shared" si="0"/>
        <v>4446.6559999999999</v>
      </c>
      <c r="U37" s="885">
        <f t="shared" si="1"/>
        <v>4668.9888000000001</v>
      </c>
    </row>
    <row r="38" spans="1:21" hidden="1">
      <c r="A38" s="878" t="s">
        <v>4109</v>
      </c>
      <c r="B38" s="879">
        <v>610010001443</v>
      </c>
      <c r="C38" s="878" t="s">
        <v>4115</v>
      </c>
      <c r="D38" s="878" t="s">
        <v>4116</v>
      </c>
      <c r="E38" s="878" t="s">
        <v>4105</v>
      </c>
      <c r="F38" s="880">
        <v>4495.7</v>
      </c>
      <c r="G38" s="878" t="s">
        <v>4106</v>
      </c>
      <c r="H38" s="881">
        <v>2</v>
      </c>
      <c r="I38" s="882">
        <v>1.44</v>
      </c>
      <c r="J38" s="882">
        <v>0</v>
      </c>
      <c r="K38" s="883">
        <v>35</v>
      </c>
      <c r="L38" s="882">
        <v>29.088000000000001</v>
      </c>
      <c r="M38" s="882">
        <v>50.4</v>
      </c>
      <c r="N38" s="881">
        <v>1</v>
      </c>
      <c r="O38" s="881">
        <v>0</v>
      </c>
      <c r="P38" s="878">
        <v>4690379058076</v>
      </c>
      <c r="Q38" s="881"/>
      <c r="R38" s="881">
        <v>0</v>
      </c>
      <c r="S38" s="878" t="s">
        <v>4107</v>
      </c>
      <c r="T38" s="884">
        <f t="shared" si="0"/>
        <v>3012.1190000000001</v>
      </c>
      <c r="U38" s="885">
        <f t="shared" si="1"/>
        <v>3162.7249500000003</v>
      </c>
    </row>
    <row r="39" spans="1:21" hidden="1">
      <c r="A39" s="878" t="s">
        <v>4109</v>
      </c>
      <c r="B39" s="879">
        <v>610010001445</v>
      </c>
      <c r="C39" s="878" t="s">
        <v>4117</v>
      </c>
      <c r="D39" s="878" t="s">
        <v>4116</v>
      </c>
      <c r="E39" s="878" t="s">
        <v>4105</v>
      </c>
      <c r="F39" s="880">
        <v>4495.7</v>
      </c>
      <c r="G39" s="878" t="s">
        <v>4106</v>
      </c>
      <c r="H39" s="881">
        <v>2</v>
      </c>
      <c r="I39" s="882">
        <v>1.44</v>
      </c>
      <c r="J39" s="882">
        <v>0</v>
      </c>
      <c r="K39" s="883">
        <v>35</v>
      </c>
      <c r="L39" s="882">
        <v>29.088000000000001</v>
      </c>
      <c r="M39" s="882">
        <v>50.4</v>
      </c>
      <c r="N39" s="881">
        <v>1</v>
      </c>
      <c r="O39" s="881">
        <v>0</v>
      </c>
      <c r="P39" s="878">
        <v>4690379058090</v>
      </c>
      <c r="Q39" s="881"/>
      <c r="R39" s="881">
        <v>0</v>
      </c>
      <c r="S39" s="878" t="s">
        <v>4107</v>
      </c>
      <c r="T39" s="884">
        <f t="shared" si="0"/>
        <v>3012.1190000000001</v>
      </c>
      <c r="U39" s="885">
        <f t="shared" si="1"/>
        <v>3162.7249500000003</v>
      </c>
    </row>
    <row r="40" spans="1:21" hidden="1">
      <c r="A40" s="878" t="s">
        <v>4109</v>
      </c>
      <c r="B40" s="879">
        <v>610010001444</v>
      </c>
      <c r="C40" s="878" t="s">
        <v>4118</v>
      </c>
      <c r="D40" s="878" t="s">
        <v>4116</v>
      </c>
      <c r="E40" s="878" t="s">
        <v>4105</v>
      </c>
      <c r="F40" s="880">
        <v>4922.7</v>
      </c>
      <c r="G40" s="878" t="s">
        <v>4106</v>
      </c>
      <c r="H40" s="881">
        <v>2</v>
      </c>
      <c r="I40" s="882">
        <v>1.44</v>
      </c>
      <c r="J40" s="882">
        <v>0</v>
      </c>
      <c r="K40" s="883">
        <v>35</v>
      </c>
      <c r="L40" s="882">
        <v>29.088000000000001</v>
      </c>
      <c r="M40" s="882">
        <v>50.4</v>
      </c>
      <c r="N40" s="881">
        <v>1</v>
      </c>
      <c r="O40" s="881">
        <v>0</v>
      </c>
      <c r="P40" s="878">
        <v>4690379058083</v>
      </c>
      <c r="Q40" s="881"/>
      <c r="R40" s="881">
        <v>0</v>
      </c>
      <c r="S40" s="878" t="s">
        <v>4107</v>
      </c>
      <c r="T40" s="884">
        <f t="shared" si="0"/>
        <v>3298.2090000000003</v>
      </c>
      <c r="U40" s="885">
        <f t="shared" si="1"/>
        <v>3463.1194500000006</v>
      </c>
    </row>
    <row r="41" spans="1:21" hidden="1">
      <c r="A41" s="878" t="s">
        <v>4109</v>
      </c>
      <c r="B41" s="879">
        <v>610010001446</v>
      </c>
      <c r="C41" s="878" t="s">
        <v>4119</v>
      </c>
      <c r="D41" s="878" t="s">
        <v>4116</v>
      </c>
      <c r="E41" s="878" t="s">
        <v>4105</v>
      </c>
      <c r="F41" s="880">
        <v>4922.7</v>
      </c>
      <c r="G41" s="878" t="s">
        <v>4106</v>
      </c>
      <c r="H41" s="881">
        <v>2</v>
      </c>
      <c r="I41" s="882">
        <v>1.44</v>
      </c>
      <c r="J41" s="882">
        <v>0</v>
      </c>
      <c r="K41" s="883">
        <v>35</v>
      </c>
      <c r="L41" s="882">
        <v>29.088000000000001</v>
      </c>
      <c r="M41" s="882">
        <v>50.4</v>
      </c>
      <c r="N41" s="881">
        <v>1</v>
      </c>
      <c r="O41" s="881">
        <v>0</v>
      </c>
      <c r="P41" s="878">
        <v>4690379058106</v>
      </c>
      <c r="Q41" s="881"/>
      <c r="R41" s="881">
        <v>0</v>
      </c>
      <c r="S41" s="878" t="s">
        <v>4107</v>
      </c>
      <c r="T41" s="884">
        <f t="shared" si="0"/>
        <v>3298.2090000000003</v>
      </c>
      <c r="U41" s="885">
        <f t="shared" si="1"/>
        <v>3463.1194500000006</v>
      </c>
    </row>
    <row r="42" spans="1:21" hidden="1">
      <c r="A42" s="878" t="s">
        <v>4109</v>
      </c>
      <c r="B42" s="879">
        <v>610010001447</v>
      </c>
      <c r="C42" s="878" t="s">
        <v>4120</v>
      </c>
      <c r="D42" s="878" t="s">
        <v>4121</v>
      </c>
      <c r="E42" s="878" t="s">
        <v>4105</v>
      </c>
      <c r="F42" s="880">
        <v>3812.5</v>
      </c>
      <c r="G42" s="878" t="s">
        <v>4106</v>
      </c>
      <c r="H42" s="881">
        <v>3</v>
      </c>
      <c r="I42" s="882">
        <v>1.08</v>
      </c>
      <c r="J42" s="882">
        <v>0</v>
      </c>
      <c r="K42" s="883">
        <v>40</v>
      </c>
      <c r="L42" s="882">
        <v>21.06</v>
      </c>
      <c r="M42" s="882">
        <v>43.2</v>
      </c>
      <c r="N42" s="881">
        <v>1</v>
      </c>
      <c r="O42" s="881">
        <v>0</v>
      </c>
      <c r="P42" s="878">
        <v>4690379058113</v>
      </c>
      <c r="Q42" s="881"/>
      <c r="R42" s="881">
        <v>0</v>
      </c>
      <c r="S42" s="878" t="s">
        <v>4107</v>
      </c>
      <c r="T42" s="884">
        <f t="shared" si="0"/>
        <v>2554.375</v>
      </c>
      <c r="U42" s="885">
        <f t="shared" si="1"/>
        <v>2682.09375</v>
      </c>
    </row>
    <row r="43" spans="1:21" hidden="1">
      <c r="A43" s="878" t="s">
        <v>4109</v>
      </c>
      <c r="B43" s="879">
        <v>610010001449</v>
      </c>
      <c r="C43" s="878" t="s">
        <v>4122</v>
      </c>
      <c r="D43" s="878" t="s">
        <v>4121</v>
      </c>
      <c r="E43" s="878" t="s">
        <v>4105</v>
      </c>
      <c r="F43" s="880">
        <v>3812.5</v>
      </c>
      <c r="G43" s="878" t="s">
        <v>4106</v>
      </c>
      <c r="H43" s="881">
        <v>3</v>
      </c>
      <c r="I43" s="882">
        <v>1.08</v>
      </c>
      <c r="J43" s="882">
        <v>0</v>
      </c>
      <c r="K43" s="883">
        <v>40</v>
      </c>
      <c r="L43" s="882">
        <v>21.06</v>
      </c>
      <c r="M43" s="882">
        <v>43.2</v>
      </c>
      <c r="N43" s="881">
        <v>1</v>
      </c>
      <c r="O43" s="881">
        <v>0</v>
      </c>
      <c r="P43" s="878">
        <v>4690379058137</v>
      </c>
      <c r="Q43" s="881"/>
      <c r="R43" s="881">
        <v>0</v>
      </c>
      <c r="S43" s="878" t="s">
        <v>4107</v>
      </c>
      <c r="T43" s="884">
        <f t="shared" si="0"/>
        <v>2554.375</v>
      </c>
      <c r="U43" s="885">
        <f t="shared" si="1"/>
        <v>2682.09375</v>
      </c>
    </row>
    <row r="44" spans="1:21" hidden="1">
      <c r="A44" s="878" t="s">
        <v>4109</v>
      </c>
      <c r="B44" s="879">
        <v>610010001448</v>
      </c>
      <c r="C44" s="878" t="s">
        <v>4123</v>
      </c>
      <c r="D44" s="878" t="s">
        <v>4121</v>
      </c>
      <c r="E44" s="878" t="s">
        <v>4105</v>
      </c>
      <c r="F44" s="880">
        <v>4227.3</v>
      </c>
      <c r="G44" s="878" t="s">
        <v>4106</v>
      </c>
      <c r="H44" s="881">
        <v>3</v>
      </c>
      <c r="I44" s="882">
        <v>1.08</v>
      </c>
      <c r="J44" s="882">
        <v>0</v>
      </c>
      <c r="K44" s="883">
        <v>40</v>
      </c>
      <c r="L44" s="882">
        <v>21.06</v>
      </c>
      <c r="M44" s="882">
        <v>43.2</v>
      </c>
      <c r="N44" s="881">
        <v>1</v>
      </c>
      <c r="O44" s="881">
        <v>0</v>
      </c>
      <c r="P44" s="878">
        <v>4690379058120</v>
      </c>
      <c r="Q44" s="881"/>
      <c r="R44" s="881">
        <v>0</v>
      </c>
      <c r="S44" s="878" t="s">
        <v>4107</v>
      </c>
      <c r="T44" s="884">
        <f t="shared" si="0"/>
        <v>2832.2910000000002</v>
      </c>
      <c r="U44" s="885">
        <f t="shared" si="1"/>
        <v>2973.9055500000004</v>
      </c>
    </row>
    <row r="45" spans="1:21" hidden="1">
      <c r="A45" s="878" t="s">
        <v>4109</v>
      </c>
      <c r="B45" s="879">
        <v>610010001450</v>
      </c>
      <c r="C45" s="878" t="s">
        <v>4124</v>
      </c>
      <c r="D45" s="878" t="s">
        <v>4121</v>
      </c>
      <c r="E45" s="878" t="s">
        <v>4105</v>
      </c>
      <c r="F45" s="880">
        <v>4227.3</v>
      </c>
      <c r="G45" s="878" t="s">
        <v>4106</v>
      </c>
      <c r="H45" s="881">
        <v>3</v>
      </c>
      <c r="I45" s="882">
        <v>1.08</v>
      </c>
      <c r="J45" s="882">
        <v>0</v>
      </c>
      <c r="K45" s="883">
        <v>40</v>
      </c>
      <c r="L45" s="882">
        <v>21.06</v>
      </c>
      <c r="M45" s="882">
        <v>43.2</v>
      </c>
      <c r="N45" s="881">
        <v>1</v>
      </c>
      <c r="O45" s="881">
        <v>0</v>
      </c>
      <c r="P45" s="878">
        <v>4690379058144</v>
      </c>
      <c r="Q45" s="881"/>
      <c r="R45" s="881">
        <v>0</v>
      </c>
      <c r="S45" s="878" t="s">
        <v>4107</v>
      </c>
      <c r="T45" s="884">
        <f t="shared" si="0"/>
        <v>2832.2910000000002</v>
      </c>
      <c r="U45" s="885">
        <f t="shared" si="1"/>
        <v>2973.9055500000004</v>
      </c>
    </row>
    <row r="46" spans="1:21" hidden="1">
      <c r="A46" s="878" t="s">
        <v>4109</v>
      </c>
      <c r="B46" s="879">
        <v>610080000217</v>
      </c>
      <c r="C46" s="878" t="s">
        <v>4125</v>
      </c>
      <c r="D46" s="878" t="s">
        <v>4121</v>
      </c>
      <c r="E46" s="878" t="s">
        <v>4105</v>
      </c>
      <c r="F46" s="880">
        <v>4575</v>
      </c>
      <c r="G46" s="878" t="s">
        <v>4106</v>
      </c>
      <c r="H46" s="881">
        <v>3</v>
      </c>
      <c r="I46" s="882">
        <v>1.08</v>
      </c>
      <c r="J46" s="882">
        <v>0</v>
      </c>
      <c r="K46" s="883">
        <v>40</v>
      </c>
      <c r="L46" s="882">
        <v>21.06</v>
      </c>
      <c r="M46" s="882">
        <v>43.2</v>
      </c>
      <c r="N46" s="881">
        <v>1</v>
      </c>
      <c r="O46" s="881">
        <v>0</v>
      </c>
      <c r="P46" s="878">
        <v>4690379061519</v>
      </c>
      <c r="Q46" s="881"/>
      <c r="R46" s="881">
        <v>0</v>
      </c>
      <c r="S46" s="878" t="s">
        <v>4107</v>
      </c>
      <c r="T46" s="884">
        <f t="shared" si="0"/>
        <v>3065.25</v>
      </c>
      <c r="U46" s="885">
        <f t="shared" si="1"/>
        <v>3218.5125000000003</v>
      </c>
    </row>
    <row r="47" spans="1:21" hidden="1">
      <c r="A47" s="878" t="s">
        <v>4109</v>
      </c>
      <c r="B47" s="879">
        <v>610010001957</v>
      </c>
      <c r="C47" s="878" t="s">
        <v>4126</v>
      </c>
      <c r="D47" s="878" t="s">
        <v>4104</v>
      </c>
      <c r="E47" s="878" t="s">
        <v>4105</v>
      </c>
      <c r="F47" s="880">
        <v>6496.5</v>
      </c>
      <c r="G47" s="878" t="s">
        <v>4106</v>
      </c>
      <c r="H47" s="881">
        <v>2</v>
      </c>
      <c r="I47" s="882">
        <v>0.72</v>
      </c>
      <c r="J47" s="882">
        <v>0</v>
      </c>
      <c r="K47" s="883">
        <v>30</v>
      </c>
      <c r="L47" s="882">
        <v>31.32</v>
      </c>
      <c r="M47" s="882">
        <v>21.6</v>
      </c>
      <c r="N47" s="881">
        <v>1</v>
      </c>
      <c r="O47" s="881">
        <v>0</v>
      </c>
      <c r="P47" s="878">
        <v>4690379072744</v>
      </c>
      <c r="Q47" s="881"/>
      <c r="R47" s="881">
        <v>0</v>
      </c>
      <c r="S47" s="878" t="s">
        <v>4107</v>
      </c>
      <c r="T47" s="884">
        <f t="shared" si="0"/>
        <v>4352.6550000000007</v>
      </c>
      <c r="U47" s="885">
        <f t="shared" si="1"/>
        <v>4570.2877500000013</v>
      </c>
    </row>
    <row r="48" spans="1:21" hidden="1">
      <c r="A48" s="878" t="s">
        <v>4109</v>
      </c>
      <c r="B48" s="879">
        <v>610010001958</v>
      </c>
      <c r="C48" s="878" t="s">
        <v>4127</v>
      </c>
      <c r="D48" s="878" t="s">
        <v>4104</v>
      </c>
      <c r="E48" s="878" t="s">
        <v>4105</v>
      </c>
      <c r="F48" s="880">
        <v>6496.5</v>
      </c>
      <c r="G48" s="878" t="s">
        <v>4106</v>
      </c>
      <c r="H48" s="881">
        <v>2</v>
      </c>
      <c r="I48" s="882">
        <v>0.72</v>
      </c>
      <c r="J48" s="882">
        <v>0</v>
      </c>
      <c r="K48" s="883">
        <v>30</v>
      </c>
      <c r="L48" s="882">
        <v>31.32</v>
      </c>
      <c r="M48" s="882">
        <v>21.6</v>
      </c>
      <c r="N48" s="881">
        <v>1</v>
      </c>
      <c r="O48" s="881">
        <v>0</v>
      </c>
      <c r="P48" s="878">
        <v>4690379072751</v>
      </c>
      <c r="Q48" s="881"/>
      <c r="R48" s="881">
        <v>0</v>
      </c>
      <c r="S48" s="878" t="s">
        <v>4107</v>
      </c>
      <c r="T48" s="884">
        <f t="shared" si="0"/>
        <v>4352.6550000000007</v>
      </c>
      <c r="U48" s="885">
        <f t="shared" si="1"/>
        <v>4570.2877500000013</v>
      </c>
    </row>
    <row r="49" spans="1:21" hidden="1">
      <c r="A49" s="878" t="s">
        <v>4109</v>
      </c>
      <c r="B49" s="879">
        <v>610110000461</v>
      </c>
      <c r="C49" s="878" t="s">
        <v>4128</v>
      </c>
      <c r="D49" s="878" t="s">
        <v>4129</v>
      </c>
      <c r="E49" s="878" t="s">
        <v>4105</v>
      </c>
      <c r="F49" s="880">
        <v>14640</v>
      </c>
      <c r="G49" s="878" t="s">
        <v>4106</v>
      </c>
      <c r="H49" s="881">
        <v>11</v>
      </c>
      <c r="I49" s="882">
        <v>0.99</v>
      </c>
      <c r="J49" s="882">
        <v>0</v>
      </c>
      <c r="K49" s="883">
        <v>36</v>
      </c>
      <c r="L49" s="882">
        <v>20.354399999999998</v>
      </c>
      <c r="M49" s="882">
        <v>35.64</v>
      </c>
      <c r="N49" s="881">
        <v>1</v>
      </c>
      <c r="O49" s="881">
        <v>0</v>
      </c>
      <c r="P49" s="878">
        <v>4690379063025</v>
      </c>
      <c r="Q49" s="881"/>
      <c r="R49" s="881">
        <v>0</v>
      </c>
      <c r="S49" s="878" t="s">
        <v>4107</v>
      </c>
      <c r="T49" s="884">
        <f t="shared" si="0"/>
        <v>9808.8000000000011</v>
      </c>
      <c r="U49" s="885">
        <f t="shared" si="1"/>
        <v>10299.240000000002</v>
      </c>
    </row>
    <row r="50" spans="1:21" hidden="1">
      <c r="A50" s="878" t="s">
        <v>4109</v>
      </c>
      <c r="B50" s="879">
        <v>610110000463</v>
      </c>
      <c r="C50" s="878" t="s">
        <v>4130</v>
      </c>
      <c r="D50" s="878" t="s">
        <v>4129</v>
      </c>
      <c r="E50" s="878" t="s">
        <v>4105</v>
      </c>
      <c r="F50" s="880">
        <v>14640</v>
      </c>
      <c r="G50" s="878" t="s">
        <v>4106</v>
      </c>
      <c r="H50" s="881">
        <v>11</v>
      </c>
      <c r="I50" s="882">
        <v>0.99</v>
      </c>
      <c r="J50" s="882">
        <v>0</v>
      </c>
      <c r="K50" s="883">
        <v>36</v>
      </c>
      <c r="L50" s="882">
        <v>20.354399999999998</v>
      </c>
      <c r="M50" s="882">
        <v>35.64</v>
      </c>
      <c r="N50" s="881">
        <v>1</v>
      </c>
      <c r="O50" s="881">
        <v>0</v>
      </c>
      <c r="P50" s="878">
        <v>4690379063049</v>
      </c>
      <c r="Q50" s="881"/>
      <c r="R50" s="881">
        <v>0</v>
      </c>
      <c r="S50" s="878" t="s">
        <v>4107</v>
      </c>
      <c r="T50" s="884">
        <f t="shared" si="0"/>
        <v>9808.8000000000011</v>
      </c>
      <c r="U50" s="885">
        <f t="shared" si="1"/>
        <v>10299.240000000002</v>
      </c>
    </row>
    <row r="51" spans="1:21" hidden="1">
      <c r="A51" s="878" t="s">
        <v>4109</v>
      </c>
      <c r="B51" s="879">
        <v>610110000462</v>
      </c>
      <c r="C51" s="878" t="s">
        <v>4131</v>
      </c>
      <c r="D51" s="878" t="s">
        <v>4129</v>
      </c>
      <c r="E51" s="878" t="s">
        <v>4105</v>
      </c>
      <c r="F51" s="880">
        <v>14640</v>
      </c>
      <c r="G51" s="878" t="s">
        <v>4106</v>
      </c>
      <c r="H51" s="881">
        <v>11</v>
      </c>
      <c r="I51" s="882">
        <v>0.99</v>
      </c>
      <c r="J51" s="882">
        <v>0</v>
      </c>
      <c r="K51" s="883">
        <v>36</v>
      </c>
      <c r="L51" s="882">
        <v>20.354399999999998</v>
      </c>
      <c r="M51" s="882">
        <v>35.64</v>
      </c>
      <c r="N51" s="881">
        <v>1</v>
      </c>
      <c r="O51" s="881">
        <v>0</v>
      </c>
      <c r="P51" s="878">
        <v>4690379063032</v>
      </c>
      <c r="Q51" s="881"/>
      <c r="R51" s="881">
        <v>0</v>
      </c>
      <c r="S51" s="878" t="s">
        <v>4107</v>
      </c>
      <c r="T51" s="884">
        <f t="shared" si="0"/>
        <v>9808.8000000000011</v>
      </c>
      <c r="U51" s="885">
        <f t="shared" si="1"/>
        <v>10299.240000000002</v>
      </c>
    </row>
    <row r="52" spans="1:21" hidden="1">
      <c r="A52" s="878" t="s">
        <v>4109</v>
      </c>
      <c r="B52" s="879">
        <v>610110000464</v>
      </c>
      <c r="C52" s="878" t="s">
        <v>4132</v>
      </c>
      <c r="D52" s="878" t="s">
        <v>4129</v>
      </c>
      <c r="E52" s="878" t="s">
        <v>4105</v>
      </c>
      <c r="F52" s="880">
        <v>14640</v>
      </c>
      <c r="G52" s="878" t="s">
        <v>4106</v>
      </c>
      <c r="H52" s="881">
        <v>11</v>
      </c>
      <c r="I52" s="882">
        <v>0.99</v>
      </c>
      <c r="J52" s="882">
        <v>0</v>
      </c>
      <c r="K52" s="883">
        <v>36</v>
      </c>
      <c r="L52" s="882">
        <v>20.354399999999998</v>
      </c>
      <c r="M52" s="882">
        <v>35.64</v>
      </c>
      <c r="N52" s="881">
        <v>1</v>
      </c>
      <c r="O52" s="881">
        <v>0</v>
      </c>
      <c r="P52" s="878">
        <v>4690379063056</v>
      </c>
      <c r="Q52" s="881"/>
      <c r="R52" s="881">
        <v>0</v>
      </c>
      <c r="S52" s="878" t="s">
        <v>4107</v>
      </c>
      <c r="T52" s="884">
        <f t="shared" si="0"/>
        <v>9808.8000000000011</v>
      </c>
      <c r="U52" s="885">
        <f t="shared" si="1"/>
        <v>10299.240000000002</v>
      </c>
    </row>
    <row r="53" spans="1:21" hidden="1">
      <c r="A53" s="878" t="s">
        <v>4109</v>
      </c>
      <c r="B53" s="879">
        <v>610090001938</v>
      </c>
      <c r="C53" s="878" t="s">
        <v>4133</v>
      </c>
      <c r="D53" s="878" t="s">
        <v>4134</v>
      </c>
      <c r="E53" s="878" t="s">
        <v>4135</v>
      </c>
      <c r="F53" s="880">
        <v>707.6</v>
      </c>
      <c r="G53" s="878" t="s">
        <v>4106</v>
      </c>
      <c r="H53" s="881">
        <v>10</v>
      </c>
      <c r="I53" s="882">
        <v>0.57600368642359301</v>
      </c>
      <c r="J53" s="882">
        <v>0</v>
      </c>
      <c r="K53" s="883"/>
      <c r="L53" s="882">
        <v>9.5</v>
      </c>
      <c r="M53" s="882"/>
      <c r="N53" s="881">
        <v>1</v>
      </c>
      <c r="O53" s="881">
        <v>0</v>
      </c>
      <c r="P53" s="878">
        <v>4690379063612</v>
      </c>
      <c r="Q53" s="881"/>
      <c r="R53" s="881">
        <v>0</v>
      </c>
      <c r="S53" s="878" t="s">
        <v>4107</v>
      </c>
      <c r="T53" s="884">
        <f t="shared" si="0"/>
        <v>474.09200000000004</v>
      </c>
      <c r="U53" s="885">
        <f t="shared" si="1"/>
        <v>497.79660000000007</v>
      </c>
    </row>
    <row r="54" spans="1:21" hidden="1">
      <c r="A54" s="878" t="s">
        <v>4109</v>
      </c>
      <c r="B54" s="879">
        <v>610090001940</v>
      </c>
      <c r="C54" s="878" t="s">
        <v>4136</v>
      </c>
      <c r="D54" s="878" t="s">
        <v>4134</v>
      </c>
      <c r="E54" s="878" t="s">
        <v>4135</v>
      </c>
      <c r="F54" s="880">
        <v>707.6</v>
      </c>
      <c r="G54" s="878" t="s">
        <v>4106</v>
      </c>
      <c r="H54" s="881">
        <v>10</v>
      </c>
      <c r="I54" s="882">
        <v>0.57600368642359301</v>
      </c>
      <c r="J54" s="882">
        <v>0</v>
      </c>
      <c r="K54" s="883">
        <v>60</v>
      </c>
      <c r="L54" s="882">
        <v>9.5</v>
      </c>
      <c r="M54" s="882">
        <v>34.5602211854156</v>
      </c>
      <c r="N54" s="881">
        <v>1</v>
      </c>
      <c r="O54" s="881">
        <v>0</v>
      </c>
      <c r="P54" s="878">
        <v>4690379063636</v>
      </c>
      <c r="Q54" s="881"/>
      <c r="R54" s="881">
        <v>0</v>
      </c>
      <c r="S54" s="878" t="s">
        <v>4107</v>
      </c>
      <c r="T54" s="884">
        <f t="shared" si="0"/>
        <v>474.09200000000004</v>
      </c>
      <c r="U54" s="885">
        <f t="shared" si="1"/>
        <v>497.79660000000007</v>
      </c>
    </row>
    <row r="55" spans="1:21" hidden="1">
      <c r="A55" s="878" t="s">
        <v>4109</v>
      </c>
      <c r="B55" s="879">
        <v>610090001939</v>
      </c>
      <c r="C55" s="878" t="s">
        <v>4137</v>
      </c>
      <c r="D55" s="878" t="s">
        <v>4134</v>
      </c>
      <c r="E55" s="878" t="s">
        <v>4135</v>
      </c>
      <c r="F55" s="880">
        <v>707.6</v>
      </c>
      <c r="G55" s="878" t="s">
        <v>4106</v>
      </c>
      <c r="H55" s="881">
        <v>10</v>
      </c>
      <c r="I55" s="882">
        <v>0.57600368642359301</v>
      </c>
      <c r="J55" s="882">
        <v>0</v>
      </c>
      <c r="K55" s="883">
        <v>60</v>
      </c>
      <c r="L55" s="882">
        <v>9.5</v>
      </c>
      <c r="M55" s="882">
        <v>34.5602211854156</v>
      </c>
      <c r="N55" s="881">
        <v>1</v>
      </c>
      <c r="O55" s="881">
        <v>0</v>
      </c>
      <c r="P55" s="878">
        <v>4690379063629</v>
      </c>
      <c r="Q55" s="881"/>
      <c r="R55" s="881">
        <v>0</v>
      </c>
      <c r="S55" s="878" t="s">
        <v>4107</v>
      </c>
      <c r="T55" s="884">
        <f t="shared" si="0"/>
        <v>474.09200000000004</v>
      </c>
      <c r="U55" s="885">
        <f t="shared" si="1"/>
        <v>497.79660000000007</v>
      </c>
    </row>
    <row r="56" spans="1:21" hidden="1">
      <c r="A56" s="878" t="s">
        <v>4109</v>
      </c>
      <c r="B56" s="879">
        <v>610090001941</v>
      </c>
      <c r="C56" s="878" t="s">
        <v>4138</v>
      </c>
      <c r="D56" s="878" t="s">
        <v>4134</v>
      </c>
      <c r="E56" s="878" t="s">
        <v>4135</v>
      </c>
      <c r="F56" s="880">
        <v>707.6</v>
      </c>
      <c r="G56" s="878" t="s">
        <v>4106</v>
      </c>
      <c r="H56" s="881">
        <v>10</v>
      </c>
      <c r="I56" s="882">
        <v>0.57600368642359301</v>
      </c>
      <c r="J56" s="882">
        <v>0</v>
      </c>
      <c r="K56" s="883">
        <v>60</v>
      </c>
      <c r="L56" s="882">
        <v>9.5</v>
      </c>
      <c r="M56" s="882">
        <v>34.5602211854156</v>
      </c>
      <c r="N56" s="881">
        <v>1</v>
      </c>
      <c r="O56" s="881">
        <v>0</v>
      </c>
      <c r="P56" s="878">
        <v>4690379063643</v>
      </c>
      <c r="Q56" s="881"/>
      <c r="R56" s="881">
        <v>0</v>
      </c>
      <c r="S56" s="878" t="s">
        <v>4107</v>
      </c>
      <c r="T56" s="884">
        <f t="shared" si="0"/>
        <v>474.09200000000004</v>
      </c>
      <c r="U56" s="885">
        <f t="shared" si="1"/>
        <v>497.79660000000007</v>
      </c>
    </row>
    <row r="57" spans="1:21" hidden="1">
      <c r="A57" s="878" t="s">
        <v>4109</v>
      </c>
      <c r="B57" s="879">
        <v>610090001738</v>
      </c>
      <c r="C57" s="878" t="s">
        <v>4139</v>
      </c>
      <c r="D57" s="878" t="s">
        <v>4140</v>
      </c>
      <c r="E57" s="878" t="s">
        <v>4135</v>
      </c>
      <c r="F57" s="880">
        <v>237.9</v>
      </c>
      <c r="G57" s="878" t="s">
        <v>4106</v>
      </c>
      <c r="H57" s="881">
        <v>10</v>
      </c>
      <c r="I57" s="882">
        <v>0.43200276481769501</v>
      </c>
      <c r="J57" s="882">
        <v>0</v>
      </c>
      <c r="K57" s="883">
        <v>72</v>
      </c>
      <c r="L57" s="882">
        <v>9.0299999999999994</v>
      </c>
      <c r="M57" s="882">
        <v>31.104199066873999</v>
      </c>
      <c r="N57" s="881">
        <v>1</v>
      </c>
      <c r="O57" s="881">
        <v>0</v>
      </c>
      <c r="P57" s="878">
        <v>4690379062660</v>
      </c>
      <c r="Q57" s="881"/>
      <c r="R57" s="881">
        <v>0</v>
      </c>
      <c r="S57" s="878" t="s">
        <v>4107</v>
      </c>
      <c r="T57" s="884">
        <f t="shared" si="0"/>
        <v>159.393</v>
      </c>
      <c r="U57" s="885">
        <f t="shared" si="1"/>
        <v>167.36265</v>
      </c>
    </row>
    <row r="58" spans="1:21" hidden="1">
      <c r="A58" s="878" t="s">
        <v>4109</v>
      </c>
      <c r="B58" s="879">
        <v>610090001740</v>
      </c>
      <c r="C58" s="878" t="s">
        <v>4141</v>
      </c>
      <c r="D58" s="878" t="s">
        <v>4140</v>
      </c>
      <c r="E58" s="878" t="s">
        <v>4135</v>
      </c>
      <c r="F58" s="880">
        <v>237.9</v>
      </c>
      <c r="G58" s="878" t="s">
        <v>4106</v>
      </c>
      <c r="H58" s="881">
        <v>10</v>
      </c>
      <c r="I58" s="882">
        <v>0.43200276481769501</v>
      </c>
      <c r="J58" s="882">
        <v>0</v>
      </c>
      <c r="K58" s="883">
        <v>72</v>
      </c>
      <c r="L58" s="882">
        <v>9.0299999999999994</v>
      </c>
      <c r="M58" s="882">
        <v>31.104199066873999</v>
      </c>
      <c r="N58" s="881">
        <v>1</v>
      </c>
      <c r="O58" s="881">
        <v>0</v>
      </c>
      <c r="P58" s="878">
        <v>4690379062684</v>
      </c>
      <c r="Q58" s="881"/>
      <c r="R58" s="881">
        <v>0</v>
      </c>
      <c r="S58" s="878" t="s">
        <v>4107</v>
      </c>
      <c r="T58" s="884">
        <f t="shared" si="0"/>
        <v>159.393</v>
      </c>
      <c r="U58" s="885">
        <f t="shared" si="1"/>
        <v>167.36265</v>
      </c>
    </row>
    <row r="59" spans="1:21" hidden="1">
      <c r="A59" s="878" t="s">
        <v>4109</v>
      </c>
      <c r="B59" s="879">
        <v>610090001739</v>
      </c>
      <c r="C59" s="878" t="s">
        <v>4142</v>
      </c>
      <c r="D59" s="878" t="s">
        <v>4140</v>
      </c>
      <c r="E59" s="878" t="s">
        <v>4135</v>
      </c>
      <c r="F59" s="880">
        <v>237.9</v>
      </c>
      <c r="G59" s="878" t="s">
        <v>4106</v>
      </c>
      <c r="H59" s="881">
        <v>10</v>
      </c>
      <c r="I59" s="882">
        <v>0.43200276481769501</v>
      </c>
      <c r="J59" s="882">
        <v>0</v>
      </c>
      <c r="K59" s="883">
        <v>72</v>
      </c>
      <c r="L59" s="882">
        <v>9.0299999999999994</v>
      </c>
      <c r="M59" s="882">
        <v>31.104199066873999</v>
      </c>
      <c r="N59" s="881">
        <v>1</v>
      </c>
      <c r="O59" s="881">
        <v>0</v>
      </c>
      <c r="P59" s="878">
        <v>4690379062677</v>
      </c>
      <c r="Q59" s="881"/>
      <c r="R59" s="881">
        <v>0</v>
      </c>
      <c r="S59" s="878" t="s">
        <v>4107</v>
      </c>
      <c r="T59" s="884">
        <f t="shared" si="0"/>
        <v>159.393</v>
      </c>
      <c r="U59" s="885">
        <f t="shared" si="1"/>
        <v>167.36265</v>
      </c>
    </row>
    <row r="60" spans="1:21" hidden="1">
      <c r="A60" s="878" t="s">
        <v>4109</v>
      </c>
      <c r="B60" s="879">
        <v>610090001741</v>
      </c>
      <c r="C60" s="878" t="s">
        <v>4143</v>
      </c>
      <c r="D60" s="878" t="s">
        <v>4140</v>
      </c>
      <c r="E60" s="878" t="s">
        <v>4135</v>
      </c>
      <c r="F60" s="880">
        <v>237.9</v>
      </c>
      <c r="G60" s="878" t="s">
        <v>4106</v>
      </c>
      <c r="H60" s="881">
        <v>10</v>
      </c>
      <c r="I60" s="882">
        <v>0.43200276481769501</v>
      </c>
      <c r="J60" s="882">
        <v>0</v>
      </c>
      <c r="K60" s="883">
        <v>72</v>
      </c>
      <c r="L60" s="882">
        <v>9.0299999999999994</v>
      </c>
      <c r="M60" s="882">
        <v>31.104199066873999</v>
      </c>
      <c r="N60" s="881">
        <v>1</v>
      </c>
      <c r="O60" s="881">
        <v>0</v>
      </c>
      <c r="P60" s="878">
        <v>4690379062691</v>
      </c>
      <c r="Q60" s="881"/>
      <c r="R60" s="881">
        <v>0</v>
      </c>
      <c r="S60" s="878" t="s">
        <v>4107</v>
      </c>
      <c r="T60" s="884">
        <f t="shared" si="0"/>
        <v>159.393</v>
      </c>
      <c r="U60" s="885">
        <f t="shared" si="1"/>
        <v>167.36265</v>
      </c>
    </row>
    <row r="61" spans="1:21" hidden="1">
      <c r="A61" s="878" t="s">
        <v>4109</v>
      </c>
      <c r="B61" s="879">
        <v>610090001742</v>
      </c>
      <c r="C61" s="878" t="s">
        <v>4144</v>
      </c>
      <c r="D61" s="878" t="s">
        <v>4145</v>
      </c>
      <c r="E61" s="878" t="s">
        <v>4135</v>
      </c>
      <c r="F61" s="880">
        <v>103.7</v>
      </c>
      <c r="G61" s="878" t="s">
        <v>4106</v>
      </c>
      <c r="H61" s="881">
        <v>19</v>
      </c>
      <c r="I61" s="882">
        <v>9.8496630378434397E-2</v>
      </c>
      <c r="J61" s="882">
        <v>0</v>
      </c>
      <c r="K61" s="883">
        <v>416</v>
      </c>
      <c r="L61" s="882">
        <v>2.1659999999999999</v>
      </c>
      <c r="M61" s="882">
        <v>40.974598237428701</v>
      </c>
      <c r="N61" s="881">
        <v>1</v>
      </c>
      <c r="O61" s="881">
        <v>0</v>
      </c>
      <c r="P61" s="878">
        <v>4690379062707</v>
      </c>
      <c r="Q61" s="881"/>
      <c r="R61" s="881">
        <v>0</v>
      </c>
      <c r="S61" s="878" t="s">
        <v>4107</v>
      </c>
      <c r="T61" s="884">
        <f t="shared" si="0"/>
        <v>69.478999999999999</v>
      </c>
      <c r="U61" s="885">
        <f t="shared" si="1"/>
        <v>72.952950000000001</v>
      </c>
    </row>
    <row r="62" spans="1:21" hidden="1">
      <c r="A62" s="878" t="s">
        <v>4109</v>
      </c>
      <c r="B62" s="879">
        <v>610090001744</v>
      </c>
      <c r="C62" s="878" t="s">
        <v>4146</v>
      </c>
      <c r="D62" s="878" t="s">
        <v>4145</v>
      </c>
      <c r="E62" s="878" t="s">
        <v>4135</v>
      </c>
      <c r="F62" s="880">
        <v>103.7</v>
      </c>
      <c r="G62" s="878" t="s">
        <v>4106</v>
      </c>
      <c r="H62" s="881">
        <v>19</v>
      </c>
      <c r="I62" s="882">
        <v>9.8496630378434397E-2</v>
      </c>
      <c r="J62" s="882">
        <v>0</v>
      </c>
      <c r="K62" s="883">
        <v>416</v>
      </c>
      <c r="L62" s="882">
        <v>2.1659999999999999</v>
      </c>
      <c r="M62" s="882">
        <v>40.974598237428701</v>
      </c>
      <c r="N62" s="881">
        <v>1</v>
      </c>
      <c r="O62" s="881">
        <v>0</v>
      </c>
      <c r="P62" s="878">
        <v>4690379062721</v>
      </c>
      <c r="Q62" s="881"/>
      <c r="R62" s="881">
        <v>0</v>
      </c>
      <c r="S62" s="878" t="s">
        <v>4107</v>
      </c>
      <c r="T62" s="884">
        <f t="shared" si="0"/>
        <v>69.478999999999999</v>
      </c>
      <c r="U62" s="885">
        <f t="shared" si="1"/>
        <v>72.952950000000001</v>
      </c>
    </row>
    <row r="63" spans="1:21" hidden="1">
      <c r="A63" s="878" t="s">
        <v>4109</v>
      </c>
      <c r="B63" s="879">
        <v>610090001743</v>
      </c>
      <c r="C63" s="878" t="s">
        <v>4147</v>
      </c>
      <c r="D63" s="878" t="s">
        <v>4145</v>
      </c>
      <c r="E63" s="878" t="s">
        <v>4135</v>
      </c>
      <c r="F63" s="880">
        <v>103.7</v>
      </c>
      <c r="G63" s="878" t="s">
        <v>4106</v>
      </c>
      <c r="H63" s="881">
        <v>19</v>
      </c>
      <c r="I63" s="882">
        <v>9.8496630378434397E-2</v>
      </c>
      <c r="J63" s="882">
        <v>0</v>
      </c>
      <c r="K63" s="883">
        <v>416</v>
      </c>
      <c r="L63" s="882">
        <v>2.1659999999999999</v>
      </c>
      <c r="M63" s="882">
        <v>40.974598237428701</v>
      </c>
      <c r="N63" s="881">
        <v>1</v>
      </c>
      <c r="O63" s="881">
        <v>0</v>
      </c>
      <c r="P63" s="878">
        <v>4690379062714</v>
      </c>
      <c r="Q63" s="881"/>
      <c r="R63" s="881">
        <v>0</v>
      </c>
      <c r="S63" s="878" t="s">
        <v>4107</v>
      </c>
      <c r="T63" s="884">
        <f t="shared" si="0"/>
        <v>69.478999999999999</v>
      </c>
      <c r="U63" s="885">
        <f t="shared" si="1"/>
        <v>72.952950000000001</v>
      </c>
    </row>
    <row r="64" spans="1:21" hidden="1">
      <c r="A64" s="878" t="s">
        <v>4109</v>
      </c>
      <c r="B64" s="879">
        <v>610090001745</v>
      </c>
      <c r="C64" s="878" t="s">
        <v>4148</v>
      </c>
      <c r="D64" s="878" t="s">
        <v>4145</v>
      </c>
      <c r="E64" s="878" t="s">
        <v>4135</v>
      </c>
      <c r="F64" s="880">
        <v>103.7</v>
      </c>
      <c r="G64" s="878" t="s">
        <v>4106</v>
      </c>
      <c r="H64" s="881">
        <v>19</v>
      </c>
      <c r="I64" s="882">
        <v>9.8496630378434397E-2</v>
      </c>
      <c r="J64" s="882">
        <v>0</v>
      </c>
      <c r="K64" s="883">
        <v>416</v>
      </c>
      <c r="L64" s="882">
        <v>2.1659999999999999</v>
      </c>
      <c r="M64" s="882">
        <v>40.974598237428701</v>
      </c>
      <c r="N64" s="881">
        <v>1</v>
      </c>
      <c r="O64" s="881">
        <v>0</v>
      </c>
      <c r="P64" s="878">
        <v>4690379062738</v>
      </c>
      <c r="Q64" s="881"/>
      <c r="R64" s="881">
        <v>0</v>
      </c>
      <c r="S64" s="878" t="s">
        <v>4107</v>
      </c>
      <c r="T64" s="884">
        <f t="shared" si="0"/>
        <v>69.478999999999999</v>
      </c>
      <c r="U64" s="885">
        <f t="shared" si="1"/>
        <v>72.952950000000001</v>
      </c>
    </row>
    <row r="65" spans="1:21" hidden="1">
      <c r="A65" s="878" t="s">
        <v>4109</v>
      </c>
      <c r="B65" s="879">
        <v>610130004525</v>
      </c>
      <c r="C65" s="878" t="s">
        <v>4149</v>
      </c>
      <c r="D65" s="878" t="s">
        <v>4134</v>
      </c>
      <c r="E65" s="878" t="s">
        <v>4150</v>
      </c>
      <c r="F65" s="880">
        <v>1256.5999999999999</v>
      </c>
      <c r="G65" s="878" t="s">
        <v>4106</v>
      </c>
      <c r="H65" s="881">
        <v>10</v>
      </c>
      <c r="I65" s="882">
        <v>0.57599539203686401</v>
      </c>
      <c r="J65" s="882">
        <v>8</v>
      </c>
      <c r="K65" s="883">
        <v>60</v>
      </c>
      <c r="L65" s="882">
        <v>12.44</v>
      </c>
      <c r="M65" s="882">
        <v>34.559723522211797</v>
      </c>
      <c r="N65" s="881">
        <v>1</v>
      </c>
      <c r="O65" s="881">
        <v>0</v>
      </c>
      <c r="P65" s="878">
        <v>4690379065043</v>
      </c>
      <c r="Q65" s="881"/>
      <c r="R65" s="881">
        <v>0</v>
      </c>
      <c r="S65" s="878" t="s">
        <v>4107</v>
      </c>
      <c r="T65" s="884">
        <f t="shared" si="0"/>
        <v>841.92200000000003</v>
      </c>
      <c r="U65" s="885">
        <f t="shared" si="1"/>
        <v>884.01810000000012</v>
      </c>
    </row>
    <row r="66" spans="1:21" hidden="1">
      <c r="A66" s="878" t="s">
        <v>4109</v>
      </c>
      <c r="B66" s="879">
        <v>610130004527</v>
      </c>
      <c r="C66" s="878" t="s">
        <v>4151</v>
      </c>
      <c r="D66" s="878" t="s">
        <v>4134</v>
      </c>
      <c r="E66" s="878" t="s">
        <v>4150</v>
      </c>
      <c r="F66" s="880">
        <v>1256.5999999999999</v>
      </c>
      <c r="G66" s="878" t="s">
        <v>4106</v>
      </c>
      <c r="H66" s="881">
        <v>10</v>
      </c>
      <c r="I66" s="882">
        <v>0.57599539203686401</v>
      </c>
      <c r="J66" s="882">
        <v>8</v>
      </c>
      <c r="K66" s="883">
        <v>60</v>
      </c>
      <c r="L66" s="882">
        <v>12.44</v>
      </c>
      <c r="M66" s="882">
        <v>34.559723522211797</v>
      </c>
      <c r="N66" s="881">
        <v>1</v>
      </c>
      <c r="O66" s="881">
        <v>0</v>
      </c>
      <c r="P66" s="878">
        <v>4690379065067</v>
      </c>
      <c r="Q66" s="881"/>
      <c r="R66" s="881">
        <v>0</v>
      </c>
      <c r="S66" s="878" t="s">
        <v>4107</v>
      </c>
      <c r="T66" s="884">
        <f t="shared" si="0"/>
        <v>841.92200000000003</v>
      </c>
      <c r="U66" s="885">
        <f t="shared" si="1"/>
        <v>884.01810000000012</v>
      </c>
    </row>
    <row r="67" spans="1:21" hidden="1">
      <c r="A67" s="878" t="s">
        <v>4109</v>
      </c>
      <c r="B67" s="879">
        <v>610130004526</v>
      </c>
      <c r="C67" s="878" t="s">
        <v>4152</v>
      </c>
      <c r="D67" s="878" t="s">
        <v>4134</v>
      </c>
      <c r="E67" s="878" t="s">
        <v>4150</v>
      </c>
      <c r="F67" s="880">
        <v>1256.5999999999999</v>
      </c>
      <c r="G67" s="878" t="s">
        <v>4106</v>
      </c>
      <c r="H67" s="881">
        <v>10</v>
      </c>
      <c r="I67" s="882">
        <v>0.57599539203686401</v>
      </c>
      <c r="J67" s="882">
        <v>8</v>
      </c>
      <c r="K67" s="883">
        <v>60</v>
      </c>
      <c r="L67" s="882">
        <v>12.44</v>
      </c>
      <c r="M67" s="882">
        <v>34.559723522211797</v>
      </c>
      <c r="N67" s="881">
        <v>1</v>
      </c>
      <c r="O67" s="881">
        <v>0</v>
      </c>
      <c r="P67" s="878">
        <v>4690379065050</v>
      </c>
      <c r="Q67" s="881"/>
      <c r="R67" s="881">
        <v>0</v>
      </c>
      <c r="S67" s="878" t="s">
        <v>4107</v>
      </c>
      <c r="T67" s="884">
        <f t="shared" si="0"/>
        <v>841.92200000000003</v>
      </c>
      <c r="U67" s="885">
        <f t="shared" si="1"/>
        <v>884.01810000000012</v>
      </c>
    </row>
    <row r="68" spans="1:21" hidden="1">
      <c r="A68" s="878" t="s">
        <v>4109</v>
      </c>
      <c r="B68" s="879">
        <v>610130004528</v>
      </c>
      <c r="C68" s="878" t="s">
        <v>4153</v>
      </c>
      <c r="D68" s="878" t="s">
        <v>4134</v>
      </c>
      <c r="E68" s="878" t="s">
        <v>4150</v>
      </c>
      <c r="F68" s="880">
        <v>1256.5999999999999</v>
      </c>
      <c r="G68" s="878" t="s">
        <v>4106</v>
      </c>
      <c r="H68" s="881">
        <v>10</v>
      </c>
      <c r="I68" s="882">
        <v>0.57599539203686401</v>
      </c>
      <c r="J68" s="882">
        <v>8</v>
      </c>
      <c r="K68" s="883">
        <v>60</v>
      </c>
      <c r="L68" s="882">
        <v>12.44</v>
      </c>
      <c r="M68" s="882">
        <v>34.559723522211797</v>
      </c>
      <c r="N68" s="881">
        <v>1</v>
      </c>
      <c r="O68" s="881">
        <v>0</v>
      </c>
      <c r="P68" s="878">
        <v>4690379065074</v>
      </c>
      <c r="Q68" s="881"/>
      <c r="R68" s="881">
        <v>0</v>
      </c>
      <c r="S68" s="878" t="s">
        <v>4107</v>
      </c>
      <c r="T68" s="884">
        <f t="shared" si="0"/>
        <v>841.92200000000003</v>
      </c>
      <c r="U68" s="885">
        <f t="shared" si="1"/>
        <v>884.01810000000012</v>
      </c>
    </row>
    <row r="69" spans="1:21" hidden="1">
      <c r="A69" s="878" t="s">
        <v>4109</v>
      </c>
      <c r="B69" s="879">
        <v>610130004064</v>
      </c>
      <c r="C69" s="878" t="s">
        <v>4154</v>
      </c>
      <c r="D69" s="878" t="s">
        <v>4140</v>
      </c>
      <c r="E69" s="878" t="s">
        <v>4150</v>
      </c>
      <c r="F69" s="880">
        <v>1116.3</v>
      </c>
      <c r="G69" s="878" t="s">
        <v>4106</v>
      </c>
      <c r="H69" s="881">
        <v>10</v>
      </c>
      <c r="I69" s="882">
        <v>0.43199654402764798</v>
      </c>
      <c r="J69" s="882">
        <v>6</v>
      </c>
      <c r="K69" s="883">
        <v>72</v>
      </c>
      <c r="L69" s="882">
        <v>9.33</v>
      </c>
      <c r="M69" s="882">
        <v>31.103751169990598</v>
      </c>
      <c r="N69" s="881">
        <v>1</v>
      </c>
      <c r="O69" s="881">
        <v>0</v>
      </c>
      <c r="P69" s="878">
        <v>4690379062745</v>
      </c>
      <c r="Q69" s="881"/>
      <c r="R69" s="881">
        <v>0</v>
      </c>
      <c r="S69" s="878" t="s">
        <v>4107</v>
      </c>
      <c r="T69" s="884">
        <f t="shared" si="0"/>
        <v>747.92100000000005</v>
      </c>
      <c r="U69" s="885">
        <f t="shared" si="1"/>
        <v>785.31705000000011</v>
      </c>
    </row>
    <row r="70" spans="1:21" hidden="1">
      <c r="A70" s="878" t="s">
        <v>4109</v>
      </c>
      <c r="B70" s="879">
        <v>610130004066</v>
      </c>
      <c r="C70" s="878" t="s">
        <v>4155</v>
      </c>
      <c r="D70" s="878" t="s">
        <v>4140</v>
      </c>
      <c r="E70" s="878" t="s">
        <v>4150</v>
      </c>
      <c r="F70" s="880">
        <v>1116.3</v>
      </c>
      <c r="G70" s="878" t="s">
        <v>4106</v>
      </c>
      <c r="H70" s="881">
        <v>10</v>
      </c>
      <c r="I70" s="882">
        <v>0.43199654402764798</v>
      </c>
      <c r="J70" s="882">
        <v>6</v>
      </c>
      <c r="K70" s="883">
        <v>72</v>
      </c>
      <c r="L70" s="882">
        <v>9.33</v>
      </c>
      <c r="M70" s="882">
        <v>31.103751169990598</v>
      </c>
      <c r="N70" s="881">
        <v>1</v>
      </c>
      <c r="O70" s="881">
        <v>0</v>
      </c>
      <c r="P70" s="878">
        <v>4690379062769</v>
      </c>
      <c r="Q70" s="881"/>
      <c r="R70" s="881">
        <v>0</v>
      </c>
      <c r="S70" s="878" t="s">
        <v>4107</v>
      </c>
      <c r="T70" s="884">
        <f t="shared" si="0"/>
        <v>747.92100000000005</v>
      </c>
      <c r="U70" s="885">
        <f t="shared" si="1"/>
        <v>785.31705000000011</v>
      </c>
    </row>
    <row r="71" spans="1:21" hidden="1">
      <c r="A71" s="878" t="s">
        <v>4109</v>
      </c>
      <c r="B71" s="879">
        <v>610130004065</v>
      </c>
      <c r="C71" s="878" t="s">
        <v>4156</v>
      </c>
      <c r="D71" s="878" t="s">
        <v>4140</v>
      </c>
      <c r="E71" s="878" t="s">
        <v>4150</v>
      </c>
      <c r="F71" s="880">
        <v>1116.3</v>
      </c>
      <c r="G71" s="878" t="s">
        <v>4106</v>
      </c>
      <c r="H71" s="881">
        <v>10</v>
      </c>
      <c r="I71" s="882">
        <v>0.43199654402764798</v>
      </c>
      <c r="J71" s="882">
        <v>6</v>
      </c>
      <c r="K71" s="883">
        <v>72</v>
      </c>
      <c r="L71" s="882">
        <v>9.33</v>
      </c>
      <c r="M71" s="882">
        <v>31.103751169990598</v>
      </c>
      <c r="N71" s="881">
        <v>1</v>
      </c>
      <c r="O71" s="881">
        <v>0</v>
      </c>
      <c r="P71" s="878">
        <v>4690379062752</v>
      </c>
      <c r="Q71" s="881"/>
      <c r="R71" s="881">
        <v>0</v>
      </c>
      <c r="S71" s="878" t="s">
        <v>4107</v>
      </c>
      <c r="T71" s="884">
        <f t="shared" si="0"/>
        <v>747.92100000000005</v>
      </c>
      <c r="U71" s="885">
        <f t="shared" si="1"/>
        <v>785.31705000000011</v>
      </c>
    </row>
    <row r="72" spans="1:21" hidden="1">
      <c r="A72" s="878" t="s">
        <v>4109</v>
      </c>
      <c r="B72" s="879">
        <v>610130004067</v>
      </c>
      <c r="C72" s="878" t="s">
        <v>4157</v>
      </c>
      <c r="D72" s="878" t="s">
        <v>4140</v>
      </c>
      <c r="E72" s="878" t="s">
        <v>4150</v>
      </c>
      <c r="F72" s="880">
        <v>1116.3</v>
      </c>
      <c r="G72" s="878" t="s">
        <v>4106</v>
      </c>
      <c r="H72" s="881">
        <v>10</v>
      </c>
      <c r="I72" s="882">
        <v>0.43199654402764798</v>
      </c>
      <c r="J72" s="882">
        <v>6</v>
      </c>
      <c r="K72" s="883">
        <v>72</v>
      </c>
      <c r="L72" s="882">
        <v>9.33</v>
      </c>
      <c r="M72" s="882">
        <v>31.103751169990598</v>
      </c>
      <c r="N72" s="881">
        <v>1</v>
      </c>
      <c r="O72" s="881">
        <v>0</v>
      </c>
      <c r="P72" s="878">
        <v>4690379062776</v>
      </c>
      <c r="Q72" s="881"/>
      <c r="R72" s="881">
        <v>0</v>
      </c>
      <c r="S72" s="878" t="s">
        <v>4107</v>
      </c>
      <c r="T72" s="884">
        <f t="shared" si="0"/>
        <v>747.92100000000005</v>
      </c>
      <c r="U72" s="885">
        <f t="shared" si="1"/>
        <v>785.31705000000011</v>
      </c>
    </row>
    <row r="73" spans="1:21" hidden="1">
      <c r="A73" s="878" t="s">
        <v>4109</v>
      </c>
      <c r="B73" s="879">
        <v>620070001399</v>
      </c>
      <c r="C73" s="878" t="s">
        <v>4158</v>
      </c>
      <c r="D73" s="878" t="s">
        <v>4159</v>
      </c>
      <c r="E73" s="878" t="s">
        <v>4135</v>
      </c>
      <c r="F73" s="880">
        <v>12157.3</v>
      </c>
      <c r="G73" s="878" t="s">
        <v>4106</v>
      </c>
      <c r="H73" s="881">
        <v>2</v>
      </c>
      <c r="I73" s="882">
        <v>1.05596620908131</v>
      </c>
      <c r="J73" s="882">
        <v>0</v>
      </c>
      <c r="K73" s="883">
        <v>18</v>
      </c>
      <c r="L73" s="882">
        <v>22.9</v>
      </c>
      <c r="M73" s="882">
        <v>19.007391763463598</v>
      </c>
      <c r="N73" s="881">
        <v>1</v>
      </c>
      <c r="O73" s="881">
        <v>0</v>
      </c>
      <c r="P73" s="878">
        <v>4690379063377</v>
      </c>
      <c r="Q73" s="881"/>
      <c r="R73" s="881">
        <v>0</v>
      </c>
      <c r="S73" s="878" t="s">
        <v>4107</v>
      </c>
      <c r="T73" s="884">
        <f t="shared" si="0"/>
        <v>8145.3909999999996</v>
      </c>
      <c r="U73" s="885">
        <f t="shared" si="1"/>
        <v>8552.6605500000005</v>
      </c>
    </row>
    <row r="74" spans="1:21" hidden="1">
      <c r="A74" s="878" t="s">
        <v>4109</v>
      </c>
      <c r="B74" s="879">
        <v>620070001401</v>
      </c>
      <c r="C74" s="878" t="s">
        <v>4160</v>
      </c>
      <c r="D74" s="878" t="s">
        <v>4159</v>
      </c>
      <c r="E74" s="878" t="s">
        <v>4135</v>
      </c>
      <c r="F74" s="880">
        <v>12157.3</v>
      </c>
      <c r="G74" s="878" t="s">
        <v>4106</v>
      </c>
      <c r="H74" s="881">
        <v>2</v>
      </c>
      <c r="I74" s="882">
        <v>1.05596620908131</v>
      </c>
      <c r="J74" s="882">
        <v>0</v>
      </c>
      <c r="K74" s="883">
        <v>18</v>
      </c>
      <c r="L74" s="882">
        <v>22.9</v>
      </c>
      <c r="M74" s="882">
        <v>19.007391763463598</v>
      </c>
      <c r="N74" s="881">
        <v>1</v>
      </c>
      <c r="O74" s="881">
        <v>0</v>
      </c>
      <c r="P74" s="878">
        <v>4690379063391</v>
      </c>
      <c r="Q74" s="881"/>
      <c r="R74" s="881">
        <v>0</v>
      </c>
      <c r="S74" s="878" t="s">
        <v>4107</v>
      </c>
      <c r="T74" s="884">
        <f t="shared" si="0"/>
        <v>8145.3909999999996</v>
      </c>
      <c r="U74" s="885">
        <f t="shared" si="1"/>
        <v>8552.6605500000005</v>
      </c>
    </row>
    <row r="75" spans="1:21" hidden="1">
      <c r="A75" s="878" t="s">
        <v>4109</v>
      </c>
      <c r="B75" s="879">
        <v>620070001400</v>
      </c>
      <c r="C75" s="878" t="s">
        <v>4161</v>
      </c>
      <c r="D75" s="878" t="s">
        <v>4159</v>
      </c>
      <c r="E75" s="878" t="s">
        <v>4135</v>
      </c>
      <c r="F75" s="880">
        <v>12157.3</v>
      </c>
      <c r="G75" s="878" t="s">
        <v>4106</v>
      </c>
      <c r="H75" s="881">
        <v>2</v>
      </c>
      <c r="I75" s="882">
        <v>1.05596620908131</v>
      </c>
      <c r="J75" s="882">
        <v>0</v>
      </c>
      <c r="K75" s="883">
        <v>18</v>
      </c>
      <c r="L75" s="882">
        <v>22.9</v>
      </c>
      <c r="M75" s="882">
        <v>19.007391763463598</v>
      </c>
      <c r="N75" s="881">
        <v>1</v>
      </c>
      <c r="O75" s="881">
        <v>0</v>
      </c>
      <c r="P75" s="878">
        <v>4690379063384</v>
      </c>
      <c r="Q75" s="881"/>
      <c r="R75" s="881">
        <v>0</v>
      </c>
      <c r="S75" s="878" t="s">
        <v>4107</v>
      </c>
      <c r="T75" s="884">
        <f t="shared" si="0"/>
        <v>8145.3909999999996</v>
      </c>
      <c r="U75" s="885">
        <f t="shared" si="1"/>
        <v>8552.6605500000005</v>
      </c>
    </row>
    <row r="76" spans="1:21" hidden="1">
      <c r="A76" s="878" t="s">
        <v>4109</v>
      </c>
      <c r="B76" s="879">
        <v>620070001402</v>
      </c>
      <c r="C76" s="878" t="s">
        <v>4162</v>
      </c>
      <c r="D76" s="878" t="s">
        <v>4159</v>
      </c>
      <c r="E76" s="878" t="s">
        <v>4135</v>
      </c>
      <c r="F76" s="880">
        <v>12157.3</v>
      </c>
      <c r="G76" s="878" t="s">
        <v>4106</v>
      </c>
      <c r="H76" s="881">
        <v>2</v>
      </c>
      <c r="I76" s="882">
        <v>1.05596620908131</v>
      </c>
      <c r="J76" s="882">
        <v>0</v>
      </c>
      <c r="K76" s="883">
        <v>18</v>
      </c>
      <c r="L76" s="882">
        <v>22.9</v>
      </c>
      <c r="M76" s="882">
        <v>19.007391763463598</v>
      </c>
      <c r="N76" s="881">
        <v>1</v>
      </c>
      <c r="O76" s="881">
        <v>0</v>
      </c>
      <c r="P76" s="878">
        <v>4690379063407</v>
      </c>
      <c r="Q76" s="881"/>
      <c r="R76" s="881">
        <v>0</v>
      </c>
      <c r="S76" s="878" t="s">
        <v>4107</v>
      </c>
      <c r="T76" s="884">
        <f t="shared" si="0"/>
        <v>8145.3909999999996</v>
      </c>
      <c r="U76" s="885">
        <f t="shared" si="1"/>
        <v>8552.6605500000005</v>
      </c>
    </row>
    <row r="77" spans="1:21" hidden="1">
      <c r="A77" s="878" t="s">
        <v>4109</v>
      </c>
      <c r="B77" s="879">
        <v>620070001403</v>
      </c>
      <c r="C77" s="878" t="s">
        <v>4163</v>
      </c>
      <c r="D77" s="878" t="s">
        <v>4159</v>
      </c>
      <c r="E77" s="878" t="s">
        <v>4135</v>
      </c>
      <c r="F77" s="880">
        <v>16427.3</v>
      </c>
      <c r="G77" s="878" t="s">
        <v>4106</v>
      </c>
      <c r="H77" s="881">
        <v>1</v>
      </c>
      <c r="I77" s="882">
        <v>0.527983104540655</v>
      </c>
      <c r="J77" s="882">
        <v>0</v>
      </c>
      <c r="K77" s="883">
        <v>30</v>
      </c>
      <c r="L77" s="882">
        <v>11.45</v>
      </c>
      <c r="M77" s="882">
        <v>15.8394931362196</v>
      </c>
      <c r="N77" s="881">
        <v>1</v>
      </c>
      <c r="O77" s="881">
        <v>0</v>
      </c>
      <c r="P77" s="878">
        <v>4690379063414</v>
      </c>
      <c r="Q77" s="881"/>
      <c r="R77" s="881">
        <v>0</v>
      </c>
      <c r="S77" s="878" t="s">
        <v>4107</v>
      </c>
      <c r="T77" s="884">
        <f t="shared" si="0"/>
        <v>11006.291000000001</v>
      </c>
      <c r="U77" s="885">
        <f t="shared" si="1"/>
        <v>11556.605550000002</v>
      </c>
    </row>
    <row r="78" spans="1:21" hidden="1">
      <c r="A78" s="878" t="s">
        <v>4109</v>
      </c>
      <c r="B78" s="879">
        <v>620070001405</v>
      </c>
      <c r="C78" s="878" t="s">
        <v>4164</v>
      </c>
      <c r="D78" s="878" t="s">
        <v>4159</v>
      </c>
      <c r="E78" s="878" t="s">
        <v>4135</v>
      </c>
      <c r="F78" s="880">
        <v>16427.3</v>
      </c>
      <c r="G78" s="878" t="s">
        <v>4106</v>
      </c>
      <c r="H78" s="881">
        <v>1</v>
      </c>
      <c r="I78" s="882">
        <v>0.527983104540655</v>
      </c>
      <c r="J78" s="882">
        <v>0</v>
      </c>
      <c r="K78" s="883">
        <v>30</v>
      </c>
      <c r="L78" s="882">
        <v>11.45</v>
      </c>
      <c r="M78" s="882">
        <v>15.8394931362196</v>
      </c>
      <c r="N78" s="881">
        <v>1</v>
      </c>
      <c r="O78" s="881">
        <v>0</v>
      </c>
      <c r="P78" s="878">
        <v>4690379063438</v>
      </c>
      <c r="Q78" s="881"/>
      <c r="R78" s="881">
        <v>0</v>
      </c>
      <c r="S78" s="878" t="s">
        <v>4107</v>
      </c>
      <c r="T78" s="884">
        <f t="shared" si="0"/>
        <v>11006.291000000001</v>
      </c>
      <c r="U78" s="885">
        <f t="shared" si="1"/>
        <v>11556.605550000002</v>
      </c>
    </row>
    <row r="79" spans="1:21" hidden="1">
      <c r="A79" s="878" t="s">
        <v>4109</v>
      </c>
      <c r="B79" s="879">
        <v>620070001404</v>
      </c>
      <c r="C79" s="878" t="s">
        <v>4165</v>
      </c>
      <c r="D79" s="878" t="s">
        <v>4159</v>
      </c>
      <c r="E79" s="878" t="s">
        <v>4135</v>
      </c>
      <c r="F79" s="880">
        <v>16427.3</v>
      </c>
      <c r="G79" s="878" t="s">
        <v>4106</v>
      </c>
      <c r="H79" s="881">
        <v>1</v>
      </c>
      <c r="I79" s="882">
        <v>0.527983104540655</v>
      </c>
      <c r="J79" s="882">
        <v>0</v>
      </c>
      <c r="K79" s="883">
        <v>30</v>
      </c>
      <c r="L79" s="882">
        <v>11.45</v>
      </c>
      <c r="M79" s="882">
        <v>15.8394931362196</v>
      </c>
      <c r="N79" s="881">
        <v>1</v>
      </c>
      <c r="O79" s="881">
        <v>0</v>
      </c>
      <c r="P79" s="878">
        <v>4690379063421</v>
      </c>
      <c r="Q79" s="881"/>
      <c r="R79" s="881">
        <v>0</v>
      </c>
      <c r="S79" s="878" t="s">
        <v>4107</v>
      </c>
      <c r="T79" s="884">
        <f t="shared" si="0"/>
        <v>11006.291000000001</v>
      </c>
      <c r="U79" s="885">
        <f t="shared" si="1"/>
        <v>11556.605550000002</v>
      </c>
    </row>
    <row r="80" spans="1:21" hidden="1">
      <c r="A80" s="878" t="s">
        <v>4109</v>
      </c>
      <c r="B80" s="879">
        <v>620070001406</v>
      </c>
      <c r="C80" s="878" t="s">
        <v>4166</v>
      </c>
      <c r="D80" s="878" t="s">
        <v>4159</v>
      </c>
      <c r="E80" s="878" t="s">
        <v>4135</v>
      </c>
      <c r="F80" s="880">
        <v>16427.3</v>
      </c>
      <c r="G80" s="878" t="s">
        <v>4106</v>
      </c>
      <c r="H80" s="881">
        <v>1</v>
      </c>
      <c r="I80" s="882">
        <v>0.527983104540655</v>
      </c>
      <c r="J80" s="882">
        <v>0</v>
      </c>
      <c r="K80" s="883">
        <v>30</v>
      </c>
      <c r="L80" s="882">
        <v>11.45</v>
      </c>
      <c r="M80" s="882">
        <v>15.8394931362196</v>
      </c>
      <c r="N80" s="881">
        <v>1</v>
      </c>
      <c r="O80" s="881">
        <v>0</v>
      </c>
      <c r="P80" s="878">
        <v>4690379063445</v>
      </c>
      <c r="Q80" s="881"/>
      <c r="R80" s="881">
        <v>0</v>
      </c>
      <c r="S80" s="878" t="s">
        <v>4107</v>
      </c>
      <c r="T80" s="884">
        <f t="shared" si="0"/>
        <v>11006.291000000001</v>
      </c>
      <c r="U80" s="885">
        <f t="shared" si="1"/>
        <v>11556.605550000002</v>
      </c>
    </row>
    <row r="81" spans="1:21" hidden="1">
      <c r="A81" s="878" t="s">
        <v>4109</v>
      </c>
      <c r="B81" s="879">
        <v>620070001407</v>
      </c>
      <c r="C81" s="878" t="s">
        <v>4167</v>
      </c>
      <c r="D81" s="878" t="s">
        <v>4159</v>
      </c>
      <c r="E81" s="878" t="s">
        <v>4135</v>
      </c>
      <c r="F81" s="880">
        <v>16427.3</v>
      </c>
      <c r="G81" s="878" t="s">
        <v>4106</v>
      </c>
      <c r="H81" s="881">
        <v>1</v>
      </c>
      <c r="I81" s="882">
        <v>0.527983104540655</v>
      </c>
      <c r="J81" s="882">
        <v>0</v>
      </c>
      <c r="K81" s="883">
        <v>30</v>
      </c>
      <c r="L81" s="882">
        <v>11.45</v>
      </c>
      <c r="M81" s="882">
        <v>15.8394931362196</v>
      </c>
      <c r="N81" s="881">
        <v>1</v>
      </c>
      <c r="O81" s="881">
        <v>0</v>
      </c>
      <c r="P81" s="878">
        <v>4690379063452</v>
      </c>
      <c r="Q81" s="881"/>
      <c r="R81" s="881">
        <v>0</v>
      </c>
      <c r="S81" s="878" t="s">
        <v>4107</v>
      </c>
      <c r="T81" s="884">
        <f t="shared" si="0"/>
        <v>11006.291000000001</v>
      </c>
      <c r="U81" s="885">
        <f t="shared" si="1"/>
        <v>11556.605550000002</v>
      </c>
    </row>
    <row r="82" spans="1:21" hidden="1">
      <c r="A82" s="878" t="s">
        <v>4109</v>
      </c>
      <c r="B82" s="879">
        <v>620070001409</v>
      </c>
      <c r="C82" s="878" t="s">
        <v>4168</v>
      </c>
      <c r="D82" s="878" t="s">
        <v>4159</v>
      </c>
      <c r="E82" s="878" t="s">
        <v>4135</v>
      </c>
      <c r="F82" s="880">
        <v>16427.3</v>
      </c>
      <c r="G82" s="878" t="s">
        <v>4106</v>
      </c>
      <c r="H82" s="881">
        <v>1</v>
      </c>
      <c r="I82" s="882">
        <v>0.527983104540655</v>
      </c>
      <c r="J82" s="882">
        <v>0</v>
      </c>
      <c r="K82" s="883">
        <v>30</v>
      </c>
      <c r="L82" s="882">
        <v>11.45</v>
      </c>
      <c r="M82" s="882">
        <v>15.8394931362196</v>
      </c>
      <c r="N82" s="881">
        <v>1</v>
      </c>
      <c r="O82" s="881">
        <v>0</v>
      </c>
      <c r="P82" s="878">
        <v>4690379063476</v>
      </c>
      <c r="Q82" s="881"/>
      <c r="R82" s="881">
        <v>0</v>
      </c>
      <c r="S82" s="878" t="s">
        <v>4107</v>
      </c>
      <c r="T82" s="884">
        <f t="shared" si="0"/>
        <v>11006.291000000001</v>
      </c>
      <c r="U82" s="885">
        <f t="shared" si="1"/>
        <v>11556.605550000002</v>
      </c>
    </row>
    <row r="83" spans="1:21" hidden="1">
      <c r="A83" s="878" t="s">
        <v>4109</v>
      </c>
      <c r="B83" s="879">
        <v>620070001408</v>
      </c>
      <c r="C83" s="878" t="s">
        <v>4169</v>
      </c>
      <c r="D83" s="878" t="s">
        <v>4159</v>
      </c>
      <c r="E83" s="878" t="s">
        <v>4135</v>
      </c>
      <c r="F83" s="880">
        <v>16427.3</v>
      </c>
      <c r="G83" s="878" t="s">
        <v>4106</v>
      </c>
      <c r="H83" s="881">
        <v>1</v>
      </c>
      <c r="I83" s="882">
        <v>0.527983104540655</v>
      </c>
      <c r="J83" s="882">
        <v>0</v>
      </c>
      <c r="K83" s="883">
        <v>30</v>
      </c>
      <c r="L83" s="882">
        <v>11.45</v>
      </c>
      <c r="M83" s="882">
        <v>15.8394931362196</v>
      </c>
      <c r="N83" s="881">
        <v>1</v>
      </c>
      <c r="O83" s="881">
        <v>0</v>
      </c>
      <c r="P83" s="878">
        <v>4690379063469</v>
      </c>
      <c r="Q83" s="881"/>
      <c r="R83" s="881">
        <v>0</v>
      </c>
      <c r="S83" s="878" t="s">
        <v>4107</v>
      </c>
      <c r="T83" s="884">
        <f t="shared" si="0"/>
        <v>11006.291000000001</v>
      </c>
      <c r="U83" s="885">
        <f t="shared" si="1"/>
        <v>11556.605550000002</v>
      </c>
    </row>
    <row r="84" spans="1:21" hidden="1">
      <c r="A84" s="878" t="s">
        <v>4109</v>
      </c>
      <c r="B84" s="879">
        <v>620070001410</v>
      </c>
      <c r="C84" s="878" t="s">
        <v>4170</v>
      </c>
      <c r="D84" s="878" t="s">
        <v>4159</v>
      </c>
      <c r="E84" s="878" t="s">
        <v>4135</v>
      </c>
      <c r="F84" s="880">
        <v>16427.3</v>
      </c>
      <c r="G84" s="878" t="s">
        <v>4106</v>
      </c>
      <c r="H84" s="881">
        <v>1</v>
      </c>
      <c r="I84" s="882">
        <v>0.527983104540655</v>
      </c>
      <c r="J84" s="882">
        <v>0</v>
      </c>
      <c r="K84" s="883">
        <v>30</v>
      </c>
      <c r="L84" s="882">
        <v>11.45</v>
      </c>
      <c r="M84" s="882">
        <v>15.8394931362196</v>
      </c>
      <c r="N84" s="881">
        <v>1</v>
      </c>
      <c r="O84" s="881">
        <v>0</v>
      </c>
      <c r="P84" s="878">
        <v>4690379063483</v>
      </c>
      <c r="Q84" s="881"/>
      <c r="R84" s="881">
        <v>0</v>
      </c>
      <c r="S84" s="878" t="s">
        <v>4107</v>
      </c>
      <c r="T84" s="884">
        <f t="shared" si="0"/>
        <v>11006.291000000001</v>
      </c>
      <c r="U84" s="885">
        <f t="shared" si="1"/>
        <v>11556.605550000002</v>
      </c>
    </row>
    <row r="85" spans="1:21" hidden="1">
      <c r="A85" s="878" t="s">
        <v>4109</v>
      </c>
      <c r="B85" s="879">
        <v>620070001387</v>
      </c>
      <c r="C85" s="878" t="s">
        <v>4171</v>
      </c>
      <c r="D85" s="878" t="s">
        <v>4172</v>
      </c>
      <c r="E85" s="878" t="s">
        <v>4135</v>
      </c>
      <c r="F85" s="880">
        <v>6972.3</v>
      </c>
      <c r="G85" s="878" t="s">
        <v>4106</v>
      </c>
      <c r="H85" s="881">
        <v>4</v>
      </c>
      <c r="I85" s="882">
        <v>1.05596620908131</v>
      </c>
      <c r="J85" s="882">
        <v>0</v>
      </c>
      <c r="K85" s="883">
        <v>20</v>
      </c>
      <c r="L85" s="882">
        <v>45.8</v>
      </c>
      <c r="M85" s="882">
        <v>21.119324181626201</v>
      </c>
      <c r="N85" s="881">
        <v>1</v>
      </c>
      <c r="O85" s="881">
        <v>0</v>
      </c>
      <c r="P85" s="878">
        <v>4690379063490</v>
      </c>
      <c r="Q85" s="881"/>
      <c r="R85" s="881">
        <v>0</v>
      </c>
      <c r="S85" s="878" t="s">
        <v>4107</v>
      </c>
      <c r="T85" s="884">
        <f t="shared" si="0"/>
        <v>4671.4410000000007</v>
      </c>
      <c r="U85" s="885">
        <f t="shared" si="1"/>
        <v>4905.0130500000014</v>
      </c>
    </row>
    <row r="86" spans="1:21" hidden="1">
      <c r="A86" s="878" t="s">
        <v>4109</v>
      </c>
      <c r="B86" s="879">
        <v>620070001389</v>
      </c>
      <c r="C86" s="878" t="s">
        <v>4173</v>
      </c>
      <c r="D86" s="878" t="s">
        <v>4172</v>
      </c>
      <c r="E86" s="878" t="s">
        <v>4135</v>
      </c>
      <c r="F86" s="880">
        <v>6972.3</v>
      </c>
      <c r="G86" s="878" t="s">
        <v>4106</v>
      </c>
      <c r="H86" s="881">
        <v>4</v>
      </c>
      <c r="I86" s="882">
        <v>1.05596620908131</v>
      </c>
      <c r="J86" s="882">
        <v>0</v>
      </c>
      <c r="K86" s="883">
        <v>20</v>
      </c>
      <c r="L86" s="882">
        <v>45.8</v>
      </c>
      <c r="M86" s="882">
        <v>21.119324181626201</v>
      </c>
      <c r="N86" s="881">
        <v>1</v>
      </c>
      <c r="O86" s="881">
        <v>0</v>
      </c>
      <c r="P86" s="878">
        <v>4690379063513</v>
      </c>
      <c r="Q86" s="881"/>
      <c r="R86" s="881">
        <v>0</v>
      </c>
      <c r="S86" s="878" t="s">
        <v>4107</v>
      </c>
      <c r="T86" s="884">
        <f t="shared" si="0"/>
        <v>4671.4410000000007</v>
      </c>
      <c r="U86" s="885">
        <f t="shared" si="1"/>
        <v>4905.0130500000014</v>
      </c>
    </row>
    <row r="87" spans="1:21" hidden="1">
      <c r="A87" s="878" t="s">
        <v>4109</v>
      </c>
      <c r="B87" s="879">
        <v>620070001388</v>
      </c>
      <c r="C87" s="878" t="s">
        <v>4174</v>
      </c>
      <c r="D87" s="878" t="s">
        <v>4172</v>
      </c>
      <c r="E87" s="878" t="s">
        <v>4135</v>
      </c>
      <c r="F87" s="880">
        <v>6972.3</v>
      </c>
      <c r="G87" s="878" t="s">
        <v>4106</v>
      </c>
      <c r="H87" s="881">
        <v>4</v>
      </c>
      <c r="I87" s="882">
        <v>1.05596620908131</v>
      </c>
      <c r="J87" s="882">
        <v>0</v>
      </c>
      <c r="K87" s="883">
        <v>20</v>
      </c>
      <c r="L87" s="882">
        <v>45.8</v>
      </c>
      <c r="M87" s="882">
        <v>21.119324181626201</v>
      </c>
      <c r="N87" s="881">
        <v>1</v>
      </c>
      <c r="O87" s="881">
        <v>0</v>
      </c>
      <c r="P87" s="878">
        <v>4690379063506</v>
      </c>
      <c r="Q87" s="881"/>
      <c r="R87" s="881">
        <v>0</v>
      </c>
      <c r="S87" s="878" t="s">
        <v>4107</v>
      </c>
      <c r="T87" s="884">
        <f t="shared" si="0"/>
        <v>4671.4410000000007</v>
      </c>
      <c r="U87" s="885">
        <f t="shared" si="1"/>
        <v>4905.0130500000014</v>
      </c>
    </row>
    <row r="88" spans="1:21" hidden="1">
      <c r="A88" s="878" t="s">
        <v>4109</v>
      </c>
      <c r="B88" s="879">
        <v>620070001390</v>
      </c>
      <c r="C88" s="878" t="s">
        <v>4175</v>
      </c>
      <c r="D88" s="878" t="s">
        <v>4172</v>
      </c>
      <c r="E88" s="878" t="s">
        <v>4135</v>
      </c>
      <c r="F88" s="880">
        <v>6972.3</v>
      </c>
      <c r="G88" s="878" t="s">
        <v>4106</v>
      </c>
      <c r="H88" s="881">
        <v>4</v>
      </c>
      <c r="I88" s="882">
        <v>1.05596620908131</v>
      </c>
      <c r="J88" s="882">
        <v>0</v>
      </c>
      <c r="K88" s="883">
        <v>20</v>
      </c>
      <c r="L88" s="882">
        <v>45.8</v>
      </c>
      <c r="M88" s="882">
        <v>21.119324181626201</v>
      </c>
      <c r="N88" s="881">
        <v>1</v>
      </c>
      <c r="O88" s="881">
        <v>0</v>
      </c>
      <c r="P88" s="878">
        <v>4690379063520</v>
      </c>
      <c r="Q88" s="881"/>
      <c r="R88" s="881">
        <v>0</v>
      </c>
      <c r="S88" s="878" t="s">
        <v>4107</v>
      </c>
      <c r="T88" s="884">
        <f t="shared" si="0"/>
        <v>4671.4410000000007</v>
      </c>
      <c r="U88" s="885">
        <f t="shared" si="1"/>
        <v>4905.0130500000014</v>
      </c>
    </row>
    <row r="89" spans="1:21" hidden="1">
      <c r="A89" s="878" t="s">
        <v>4109</v>
      </c>
      <c r="B89" s="879">
        <v>620070001391</v>
      </c>
      <c r="C89" s="878" t="s">
        <v>4176</v>
      </c>
      <c r="D89" s="878" t="s">
        <v>4172</v>
      </c>
      <c r="E89" s="878" t="s">
        <v>4135</v>
      </c>
      <c r="F89" s="880">
        <v>11712</v>
      </c>
      <c r="G89" s="878" t="s">
        <v>4106</v>
      </c>
      <c r="H89" s="881">
        <v>2</v>
      </c>
      <c r="I89" s="882">
        <v>0.527983104540655</v>
      </c>
      <c r="J89" s="882">
        <v>0</v>
      </c>
      <c r="K89" s="883">
        <v>26</v>
      </c>
      <c r="L89" s="882">
        <v>22.9</v>
      </c>
      <c r="M89" s="882">
        <v>13.727560718056999</v>
      </c>
      <c r="N89" s="881">
        <v>1</v>
      </c>
      <c r="O89" s="881">
        <v>0</v>
      </c>
      <c r="P89" s="878">
        <v>4690379063537</v>
      </c>
      <c r="Q89" s="881"/>
      <c r="R89" s="881">
        <v>0</v>
      </c>
      <c r="S89" s="878" t="s">
        <v>4107</v>
      </c>
      <c r="T89" s="884">
        <f t="shared" si="0"/>
        <v>7847.0400000000009</v>
      </c>
      <c r="U89" s="885">
        <f t="shared" si="1"/>
        <v>8239.3920000000016</v>
      </c>
    </row>
    <row r="90" spans="1:21" hidden="1">
      <c r="A90" s="878" t="s">
        <v>4109</v>
      </c>
      <c r="B90" s="879">
        <v>620070001393</v>
      </c>
      <c r="C90" s="878" t="s">
        <v>4177</v>
      </c>
      <c r="D90" s="878" t="s">
        <v>4172</v>
      </c>
      <c r="E90" s="878" t="s">
        <v>4135</v>
      </c>
      <c r="F90" s="880">
        <v>11712</v>
      </c>
      <c r="G90" s="878" t="s">
        <v>4106</v>
      </c>
      <c r="H90" s="881">
        <v>2</v>
      </c>
      <c r="I90" s="882">
        <v>0.527983104540655</v>
      </c>
      <c r="J90" s="882">
        <v>0</v>
      </c>
      <c r="K90" s="883">
        <v>26</v>
      </c>
      <c r="L90" s="882">
        <v>22.9</v>
      </c>
      <c r="M90" s="882">
        <v>13.727560718056999</v>
      </c>
      <c r="N90" s="881">
        <v>1</v>
      </c>
      <c r="O90" s="881">
        <v>0</v>
      </c>
      <c r="P90" s="878">
        <v>4690379063551</v>
      </c>
      <c r="Q90" s="881"/>
      <c r="R90" s="881">
        <v>0</v>
      </c>
      <c r="S90" s="878" t="s">
        <v>4107</v>
      </c>
      <c r="T90" s="884">
        <f t="shared" si="0"/>
        <v>7847.0400000000009</v>
      </c>
      <c r="U90" s="885">
        <f t="shared" si="1"/>
        <v>8239.3920000000016</v>
      </c>
    </row>
    <row r="91" spans="1:21" hidden="1">
      <c r="A91" s="878" t="s">
        <v>4109</v>
      </c>
      <c r="B91" s="879">
        <v>620070001392</v>
      </c>
      <c r="C91" s="878" t="s">
        <v>4178</v>
      </c>
      <c r="D91" s="878" t="s">
        <v>4172</v>
      </c>
      <c r="E91" s="878" t="s">
        <v>4135</v>
      </c>
      <c r="F91" s="880">
        <v>11712</v>
      </c>
      <c r="G91" s="878" t="s">
        <v>4106</v>
      </c>
      <c r="H91" s="881">
        <v>2</v>
      </c>
      <c r="I91" s="882">
        <v>0.527983104540655</v>
      </c>
      <c r="J91" s="882">
        <v>0</v>
      </c>
      <c r="K91" s="883">
        <v>26</v>
      </c>
      <c r="L91" s="882">
        <v>22.9</v>
      </c>
      <c r="M91" s="882">
        <v>13.727560718056999</v>
      </c>
      <c r="N91" s="881">
        <v>1</v>
      </c>
      <c r="O91" s="881">
        <v>0</v>
      </c>
      <c r="P91" s="878">
        <v>4690379063544</v>
      </c>
      <c r="Q91" s="881"/>
      <c r="R91" s="881">
        <v>0</v>
      </c>
      <c r="S91" s="878" t="s">
        <v>4107</v>
      </c>
      <c r="T91" s="884">
        <f t="shared" si="0"/>
        <v>7847.0400000000009</v>
      </c>
      <c r="U91" s="885">
        <f t="shared" si="1"/>
        <v>8239.3920000000016</v>
      </c>
    </row>
    <row r="92" spans="1:21" hidden="1">
      <c r="A92" s="878" t="s">
        <v>4109</v>
      </c>
      <c r="B92" s="879">
        <v>620070001394</v>
      </c>
      <c r="C92" s="878" t="s">
        <v>4179</v>
      </c>
      <c r="D92" s="878" t="s">
        <v>4172</v>
      </c>
      <c r="E92" s="878" t="s">
        <v>4135</v>
      </c>
      <c r="F92" s="880">
        <v>11712</v>
      </c>
      <c r="G92" s="878" t="s">
        <v>4106</v>
      </c>
      <c r="H92" s="881">
        <v>2</v>
      </c>
      <c r="I92" s="882">
        <v>0.527983104540655</v>
      </c>
      <c r="J92" s="882">
        <v>0</v>
      </c>
      <c r="K92" s="883">
        <v>26</v>
      </c>
      <c r="L92" s="882">
        <v>22.9</v>
      </c>
      <c r="M92" s="882">
        <v>13.727560718056999</v>
      </c>
      <c r="N92" s="881">
        <v>1</v>
      </c>
      <c r="O92" s="881">
        <v>0</v>
      </c>
      <c r="P92" s="878">
        <v>4690379063568</v>
      </c>
      <c r="Q92" s="881"/>
      <c r="R92" s="881">
        <v>0</v>
      </c>
      <c r="S92" s="878" t="s">
        <v>4107</v>
      </c>
      <c r="T92" s="884">
        <f t="shared" si="0"/>
        <v>7847.0400000000009</v>
      </c>
      <c r="U92" s="885">
        <f t="shared" si="1"/>
        <v>8239.3920000000016</v>
      </c>
    </row>
    <row r="93" spans="1:21" hidden="1">
      <c r="A93" s="878" t="s">
        <v>4109</v>
      </c>
      <c r="B93" s="879">
        <v>620070001395</v>
      </c>
      <c r="C93" s="878" t="s">
        <v>4180</v>
      </c>
      <c r="D93" s="878" t="s">
        <v>4172</v>
      </c>
      <c r="E93" s="878" t="s">
        <v>4135</v>
      </c>
      <c r="F93" s="880">
        <v>11712</v>
      </c>
      <c r="G93" s="878" t="s">
        <v>4106</v>
      </c>
      <c r="H93" s="881">
        <v>2</v>
      </c>
      <c r="I93" s="882">
        <v>0.527983104540655</v>
      </c>
      <c r="J93" s="882">
        <v>0</v>
      </c>
      <c r="K93" s="883">
        <v>26</v>
      </c>
      <c r="L93" s="882">
        <v>22.9</v>
      </c>
      <c r="M93" s="882">
        <v>13.727560718056999</v>
      </c>
      <c r="N93" s="881">
        <v>1</v>
      </c>
      <c r="O93" s="881">
        <v>0</v>
      </c>
      <c r="P93" s="878">
        <v>4690379063575</v>
      </c>
      <c r="Q93" s="881"/>
      <c r="R93" s="881">
        <v>0</v>
      </c>
      <c r="S93" s="878" t="s">
        <v>4107</v>
      </c>
      <c r="T93" s="884">
        <f t="shared" si="0"/>
        <v>7847.0400000000009</v>
      </c>
      <c r="U93" s="885">
        <f t="shared" si="1"/>
        <v>8239.3920000000016</v>
      </c>
    </row>
    <row r="94" spans="1:21" hidden="1">
      <c r="A94" s="878" t="s">
        <v>4109</v>
      </c>
      <c r="B94" s="879">
        <v>620070001397</v>
      </c>
      <c r="C94" s="878" t="s">
        <v>4181</v>
      </c>
      <c r="D94" s="878" t="s">
        <v>4172</v>
      </c>
      <c r="E94" s="878" t="s">
        <v>4135</v>
      </c>
      <c r="F94" s="880">
        <v>11712</v>
      </c>
      <c r="G94" s="878" t="s">
        <v>4106</v>
      </c>
      <c r="H94" s="881">
        <v>2</v>
      </c>
      <c r="I94" s="882">
        <v>0.527983104540655</v>
      </c>
      <c r="J94" s="882">
        <v>0</v>
      </c>
      <c r="K94" s="883">
        <v>26</v>
      </c>
      <c r="L94" s="882">
        <v>22.9</v>
      </c>
      <c r="M94" s="882">
        <v>13.727560718056999</v>
      </c>
      <c r="N94" s="881">
        <v>1</v>
      </c>
      <c r="O94" s="881">
        <v>0</v>
      </c>
      <c r="P94" s="878">
        <v>4690379063599</v>
      </c>
      <c r="Q94" s="881"/>
      <c r="R94" s="881">
        <v>0</v>
      </c>
      <c r="S94" s="878" t="s">
        <v>4107</v>
      </c>
      <c r="T94" s="884">
        <f t="shared" si="0"/>
        <v>7847.0400000000009</v>
      </c>
      <c r="U94" s="885">
        <f t="shared" si="1"/>
        <v>8239.3920000000016</v>
      </c>
    </row>
    <row r="95" spans="1:21" hidden="1">
      <c r="A95" s="878" t="s">
        <v>4109</v>
      </c>
      <c r="B95" s="879">
        <v>620070001396</v>
      </c>
      <c r="C95" s="878" t="s">
        <v>4182</v>
      </c>
      <c r="D95" s="878" t="s">
        <v>4172</v>
      </c>
      <c r="E95" s="878" t="s">
        <v>4135</v>
      </c>
      <c r="F95" s="880">
        <v>11712</v>
      </c>
      <c r="G95" s="878" t="s">
        <v>4106</v>
      </c>
      <c r="H95" s="881">
        <v>2</v>
      </c>
      <c r="I95" s="882">
        <v>0.527983104540655</v>
      </c>
      <c r="J95" s="882">
        <v>0</v>
      </c>
      <c r="K95" s="883">
        <v>26</v>
      </c>
      <c r="L95" s="882">
        <v>22.9</v>
      </c>
      <c r="M95" s="882">
        <v>13.727560718056999</v>
      </c>
      <c r="N95" s="881">
        <v>1</v>
      </c>
      <c r="O95" s="881">
        <v>0</v>
      </c>
      <c r="P95" s="878">
        <v>4690379063582</v>
      </c>
      <c r="Q95" s="881"/>
      <c r="R95" s="881">
        <v>0</v>
      </c>
      <c r="S95" s="878" t="s">
        <v>4107</v>
      </c>
      <c r="T95" s="884">
        <f t="shared" si="0"/>
        <v>7847.0400000000009</v>
      </c>
      <c r="U95" s="885">
        <f t="shared" si="1"/>
        <v>8239.3920000000016</v>
      </c>
    </row>
    <row r="96" spans="1:21" hidden="1">
      <c r="A96" s="878" t="s">
        <v>4109</v>
      </c>
      <c r="B96" s="879">
        <v>620070001398</v>
      </c>
      <c r="C96" s="878" t="s">
        <v>4183</v>
      </c>
      <c r="D96" s="878" t="s">
        <v>4172</v>
      </c>
      <c r="E96" s="878" t="s">
        <v>4135</v>
      </c>
      <c r="F96" s="880">
        <v>11712</v>
      </c>
      <c r="G96" s="878" t="s">
        <v>4106</v>
      </c>
      <c r="H96" s="881">
        <v>2</v>
      </c>
      <c r="I96" s="882">
        <v>0.527983104540655</v>
      </c>
      <c r="J96" s="882">
        <v>0</v>
      </c>
      <c r="K96" s="883">
        <v>26</v>
      </c>
      <c r="L96" s="882">
        <v>22.9</v>
      </c>
      <c r="M96" s="882">
        <v>13.727560718056999</v>
      </c>
      <c r="N96" s="881">
        <v>1</v>
      </c>
      <c r="O96" s="881">
        <v>0</v>
      </c>
      <c r="P96" s="878">
        <v>4690379063605</v>
      </c>
      <c r="Q96" s="881"/>
      <c r="R96" s="881">
        <v>0</v>
      </c>
      <c r="S96" s="878" t="s">
        <v>4107</v>
      </c>
      <c r="T96" s="884">
        <f t="shared" si="0"/>
        <v>7847.0400000000009</v>
      </c>
      <c r="U96" s="885">
        <f t="shared" si="1"/>
        <v>8239.3920000000016</v>
      </c>
    </row>
    <row r="97" spans="1:21" hidden="1">
      <c r="A97" s="878" t="s">
        <v>4109</v>
      </c>
      <c r="B97" s="879">
        <v>620070001187</v>
      </c>
      <c r="C97" s="878" t="s">
        <v>4184</v>
      </c>
      <c r="D97" s="878" t="s">
        <v>4185</v>
      </c>
      <c r="E97" s="878" t="s">
        <v>4135</v>
      </c>
      <c r="F97" s="880">
        <v>8985.2999999999993</v>
      </c>
      <c r="G97" s="878" t="s">
        <v>4106</v>
      </c>
      <c r="H97" s="881">
        <v>2</v>
      </c>
      <c r="I97" s="882">
        <v>0.79207920792079201</v>
      </c>
      <c r="J97" s="882">
        <v>0</v>
      </c>
      <c r="K97" s="883">
        <v>18</v>
      </c>
      <c r="L97" s="882">
        <v>22.9</v>
      </c>
      <c r="M97" s="882">
        <v>14.2574257425743</v>
      </c>
      <c r="N97" s="881">
        <v>1</v>
      </c>
      <c r="O97" s="881">
        <v>0</v>
      </c>
      <c r="P97" s="878">
        <v>4690379062783</v>
      </c>
      <c r="Q97" s="881"/>
      <c r="R97" s="881">
        <v>0</v>
      </c>
      <c r="S97" s="878" t="s">
        <v>4107</v>
      </c>
      <c r="T97" s="884">
        <f t="shared" ref="T97:T160" si="2">F97*67%</f>
        <v>6020.1509999999998</v>
      </c>
      <c r="U97" s="885">
        <f t="shared" ref="U97:U160" si="3">T97*1.05</f>
        <v>6321.1585500000001</v>
      </c>
    </row>
    <row r="98" spans="1:21" hidden="1">
      <c r="A98" s="878" t="s">
        <v>4109</v>
      </c>
      <c r="B98" s="879">
        <v>620070001189</v>
      </c>
      <c r="C98" s="878" t="s">
        <v>4186</v>
      </c>
      <c r="D98" s="878" t="s">
        <v>4185</v>
      </c>
      <c r="E98" s="878" t="s">
        <v>4135</v>
      </c>
      <c r="F98" s="880">
        <v>8985.2999999999993</v>
      </c>
      <c r="G98" s="878" t="s">
        <v>4106</v>
      </c>
      <c r="H98" s="881">
        <v>2</v>
      </c>
      <c r="I98" s="882">
        <v>0.79207920792079201</v>
      </c>
      <c r="J98" s="882">
        <v>0</v>
      </c>
      <c r="K98" s="883">
        <v>18</v>
      </c>
      <c r="L98" s="882">
        <v>22.9</v>
      </c>
      <c r="M98" s="882">
        <v>14.2574257425743</v>
      </c>
      <c r="N98" s="881">
        <v>1</v>
      </c>
      <c r="O98" s="881">
        <v>0</v>
      </c>
      <c r="P98" s="878">
        <v>4690379062806</v>
      </c>
      <c r="Q98" s="881"/>
      <c r="R98" s="881">
        <v>0</v>
      </c>
      <c r="S98" s="878" t="s">
        <v>4107</v>
      </c>
      <c r="T98" s="884">
        <f t="shared" si="2"/>
        <v>6020.1509999999998</v>
      </c>
      <c r="U98" s="885">
        <f t="shared" si="3"/>
        <v>6321.1585500000001</v>
      </c>
    </row>
    <row r="99" spans="1:21" hidden="1">
      <c r="A99" s="878" t="s">
        <v>4109</v>
      </c>
      <c r="B99" s="879">
        <v>620070001188</v>
      </c>
      <c r="C99" s="878" t="s">
        <v>4187</v>
      </c>
      <c r="D99" s="878" t="s">
        <v>4185</v>
      </c>
      <c r="E99" s="878" t="s">
        <v>4135</v>
      </c>
      <c r="F99" s="880">
        <v>8985.2999999999993</v>
      </c>
      <c r="G99" s="878" t="s">
        <v>4106</v>
      </c>
      <c r="H99" s="881">
        <v>2</v>
      </c>
      <c r="I99" s="882">
        <v>0.79207920792079201</v>
      </c>
      <c r="J99" s="882">
        <v>0</v>
      </c>
      <c r="K99" s="883">
        <v>18</v>
      </c>
      <c r="L99" s="882">
        <v>22.9</v>
      </c>
      <c r="M99" s="882">
        <v>14.2574257425743</v>
      </c>
      <c r="N99" s="881">
        <v>1</v>
      </c>
      <c r="O99" s="881">
        <v>0</v>
      </c>
      <c r="P99" s="878">
        <v>4690379062790</v>
      </c>
      <c r="Q99" s="881"/>
      <c r="R99" s="881">
        <v>0</v>
      </c>
      <c r="S99" s="878" t="s">
        <v>4107</v>
      </c>
      <c r="T99" s="884">
        <f t="shared" si="2"/>
        <v>6020.1509999999998</v>
      </c>
      <c r="U99" s="885">
        <f t="shared" si="3"/>
        <v>6321.1585500000001</v>
      </c>
    </row>
    <row r="100" spans="1:21" hidden="1">
      <c r="A100" s="878" t="s">
        <v>4109</v>
      </c>
      <c r="B100" s="879">
        <v>620070001190</v>
      </c>
      <c r="C100" s="878" t="s">
        <v>4188</v>
      </c>
      <c r="D100" s="878" t="s">
        <v>4185</v>
      </c>
      <c r="E100" s="878" t="s">
        <v>4135</v>
      </c>
      <c r="F100" s="880">
        <v>8985.2999999999993</v>
      </c>
      <c r="G100" s="878" t="s">
        <v>4106</v>
      </c>
      <c r="H100" s="881">
        <v>2</v>
      </c>
      <c r="I100" s="882">
        <v>0.79207920792079201</v>
      </c>
      <c r="J100" s="882">
        <v>0</v>
      </c>
      <c r="K100" s="883">
        <v>18</v>
      </c>
      <c r="L100" s="882">
        <v>22.9</v>
      </c>
      <c r="M100" s="882">
        <v>14.2574257425743</v>
      </c>
      <c r="N100" s="881">
        <v>1</v>
      </c>
      <c r="O100" s="881">
        <v>0</v>
      </c>
      <c r="P100" s="878">
        <v>4690379062813</v>
      </c>
      <c r="Q100" s="881"/>
      <c r="R100" s="881">
        <v>0</v>
      </c>
      <c r="S100" s="878" t="s">
        <v>4107</v>
      </c>
      <c r="T100" s="884">
        <f t="shared" si="2"/>
        <v>6020.1509999999998</v>
      </c>
      <c r="U100" s="885">
        <f t="shared" si="3"/>
        <v>6321.1585500000001</v>
      </c>
    </row>
    <row r="101" spans="1:21" hidden="1">
      <c r="A101" s="878" t="s">
        <v>4109</v>
      </c>
      <c r="B101" s="879">
        <v>620070001191</v>
      </c>
      <c r="C101" s="878" t="s">
        <v>4189</v>
      </c>
      <c r="D101" s="878" t="s">
        <v>4185</v>
      </c>
      <c r="E101" s="878" t="s">
        <v>4135</v>
      </c>
      <c r="F101" s="880">
        <v>12895.4</v>
      </c>
      <c r="G101" s="878" t="s">
        <v>4106</v>
      </c>
      <c r="H101" s="881">
        <v>1</v>
      </c>
      <c r="I101" s="882">
        <v>0.396039603960396</v>
      </c>
      <c r="J101" s="882">
        <v>0</v>
      </c>
      <c r="K101" s="883">
        <v>30</v>
      </c>
      <c r="L101" s="882">
        <v>11.45</v>
      </c>
      <c r="M101" s="882">
        <v>11.881188118811901</v>
      </c>
      <c r="N101" s="881">
        <v>1</v>
      </c>
      <c r="O101" s="881">
        <v>0</v>
      </c>
      <c r="P101" s="878">
        <v>4690379062820</v>
      </c>
      <c r="Q101" s="881"/>
      <c r="R101" s="881">
        <v>0</v>
      </c>
      <c r="S101" s="878" t="s">
        <v>4107</v>
      </c>
      <c r="T101" s="884">
        <f t="shared" si="2"/>
        <v>8639.9179999999997</v>
      </c>
      <c r="U101" s="885">
        <f t="shared" si="3"/>
        <v>9071.9138999999996</v>
      </c>
    </row>
    <row r="102" spans="1:21" hidden="1">
      <c r="A102" s="878" t="s">
        <v>4109</v>
      </c>
      <c r="B102" s="879">
        <v>620070001193</v>
      </c>
      <c r="C102" s="878" t="s">
        <v>4190</v>
      </c>
      <c r="D102" s="878" t="s">
        <v>4185</v>
      </c>
      <c r="E102" s="878" t="s">
        <v>4135</v>
      </c>
      <c r="F102" s="880">
        <v>12895.4</v>
      </c>
      <c r="G102" s="878" t="s">
        <v>4106</v>
      </c>
      <c r="H102" s="881">
        <v>1</v>
      </c>
      <c r="I102" s="882">
        <v>0.396039603960396</v>
      </c>
      <c r="J102" s="882">
        <v>0</v>
      </c>
      <c r="K102" s="883">
        <v>30</v>
      </c>
      <c r="L102" s="882">
        <v>11.45</v>
      </c>
      <c r="M102" s="882">
        <v>11.881188118811901</v>
      </c>
      <c r="N102" s="881">
        <v>1</v>
      </c>
      <c r="O102" s="881">
        <v>0</v>
      </c>
      <c r="P102" s="878">
        <v>4690379062844</v>
      </c>
      <c r="Q102" s="881"/>
      <c r="R102" s="881">
        <v>0</v>
      </c>
      <c r="S102" s="878" t="s">
        <v>4107</v>
      </c>
      <c r="T102" s="884">
        <f t="shared" si="2"/>
        <v>8639.9179999999997</v>
      </c>
      <c r="U102" s="885">
        <f t="shared" si="3"/>
        <v>9071.9138999999996</v>
      </c>
    </row>
    <row r="103" spans="1:21" hidden="1">
      <c r="A103" s="878" t="s">
        <v>4109</v>
      </c>
      <c r="B103" s="879">
        <v>620070001192</v>
      </c>
      <c r="C103" s="878" t="s">
        <v>4191</v>
      </c>
      <c r="D103" s="878" t="s">
        <v>4185</v>
      </c>
      <c r="E103" s="878" t="s">
        <v>4135</v>
      </c>
      <c r="F103" s="880">
        <v>12895.4</v>
      </c>
      <c r="G103" s="878" t="s">
        <v>4106</v>
      </c>
      <c r="H103" s="881">
        <v>1</v>
      </c>
      <c r="I103" s="882">
        <v>0.396039603960396</v>
      </c>
      <c r="J103" s="882">
        <v>0</v>
      </c>
      <c r="K103" s="883">
        <v>30</v>
      </c>
      <c r="L103" s="882">
        <v>11.45</v>
      </c>
      <c r="M103" s="882">
        <v>11.881188118811901</v>
      </c>
      <c r="N103" s="881">
        <v>1</v>
      </c>
      <c r="O103" s="881">
        <v>0</v>
      </c>
      <c r="P103" s="878">
        <v>4690379062837</v>
      </c>
      <c r="Q103" s="881"/>
      <c r="R103" s="881">
        <v>0</v>
      </c>
      <c r="S103" s="878" t="s">
        <v>4107</v>
      </c>
      <c r="T103" s="884">
        <f t="shared" si="2"/>
        <v>8639.9179999999997</v>
      </c>
      <c r="U103" s="885">
        <f t="shared" si="3"/>
        <v>9071.9138999999996</v>
      </c>
    </row>
    <row r="104" spans="1:21" hidden="1">
      <c r="A104" s="878" t="s">
        <v>4109</v>
      </c>
      <c r="B104" s="879">
        <v>620070001194</v>
      </c>
      <c r="C104" s="878" t="s">
        <v>4192</v>
      </c>
      <c r="D104" s="878" t="s">
        <v>4185</v>
      </c>
      <c r="E104" s="878" t="s">
        <v>4135</v>
      </c>
      <c r="F104" s="880">
        <v>12895.4</v>
      </c>
      <c r="G104" s="878" t="s">
        <v>4106</v>
      </c>
      <c r="H104" s="881">
        <v>1</v>
      </c>
      <c r="I104" s="882">
        <v>0.396039603960396</v>
      </c>
      <c r="J104" s="882">
        <v>0</v>
      </c>
      <c r="K104" s="883">
        <v>30</v>
      </c>
      <c r="L104" s="882">
        <v>11.45</v>
      </c>
      <c r="M104" s="882">
        <v>11.881188118811901</v>
      </c>
      <c r="N104" s="881">
        <v>1</v>
      </c>
      <c r="O104" s="881">
        <v>0</v>
      </c>
      <c r="P104" s="878">
        <v>4690379062851</v>
      </c>
      <c r="Q104" s="881"/>
      <c r="R104" s="881">
        <v>0</v>
      </c>
      <c r="S104" s="878" t="s">
        <v>4107</v>
      </c>
      <c r="T104" s="884">
        <f t="shared" si="2"/>
        <v>8639.9179999999997</v>
      </c>
      <c r="U104" s="885">
        <f t="shared" si="3"/>
        <v>9071.9138999999996</v>
      </c>
    </row>
    <row r="105" spans="1:21" hidden="1">
      <c r="A105" s="878" t="s">
        <v>4109</v>
      </c>
      <c r="B105" s="879">
        <v>620070001195</v>
      </c>
      <c r="C105" s="878" t="s">
        <v>4193</v>
      </c>
      <c r="D105" s="878" t="s">
        <v>4185</v>
      </c>
      <c r="E105" s="878" t="s">
        <v>4135</v>
      </c>
      <c r="F105" s="880">
        <v>12895.4</v>
      </c>
      <c r="G105" s="878" t="s">
        <v>4106</v>
      </c>
      <c r="H105" s="881">
        <v>1</v>
      </c>
      <c r="I105" s="882">
        <v>0.396039603960396</v>
      </c>
      <c r="J105" s="882">
        <v>0</v>
      </c>
      <c r="K105" s="883">
        <v>30</v>
      </c>
      <c r="L105" s="882">
        <v>11.45</v>
      </c>
      <c r="M105" s="882">
        <v>11.881188118811901</v>
      </c>
      <c r="N105" s="881">
        <v>1</v>
      </c>
      <c r="O105" s="881">
        <v>0</v>
      </c>
      <c r="P105" s="878">
        <v>4690379062868</v>
      </c>
      <c r="Q105" s="881"/>
      <c r="R105" s="881">
        <v>0</v>
      </c>
      <c r="S105" s="878" t="s">
        <v>4107</v>
      </c>
      <c r="T105" s="884">
        <f t="shared" si="2"/>
        <v>8639.9179999999997</v>
      </c>
      <c r="U105" s="885">
        <f t="shared" si="3"/>
        <v>9071.9138999999996</v>
      </c>
    </row>
    <row r="106" spans="1:21" hidden="1">
      <c r="A106" s="878" t="s">
        <v>4109</v>
      </c>
      <c r="B106" s="879">
        <v>620070001197</v>
      </c>
      <c r="C106" s="878" t="s">
        <v>4194</v>
      </c>
      <c r="D106" s="878" t="s">
        <v>4185</v>
      </c>
      <c r="E106" s="878" t="s">
        <v>4135</v>
      </c>
      <c r="F106" s="880">
        <v>12895.4</v>
      </c>
      <c r="G106" s="878" t="s">
        <v>4106</v>
      </c>
      <c r="H106" s="881">
        <v>1</v>
      </c>
      <c r="I106" s="882">
        <v>0.396039603960396</v>
      </c>
      <c r="J106" s="882">
        <v>0</v>
      </c>
      <c r="K106" s="883">
        <v>30</v>
      </c>
      <c r="L106" s="882">
        <v>11.45</v>
      </c>
      <c r="M106" s="882">
        <v>11.881188118811901</v>
      </c>
      <c r="N106" s="881">
        <v>1</v>
      </c>
      <c r="O106" s="881">
        <v>0</v>
      </c>
      <c r="P106" s="878">
        <v>4690379062882</v>
      </c>
      <c r="Q106" s="881"/>
      <c r="R106" s="881">
        <v>0</v>
      </c>
      <c r="S106" s="878" t="s">
        <v>4107</v>
      </c>
      <c r="T106" s="884">
        <f t="shared" si="2"/>
        <v>8639.9179999999997</v>
      </c>
      <c r="U106" s="885">
        <f t="shared" si="3"/>
        <v>9071.9138999999996</v>
      </c>
    </row>
    <row r="107" spans="1:21" hidden="1">
      <c r="A107" s="878" t="s">
        <v>4109</v>
      </c>
      <c r="B107" s="879">
        <v>620070001196</v>
      </c>
      <c r="C107" s="878" t="s">
        <v>4195</v>
      </c>
      <c r="D107" s="878" t="s">
        <v>4185</v>
      </c>
      <c r="E107" s="878" t="s">
        <v>4135</v>
      </c>
      <c r="F107" s="880">
        <v>12895.4</v>
      </c>
      <c r="G107" s="878" t="s">
        <v>4106</v>
      </c>
      <c r="H107" s="881">
        <v>1</v>
      </c>
      <c r="I107" s="882">
        <v>0.396039603960396</v>
      </c>
      <c r="J107" s="882">
        <v>0</v>
      </c>
      <c r="K107" s="883">
        <v>30</v>
      </c>
      <c r="L107" s="882">
        <v>11.45</v>
      </c>
      <c r="M107" s="882">
        <v>11.881188118811901</v>
      </c>
      <c r="N107" s="881">
        <v>1</v>
      </c>
      <c r="O107" s="881">
        <v>0</v>
      </c>
      <c r="P107" s="878">
        <v>4690379062875</v>
      </c>
      <c r="Q107" s="881"/>
      <c r="R107" s="881">
        <v>0</v>
      </c>
      <c r="S107" s="878" t="s">
        <v>4107</v>
      </c>
      <c r="T107" s="884">
        <f t="shared" si="2"/>
        <v>8639.9179999999997</v>
      </c>
      <c r="U107" s="885">
        <f t="shared" si="3"/>
        <v>9071.9138999999996</v>
      </c>
    </row>
    <row r="108" spans="1:21" hidden="1">
      <c r="A108" s="878" t="s">
        <v>4109</v>
      </c>
      <c r="B108" s="879">
        <v>620070001198</v>
      </c>
      <c r="C108" s="878" t="s">
        <v>4196</v>
      </c>
      <c r="D108" s="878" t="s">
        <v>4185</v>
      </c>
      <c r="E108" s="878" t="s">
        <v>4135</v>
      </c>
      <c r="F108" s="880">
        <v>12895.4</v>
      </c>
      <c r="G108" s="878" t="s">
        <v>4106</v>
      </c>
      <c r="H108" s="881">
        <v>1</v>
      </c>
      <c r="I108" s="882">
        <v>0.396039603960396</v>
      </c>
      <c r="J108" s="882">
        <v>0</v>
      </c>
      <c r="K108" s="883">
        <v>30</v>
      </c>
      <c r="L108" s="882">
        <v>11.45</v>
      </c>
      <c r="M108" s="882">
        <v>11.881188118811901</v>
      </c>
      <c r="N108" s="881">
        <v>1</v>
      </c>
      <c r="O108" s="881">
        <v>0</v>
      </c>
      <c r="P108" s="878">
        <v>4690379062899</v>
      </c>
      <c r="Q108" s="881"/>
      <c r="R108" s="881">
        <v>0</v>
      </c>
      <c r="S108" s="878" t="s">
        <v>4107</v>
      </c>
      <c r="T108" s="884">
        <f t="shared" si="2"/>
        <v>8639.9179999999997</v>
      </c>
      <c r="U108" s="885">
        <f t="shared" si="3"/>
        <v>9071.9138999999996</v>
      </c>
    </row>
    <row r="109" spans="1:21" hidden="1">
      <c r="A109" s="878" t="s">
        <v>4109</v>
      </c>
      <c r="B109" s="879">
        <v>620070001314</v>
      </c>
      <c r="C109" s="878" t="s">
        <v>4197</v>
      </c>
      <c r="D109" s="878" t="s">
        <v>4198</v>
      </c>
      <c r="E109" s="878" t="s">
        <v>4135</v>
      </c>
      <c r="F109" s="880">
        <v>4690.8999999999996</v>
      </c>
      <c r="G109" s="878" t="s">
        <v>4106</v>
      </c>
      <c r="H109" s="881">
        <v>4</v>
      </c>
      <c r="I109" s="882">
        <v>0.79192239160562305</v>
      </c>
      <c r="J109" s="882">
        <v>0</v>
      </c>
      <c r="K109" s="883">
        <v>24</v>
      </c>
      <c r="L109" s="882">
        <v>21.36</v>
      </c>
      <c r="M109" s="882">
        <v>19.0061373985349</v>
      </c>
      <c r="N109" s="881">
        <v>1</v>
      </c>
      <c r="O109" s="881">
        <v>0</v>
      </c>
      <c r="P109" s="878">
        <v>4690379062905</v>
      </c>
      <c r="Q109" s="881"/>
      <c r="R109" s="881">
        <v>0</v>
      </c>
      <c r="S109" s="878" t="s">
        <v>4107</v>
      </c>
      <c r="T109" s="884">
        <f t="shared" si="2"/>
        <v>3142.9029999999998</v>
      </c>
      <c r="U109" s="885">
        <f t="shared" si="3"/>
        <v>3300.0481500000001</v>
      </c>
    </row>
    <row r="110" spans="1:21" hidden="1">
      <c r="A110" s="878" t="s">
        <v>4109</v>
      </c>
      <c r="B110" s="879">
        <v>620070001316</v>
      </c>
      <c r="C110" s="878" t="s">
        <v>4199</v>
      </c>
      <c r="D110" s="878" t="s">
        <v>4198</v>
      </c>
      <c r="E110" s="878" t="s">
        <v>4135</v>
      </c>
      <c r="F110" s="880">
        <v>4690.8999999999996</v>
      </c>
      <c r="G110" s="878" t="s">
        <v>4106</v>
      </c>
      <c r="H110" s="881">
        <v>4</v>
      </c>
      <c r="I110" s="882">
        <v>0.79192239160562305</v>
      </c>
      <c r="J110" s="882">
        <v>0</v>
      </c>
      <c r="K110" s="883">
        <v>24</v>
      </c>
      <c r="L110" s="882">
        <v>21.36</v>
      </c>
      <c r="M110" s="882">
        <v>19.0061373985349</v>
      </c>
      <c r="N110" s="881">
        <v>1</v>
      </c>
      <c r="O110" s="881">
        <v>0</v>
      </c>
      <c r="P110" s="878">
        <v>4690379062929</v>
      </c>
      <c r="Q110" s="881"/>
      <c r="R110" s="881">
        <v>0</v>
      </c>
      <c r="S110" s="878" t="s">
        <v>4107</v>
      </c>
      <c r="T110" s="884">
        <f t="shared" si="2"/>
        <v>3142.9029999999998</v>
      </c>
      <c r="U110" s="885">
        <f t="shared" si="3"/>
        <v>3300.0481500000001</v>
      </c>
    </row>
    <row r="111" spans="1:21" hidden="1">
      <c r="A111" s="878" t="s">
        <v>4109</v>
      </c>
      <c r="B111" s="879">
        <v>620070001315</v>
      </c>
      <c r="C111" s="878" t="s">
        <v>4200</v>
      </c>
      <c r="D111" s="878" t="s">
        <v>4198</v>
      </c>
      <c r="E111" s="878" t="s">
        <v>4135</v>
      </c>
      <c r="F111" s="880">
        <v>4690.8999999999996</v>
      </c>
      <c r="G111" s="878" t="s">
        <v>4106</v>
      </c>
      <c r="H111" s="881">
        <v>4</v>
      </c>
      <c r="I111" s="882">
        <v>0.79192239160562305</v>
      </c>
      <c r="J111" s="882">
        <v>0</v>
      </c>
      <c r="K111" s="883">
        <v>24</v>
      </c>
      <c r="L111" s="882">
        <v>21.36</v>
      </c>
      <c r="M111" s="882">
        <v>19.0061373985349</v>
      </c>
      <c r="N111" s="881">
        <v>1</v>
      </c>
      <c r="O111" s="881">
        <v>0</v>
      </c>
      <c r="P111" s="878">
        <v>4690379062912</v>
      </c>
      <c r="Q111" s="881"/>
      <c r="R111" s="881">
        <v>0</v>
      </c>
      <c r="S111" s="878" t="s">
        <v>4107</v>
      </c>
      <c r="T111" s="884">
        <f t="shared" si="2"/>
        <v>3142.9029999999998</v>
      </c>
      <c r="U111" s="885">
        <f t="shared" si="3"/>
        <v>3300.0481500000001</v>
      </c>
    </row>
    <row r="112" spans="1:21" hidden="1">
      <c r="A112" s="878" t="s">
        <v>4109</v>
      </c>
      <c r="B112" s="879">
        <v>620070001317</v>
      </c>
      <c r="C112" s="878" t="s">
        <v>4201</v>
      </c>
      <c r="D112" s="878" t="s">
        <v>4198</v>
      </c>
      <c r="E112" s="878" t="s">
        <v>4135</v>
      </c>
      <c r="F112" s="880">
        <v>4690.8999999999996</v>
      </c>
      <c r="G112" s="878" t="s">
        <v>4106</v>
      </c>
      <c r="H112" s="881">
        <v>4</v>
      </c>
      <c r="I112" s="882">
        <v>0.79192239160562305</v>
      </c>
      <c r="J112" s="882">
        <v>0</v>
      </c>
      <c r="K112" s="883">
        <v>24</v>
      </c>
      <c r="L112" s="882">
        <v>21.36</v>
      </c>
      <c r="M112" s="882">
        <v>19.0061373985349</v>
      </c>
      <c r="N112" s="881">
        <v>1</v>
      </c>
      <c r="O112" s="881">
        <v>0</v>
      </c>
      <c r="P112" s="878">
        <v>4690379062936</v>
      </c>
      <c r="Q112" s="881"/>
      <c r="R112" s="881">
        <v>0</v>
      </c>
      <c r="S112" s="878" t="s">
        <v>4107</v>
      </c>
      <c r="T112" s="884">
        <f t="shared" si="2"/>
        <v>3142.9029999999998</v>
      </c>
      <c r="U112" s="885">
        <f t="shared" si="3"/>
        <v>3300.0481500000001</v>
      </c>
    </row>
    <row r="113" spans="1:21" hidden="1">
      <c r="A113" s="878" t="s">
        <v>4109</v>
      </c>
      <c r="B113" s="879">
        <v>620070001318</v>
      </c>
      <c r="C113" s="878" t="s">
        <v>4202</v>
      </c>
      <c r="D113" s="878" t="s">
        <v>4198</v>
      </c>
      <c r="E113" s="878" t="s">
        <v>4135</v>
      </c>
      <c r="F113" s="880">
        <v>8442.4</v>
      </c>
      <c r="G113" s="878" t="s">
        <v>4106</v>
      </c>
      <c r="H113" s="881">
        <v>2</v>
      </c>
      <c r="I113" s="882">
        <v>0.39596119580281097</v>
      </c>
      <c r="J113" s="882">
        <v>0</v>
      </c>
      <c r="K113" s="883">
        <v>32</v>
      </c>
      <c r="L113" s="882">
        <v>12.21</v>
      </c>
      <c r="M113" s="882">
        <v>12.670758265690001</v>
      </c>
      <c r="N113" s="881">
        <v>1</v>
      </c>
      <c r="O113" s="881">
        <v>0</v>
      </c>
      <c r="P113" s="878">
        <v>4690379062943</v>
      </c>
      <c r="Q113" s="881"/>
      <c r="R113" s="881">
        <v>0</v>
      </c>
      <c r="S113" s="878" t="s">
        <v>4107</v>
      </c>
      <c r="T113" s="884">
        <f t="shared" si="2"/>
        <v>5656.4080000000004</v>
      </c>
      <c r="U113" s="885">
        <f t="shared" si="3"/>
        <v>5939.2284000000009</v>
      </c>
    </row>
    <row r="114" spans="1:21" hidden="1">
      <c r="A114" s="878" t="s">
        <v>4109</v>
      </c>
      <c r="B114" s="879">
        <v>620070001320</v>
      </c>
      <c r="C114" s="878" t="s">
        <v>4203</v>
      </c>
      <c r="D114" s="878" t="s">
        <v>4198</v>
      </c>
      <c r="E114" s="878" t="s">
        <v>4135</v>
      </c>
      <c r="F114" s="880">
        <v>8442.4</v>
      </c>
      <c r="G114" s="878" t="s">
        <v>4106</v>
      </c>
      <c r="H114" s="881">
        <v>2</v>
      </c>
      <c r="I114" s="882">
        <v>0.39596119580281097</v>
      </c>
      <c r="J114" s="882">
        <v>0</v>
      </c>
      <c r="K114" s="883">
        <v>32</v>
      </c>
      <c r="L114" s="882">
        <v>12.21</v>
      </c>
      <c r="M114" s="882">
        <v>12.670758265690001</v>
      </c>
      <c r="N114" s="881">
        <v>1</v>
      </c>
      <c r="O114" s="881">
        <v>0</v>
      </c>
      <c r="P114" s="878">
        <v>4690379062967</v>
      </c>
      <c r="Q114" s="881"/>
      <c r="R114" s="881">
        <v>0</v>
      </c>
      <c r="S114" s="878" t="s">
        <v>4107</v>
      </c>
      <c r="T114" s="884">
        <f t="shared" si="2"/>
        <v>5656.4080000000004</v>
      </c>
      <c r="U114" s="885">
        <f t="shared" si="3"/>
        <v>5939.2284000000009</v>
      </c>
    </row>
    <row r="115" spans="1:21" hidden="1">
      <c r="A115" s="878" t="s">
        <v>4109</v>
      </c>
      <c r="B115" s="879">
        <v>620070001319</v>
      </c>
      <c r="C115" s="878" t="s">
        <v>4204</v>
      </c>
      <c r="D115" s="878" t="s">
        <v>4198</v>
      </c>
      <c r="E115" s="878" t="s">
        <v>4135</v>
      </c>
      <c r="F115" s="880">
        <v>8442.4</v>
      </c>
      <c r="G115" s="878" t="s">
        <v>4106</v>
      </c>
      <c r="H115" s="881">
        <v>2</v>
      </c>
      <c r="I115" s="882">
        <v>0.39596119580281097</v>
      </c>
      <c r="J115" s="882">
        <v>0</v>
      </c>
      <c r="K115" s="883">
        <v>32</v>
      </c>
      <c r="L115" s="882">
        <v>12.21</v>
      </c>
      <c r="M115" s="882">
        <v>12.670758265690001</v>
      </c>
      <c r="N115" s="881">
        <v>1</v>
      </c>
      <c r="O115" s="881">
        <v>0</v>
      </c>
      <c r="P115" s="878">
        <v>4690379062950</v>
      </c>
      <c r="Q115" s="881"/>
      <c r="R115" s="881">
        <v>0</v>
      </c>
      <c r="S115" s="878" t="s">
        <v>4107</v>
      </c>
      <c r="T115" s="884">
        <f t="shared" si="2"/>
        <v>5656.4080000000004</v>
      </c>
      <c r="U115" s="885">
        <f t="shared" si="3"/>
        <v>5939.2284000000009</v>
      </c>
    </row>
    <row r="116" spans="1:21" hidden="1">
      <c r="A116" s="878" t="s">
        <v>4109</v>
      </c>
      <c r="B116" s="879">
        <v>620070001321</v>
      </c>
      <c r="C116" s="878" t="s">
        <v>4205</v>
      </c>
      <c r="D116" s="878" t="s">
        <v>4198</v>
      </c>
      <c r="E116" s="878" t="s">
        <v>4135</v>
      </c>
      <c r="F116" s="880">
        <v>8442.4</v>
      </c>
      <c r="G116" s="878" t="s">
        <v>4106</v>
      </c>
      <c r="H116" s="881">
        <v>2</v>
      </c>
      <c r="I116" s="882">
        <v>0.39596119580281097</v>
      </c>
      <c r="J116" s="882">
        <v>0</v>
      </c>
      <c r="K116" s="883">
        <v>32</v>
      </c>
      <c r="L116" s="882">
        <v>12.21</v>
      </c>
      <c r="M116" s="882">
        <v>12.670758265690001</v>
      </c>
      <c r="N116" s="881">
        <v>1</v>
      </c>
      <c r="O116" s="881">
        <v>0</v>
      </c>
      <c r="P116" s="878">
        <v>4690379062974</v>
      </c>
      <c r="Q116" s="881"/>
      <c r="R116" s="881">
        <v>0</v>
      </c>
      <c r="S116" s="878" t="s">
        <v>4107</v>
      </c>
      <c r="T116" s="884">
        <f t="shared" si="2"/>
        <v>5656.4080000000004</v>
      </c>
      <c r="U116" s="885">
        <f t="shared" si="3"/>
        <v>5939.2284000000009</v>
      </c>
    </row>
    <row r="117" spans="1:21" hidden="1">
      <c r="A117" s="878" t="s">
        <v>4109</v>
      </c>
      <c r="B117" s="879">
        <v>620070001322</v>
      </c>
      <c r="C117" s="878" t="s">
        <v>4206</v>
      </c>
      <c r="D117" s="878" t="s">
        <v>4198</v>
      </c>
      <c r="E117" s="878" t="s">
        <v>4135</v>
      </c>
      <c r="F117" s="880">
        <v>8442.4</v>
      </c>
      <c r="G117" s="878" t="s">
        <v>4106</v>
      </c>
      <c r="H117" s="881">
        <v>2</v>
      </c>
      <c r="I117" s="882">
        <v>0.39596119580281097</v>
      </c>
      <c r="J117" s="882">
        <v>0</v>
      </c>
      <c r="K117" s="883">
        <v>32</v>
      </c>
      <c r="L117" s="882">
        <v>12.21</v>
      </c>
      <c r="M117" s="882">
        <v>12.670758265690001</v>
      </c>
      <c r="N117" s="881">
        <v>1</v>
      </c>
      <c r="O117" s="881">
        <v>0</v>
      </c>
      <c r="P117" s="878">
        <v>4690379062981</v>
      </c>
      <c r="Q117" s="881"/>
      <c r="R117" s="881">
        <v>0</v>
      </c>
      <c r="S117" s="878" t="s">
        <v>4107</v>
      </c>
      <c r="T117" s="884">
        <f t="shared" si="2"/>
        <v>5656.4080000000004</v>
      </c>
      <c r="U117" s="885">
        <f t="shared" si="3"/>
        <v>5939.2284000000009</v>
      </c>
    </row>
    <row r="118" spans="1:21" hidden="1">
      <c r="A118" s="878" t="s">
        <v>4109</v>
      </c>
      <c r="B118" s="879">
        <v>620070001324</v>
      </c>
      <c r="C118" s="878" t="s">
        <v>4207</v>
      </c>
      <c r="D118" s="878" t="s">
        <v>4198</v>
      </c>
      <c r="E118" s="878" t="s">
        <v>4135</v>
      </c>
      <c r="F118" s="880">
        <v>8442.4</v>
      </c>
      <c r="G118" s="878" t="s">
        <v>4106</v>
      </c>
      <c r="H118" s="881">
        <v>2</v>
      </c>
      <c r="I118" s="882">
        <v>0.39596119580281097</v>
      </c>
      <c r="J118" s="882">
        <v>0</v>
      </c>
      <c r="K118" s="883">
        <v>32</v>
      </c>
      <c r="L118" s="882">
        <v>12.21</v>
      </c>
      <c r="M118" s="882">
        <v>12.670758265690001</v>
      </c>
      <c r="N118" s="881">
        <v>1</v>
      </c>
      <c r="O118" s="881">
        <v>0</v>
      </c>
      <c r="P118" s="878">
        <v>4690379063001</v>
      </c>
      <c r="Q118" s="881"/>
      <c r="R118" s="881">
        <v>0</v>
      </c>
      <c r="S118" s="878" t="s">
        <v>4107</v>
      </c>
      <c r="T118" s="884">
        <f t="shared" si="2"/>
        <v>5656.4080000000004</v>
      </c>
      <c r="U118" s="885">
        <f t="shared" si="3"/>
        <v>5939.2284000000009</v>
      </c>
    </row>
    <row r="119" spans="1:21" hidden="1">
      <c r="A119" s="878" t="s">
        <v>4109</v>
      </c>
      <c r="B119" s="879">
        <v>620070001323</v>
      </c>
      <c r="C119" s="878" t="s">
        <v>4208</v>
      </c>
      <c r="D119" s="878" t="s">
        <v>4198</v>
      </c>
      <c r="E119" s="878" t="s">
        <v>4135</v>
      </c>
      <c r="F119" s="880">
        <v>8442.4</v>
      </c>
      <c r="G119" s="878" t="s">
        <v>4106</v>
      </c>
      <c r="H119" s="881">
        <v>2</v>
      </c>
      <c r="I119" s="882">
        <v>0.39596119580281097</v>
      </c>
      <c r="J119" s="882">
        <v>0</v>
      </c>
      <c r="K119" s="883">
        <v>32</v>
      </c>
      <c r="L119" s="882">
        <v>12.21</v>
      </c>
      <c r="M119" s="882">
        <v>12.670758265690001</v>
      </c>
      <c r="N119" s="881">
        <v>1</v>
      </c>
      <c r="O119" s="881">
        <v>0</v>
      </c>
      <c r="P119" s="878">
        <v>4690379062998</v>
      </c>
      <c r="Q119" s="881"/>
      <c r="R119" s="881">
        <v>0</v>
      </c>
      <c r="S119" s="878" t="s">
        <v>4107</v>
      </c>
      <c r="T119" s="884">
        <f t="shared" si="2"/>
        <v>5656.4080000000004</v>
      </c>
      <c r="U119" s="885">
        <f t="shared" si="3"/>
        <v>5939.2284000000009</v>
      </c>
    </row>
    <row r="120" spans="1:21" hidden="1">
      <c r="A120" s="878" t="s">
        <v>4109</v>
      </c>
      <c r="B120" s="879">
        <v>620070001325</v>
      </c>
      <c r="C120" s="878" t="s">
        <v>4209</v>
      </c>
      <c r="D120" s="878" t="s">
        <v>4198</v>
      </c>
      <c r="E120" s="878" t="s">
        <v>4135</v>
      </c>
      <c r="F120" s="880">
        <v>8442.4</v>
      </c>
      <c r="G120" s="878" t="s">
        <v>4106</v>
      </c>
      <c r="H120" s="881">
        <v>2</v>
      </c>
      <c r="I120" s="882">
        <v>0.39596119580281097</v>
      </c>
      <c r="J120" s="882">
        <v>0</v>
      </c>
      <c r="K120" s="883">
        <v>32</v>
      </c>
      <c r="L120" s="882">
        <v>12.21</v>
      </c>
      <c r="M120" s="882">
        <v>12.670758265690001</v>
      </c>
      <c r="N120" s="881">
        <v>1</v>
      </c>
      <c r="O120" s="881">
        <v>0</v>
      </c>
      <c r="P120" s="878">
        <v>4690379063018</v>
      </c>
      <c r="Q120" s="881"/>
      <c r="R120" s="881">
        <v>0</v>
      </c>
      <c r="S120" s="878" t="s">
        <v>4107</v>
      </c>
      <c r="T120" s="884">
        <f t="shared" si="2"/>
        <v>5656.4080000000004</v>
      </c>
      <c r="U120" s="885">
        <f t="shared" si="3"/>
        <v>5939.2284000000009</v>
      </c>
    </row>
    <row r="121" spans="1:21" hidden="1">
      <c r="A121" s="878" t="s">
        <v>4109</v>
      </c>
      <c r="B121" s="879">
        <v>600010002175</v>
      </c>
      <c r="C121" s="878" t="s">
        <v>4210</v>
      </c>
      <c r="D121" s="878" t="s">
        <v>4211</v>
      </c>
      <c r="E121" s="878" t="s">
        <v>4105</v>
      </c>
      <c r="F121" s="880">
        <v>4190.7</v>
      </c>
      <c r="G121" s="878" t="s">
        <v>4106</v>
      </c>
      <c r="H121" s="881">
        <v>4</v>
      </c>
      <c r="I121" s="882">
        <v>1.28</v>
      </c>
      <c r="J121" s="882">
        <v>0</v>
      </c>
      <c r="K121" s="883">
        <v>54</v>
      </c>
      <c r="L121" s="882">
        <v>18.329599999999999</v>
      </c>
      <c r="M121" s="882">
        <v>69.12</v>
      </c>
      <c r="N121" s="881">
        <v>1</v>
      </c>
      <c r="O121" s="881">
        <v>0</v>
      </c>
      <c r="P121" s="878">
        <v>4690379059110</v>
      </c>
      <c r="Q121" s="881"/>
      <c r="R121" s="881">
        <v>0</v>
      </c>
      <c r="S121" s="878" t="s">
        <v>4212</v>
      </c>
      <c r="T121" s="884">
        <f t="shared" si="2"/>
        <v>2807.7690000000002</v>
      </c>
      <c r="U121" s="885">
        <f t="shared" si="3"/>
        <v>2948.1574500000002</v>
      </c>
    </row>
    <row r="122" spans="1:21" hidden="1">
      <c r="A122" s="878" t="s">
        <v>4109</v>
      </c>
      <c r="B122" s="879">
        <v>600010002176</v>
      </c>
      <c r="C122" s="878" t="s">
        <v>4213</v>
      </c>
      <c r="D122" s="878" t="s">
        <v>4211</v>
      </c>
      <c r="E122" s="878" t="s">
        <v>4105</v>
      </c>
      <c r="F122" s="880">
        <v>4190.7</v>
      </c>
      <c r="G122" s="878" t="s">
        <v>4106</v>
      </c>
      <c r="H122" s="881">
        <v>4</v>
      </c>
      <c r="I122" s="882">
        <v>1.28</v>
      </c>
      <c r="J122" s="882">
        <v>0</v>
      </c>
      <c r="K122" s="883">
        <v>54</v>
      </c>
      <c r="L122" s="882">
        <v>18.329599999999999</v>
      </c>
      <c r="M122" s="882">
        <v>69.12</v>
      </c>
      <c r="N122" s="881">
        <v>1</v>
      </c>
      <c r="O122" s="881">
        <v>0</v>
      </c>
      <c r="P122" s="878">
        <v>4690379059127</v>
      </c>
      <c r="Q122" s="881"/>
      <c r="R122" s="881">
        <v>0</v>
      </c>
      <c r="S122" s="878" t="s">
        <v>4212</v>
      </c>
      <c r="T122" s="884">
        <f t="shared" si="2"/>
        <v>2807.7690000000002</v>
      </c>
      <c r="U122" s="885">
        <f t="shared" si="3"/>
        <v>2948.1574500000002</v>
      </c>
    </row>
    <row r="123" spans="1:21" hidden="1">
      <c r="A123" s="878" t="s">
        <v>4109</v>
      </c>
      <c r="B123" s="879">
        <v>600010002177</v>
      </c>
      <c r="C123" s="878" t="s">
        <v>4214</v>
      </c>
      <c r="D123" s="878" t="s">
        <v>4211</v>
      </c>
      <c r="E123" s="878" t="s">
        <v>4105</v>
      </c>
      <c r="F123" s="880">
        <v>4837.3</v>
      </c>
      <c r="G123" s="878" t="s">
        <v>4106</v>
      </c>
      <c r="H123" s="881">
        <v>4</v>
      </c>
      <c r="I123" s="882">
        <v>1.28</v>
      </c>
      <c r="J123" s="882">
        <v>0</v>
      </c>
      <c r="K123" s="883">
        <v>54</v>
      </c>
      <c r="L123" s="882">
        <v>18.329599999999999</v>
      </c>
      <c r="M123" s="882">
        <v>69.12</v>
      </c>
      <c r="N123" s="881">
        <v>1</v>
      </c>
      <c r="O123" s="881">
        <v>0</v>
      </c>
      <c r="P123" s="878">
        <v>4690379059134</v>
      </c>
      <c r="Q123" s="881"/>
      <c r="R123" s="881">
        <v>0</v>
      </c>
      <c r="S123" s="878" t="s">
        <v>4212</v>
      </c>
      <c r="T123" s="884">
        <f t="shared" si="2"/>
        <v>3240.9910000000004</v>
      </c>
      <c r="U123" s="885">
        <f t="shared" si="3"/>
        <v>3403.0405500000006</v>
      </c>
    </row>
    <row r="124" spans="1:21" hidden="1">
      <c r="A124" s="878" t="s">
        <v>4109</v>
      </c>
      <c r="B124" s="879">
        <v>600010002178</v>
      </c>
      <c r="C124" s="878" t="s">
        <v>4215</v>
      </c>
      <c r="D124" s="878" t="s">
        <v>4211</v>
      </c>
      <c r="E124" s="878" t="s">
        <v>4105</v>
      </c>
      <c r="F124" s="880">
        <v>4837.3</v>
      </c>
      <c r="G124" s="878" t="s">
        <v>4106</v>
      </c>
      <c r="H124" s="881">
        <v>4</v>
      </c>
      <c r="I124" s="882">
        <v>1.28</v>
      </c>
      <c r="J124" s="882">
        <v>0</v>
      </c>
      <c r="K124" s="883">
        <v>54</v>
      </c>
      <c r="L124" s="882">
        <v>18.329599999999999</v>
      </c>
      <c r="M124" s="882">
        <v>69.12</v>
      </c>
      <c r="N124" s="881">
        <v>1</v>
      </c>
      <c r="O124" s="881">
        <v>0</v>
      </c>
      <c r="P124" s="878">
        <v>4690379059141</v>
      </c>
      <c r="Q124" s="881"/>
      <c r="R124" s="881">
        <v>0</v>
      </c>
      <c r="S124" s="878" t="s">
        <v>4212</v>
      </c>
      <c r="T124" s="884">
        <f t="shared" si="2"/>
        <v>3240.9910000000004</v>
      </c>
      <c r="U124" s="885">
        <f t="shared" si="3"/>
        <v>3403.0405500000006</v>
      </c>
    </row>
    <row r="125" spans="1:21" hidden="1">
      <c r="A125" s="878" t="s">
        <v>4109</v>
      </c>
      <c r="B125" s="879">
        <v>600010002179</v>
      </c>
      <c r="C125" s="878" t="s">
        <v>4216</v>
      </c>
      <c r="D125" s="878" t="s">
        <v>4211</v>
      </c>
      <c r="E125" s="878" t="s">
        <v>4105</v>
      </c>
      <c r="F125" s="880">
        <v>4837.3</v>
      </c>
      <c r="G125" s="878" t="s">
        <v>4106</v>
      </c>
      <c r="H125" s="881">
        <v>4</v>
      </c>
      <c r="I125" s="882">
        <v>1.28</v>
      </c>
      <c r="J125" s="882">
        <v>0</v>
      </c>
      <c r="K125" s="883">
        <v>54</v>
      </c>
      <c r="L125" s="882">
        <v>18.329599999999999</v>
      </c>
      <c r="M125" s="882">
        <v>69.12</v>
      </c>
      <c r="N125" s="881">
        <v>1</v>
      </c>
      <c r="O125" s="881">
        <v>0</v>
      </c>
      <c r="P125" s="878">
        <v>4690379059158</v>
      </c>
      <c r="Q125" s="881"/>
      <c r="R125" s="881">
        <v>0</v>
      </c>
      <c r="S125" s="878" t="s">
        <v>4212</v>
      </c>
      <c r="T125" s="884">
        <f t="shared" si="2"/>
        <v>3240.9910000000004</v>
      </c>
      <c r="U125" s="885">
        <f t="shared" si="3"/>
        <v>3403.0405500000006</v>
      </c>
    </row>
    <row r="126" spans="1:21" hidden="1">
      <c r="A126" s="878" t="s">
        <v>4109</v>
      </c>
      <c r="B126" s="879">
        <v>600110000903</v>
      </c>
      <c r="C126" s="878" t="s">
        <v>4128</v>
      </c>
      <c r="D126" s="878" t="s">
        <v>4217</v>
      </c>
      <c r="E126" s="878" t="s">
        <v>4105</v>
      </c>
      <c r="F126" s="880">
        <v>13121.1</v>
      </c>
      <c r="G126" s="878" t="s">
        <v>4106</v>
      </c>
      <c r="H126" s="881">
        <v>6</v>
      </c>
      <c r="I126" s="882">
        <v>0.59</v>
      </c>
      <c r="J126" s="882">
        <v>0</v>
      </c>
      <c r="K126" s="883">
        <v>42</v>
      </c>
      <c r="L126" s="882">
        <v>8.3780000000000001</v>
      </c>
      <c r="M126" s="882">
        <v>24.78</v>
      </c>
      <c r="N126" s="881">
        <v>1</v>
      </c>
      <c r="O126" s="881">
        <v>0</v>
      </c>
      <c r="P126" s="878">
        <v>4690379061618</v>
      </c>
      <c r="Q126" s="881"/>
      <c r="R126" s="881">
        <v>0</v>
      </c>
      <c r="S126" s="878" t="s">
        <v>4212</v>
      </c>
      <c r="T126" s="884">
        <f t="shared" si="2"/>
        <v>8791.1370000000006</v>
      </c>
      <c r="U126" s="885">
        <f t="shared" si="3"/>
        <v>9230.6938500000015</v>
      </c>
    </row>
    <row r="127" spans="1:21" hidden="1">
      <c r="A127" s="878" t="s">
        <v>4109</v>
      </c>
      <c r="B127" s="879">
        <v>600110000904</v>
      </c>
      <c r="C127" s="878" t="s">
        <v>4131</v>
      </c>
      <c r="D127" s="878" t="s">
        <v>4217</v>
      </c>
      <c r="E127" s="878" t="s">
        <v>4105</v>
      </c>
      <c r="F127" s="880">
        <v>13121.1</v>
      </c>
      <c r="G127" s="878" t="s">
        <v>4106</v>
      </c>
      <c r="H127" s="881">
        <v>6</v>
      </c>
      <c r="I127" s="882">
        <v>0.59</v>
      </c>
      <c r="J127" s="882">
        <v>0</v>
      </c>
      <c r="K127" s="883">
        <v>42</v>
      </c>
      <c r="L127" s="882">
        <v>8.3780000000000001</v>
      </c>
      <c r="M127" s="882">
        <v>24.78</v>
      </c>
      <c r="N127" s="881">
        <v>1</v>
      </c>
      <c r="O127" s="881">
        <v>0</v>
      </c>
      <c r="P127" s="878">
        <v>4690379061625</v>
      </c>
      <c r="Q127" s="881"/>
      <c r="R127" s="881">
        <v>0</v>
      </c>
      <c r="S127" s="878" t="s">
        <v>4212</v>
      </c>
      <c r="T127" s="884">
        <f t="shared" si="2"/>
        <v>8791.1370000000006</v>
      </c>
      <c r="U127" s="885">
        <f t="shared" si="3"/>
        <v>9230.6938500000015</v>
      </c>
    </row>
    <row r="128" spans="1:21" hidden="1">
      <c r="A128" s="878" t="s">
        <v>4109</v>
      </c>
      <c r="B128" s="879">
        <v>600110000905</v>
      </c>
      <c r="C128" s="878" t="s">
        <v>4218</v>
      </c>
      <c r="D128" s="878" t="s">
        <v>4217</v>
      </c>
      <c r="E128" s="878" t="s">
        <v>4105</v>
      </c>
      <c r="F128" s="880">
        <v>13121.1</v>
      </c>
      <c r="G128" s="878" t="s">
        <v>4106</v>
      </c>
      <c r="H128" s="881">
        <v>6</v>
      </c>
      <c r="I128" s="882">
        <v>0.59</v>
      </c>
      <c r="J128" s="882">
        <v>0</v>
      </c>
      <c r="K128" s="883">
        <v>42</v>
      </c>
      <c r="L128" s="882">
        <v>8.3780000000000001</v>
      </c>
      <c r="M128" s="882">
        <v>24.78</v>
      </c>
      <c r="N128" s="881">
        <v>1</v>
      </c>
      <c r="O128" s="881">
        <v>0</v>
      </c>
      <c r="P128" s="878">
        <v>4690379061632</v>
      </c>
      <c r="Q128" s="881"/>
      <c r="R128" s="881">
        <v>0</v>
      </c>
      <c r="S128" s="878" t="s">
        <v>4212</v>
      </c>
      <c r="T128" s="884">
        <f t="shared" si="2"/>
        <v>8791.1370000000006</v>
      </c>
      <c r="U128" s="885">
        <f t="shared" si="3"/>
        <v>9230.6938500000015</v>
      </c>
    </row>
    <row r="129" spans="1:21" hidden="1">
      <c r="A129" s="878" t="s">
        <v>4109</v>
      </c>
      <c r="B129" s="879">
        <v>600110000906</v>
      </c>
      <c r="C129" s="878" t="s">
        <v>4219</v>
      </c>
      <c r="D129" s="878" t="s">
        <v>4217</v>
      </c>
      <c r="E129" s="878" t="s">
        <v>4105</v>
      </c>
      <c r="F129" s="880">
        <v>13121.1</v>
      </c>
      <c r="G129" s="878" t="s">
        <v>4106</v>
      </c>
      <c r="H129" s="881">
        <v>6</v>
      </c>
      <c r="I129" s="882">
        <v>0.59</v>
      </c>
      <c r="J129" s="882">
        <v>0</v>
      </c>
      <c r="K129" s="883">
        <v>42</v>
      </c>
      <c r="L129" s="882">
        <v>8.3780000000000001</v>
      </c>
      <c r="M129" s="882">
        <v>24.78</v>
      </c>
      <c r="N129" s="881">
        <v>1</v>
      </c>
      <c r="O129" s="881">
        <v>0</v>
      </c>
      <c r="P129" s="878">
        <v>4690379061649</v>
      </c>
      <c r="Q129" s="881"/>
      <c r="R129" s="881">
        <v>0</v>
      </c>
      <c r="S129" s="878" t="s">
        <v>4212</v>
      </c>
      <c r="T129" s="884">
        <f t="shared" si="2"/>
        <v>8791.1370000000006</v>
      </c>
      <c r="U129" s="885">
        <f t="shared" si="3"/>
        <v>9230.6938500000015</v>
      </c>
    </row>
    <row r="130" spans="1:21" hidden="1">
      <c r="A130" s="878" t="s">
        <v>4109</v>
      </c>
      <c r="B130" s="879">
        <v>600110000907</v>
      </c>
      <c r="C130" s="878" t="s">
        <v>4132</v>
      </c>
      <c r="D130" s="878" t="s">
        <v>4217</v>
      </c>
      <c r="E130" s="878" t="s">
        <v>4105</v>
      </c>
      <c r="F130" s="880">
        <v>13121.1</v>
      </c>
      <c r="G130" s="878" t="s">
        <v>4106</v>
      </c>
      <c r="H130" s="881">
        <v>6</v>
      </c>
      <c r="I130" s="882">
        <v>0.59</v>
      </c>
      <c r="J130" s="882">
        <v>0</v>
      </c>
      <c r="K130" s="883">
        <v>42</v>
      </c>
      <c r="L130" s="882">
        <v>8.3780000000000001</v>
      </c>
      <c r="M130" s="882">
        <v>24.78</v>
      </c>
      <c r="N130" s="881">
        <v>1</v>
      </c>
      <c r="O130" s="881">
        <v>0</v>
      </c>
      <c r="P130" s="878">
        <v>4690379061656</v>
      </c>
      <c r="Q130" s="881"/>
      <c r="R130" s="881">
        <v>0</v>
      </c>
      <c r="S130" s="878" t="s">
        <v>4212</v>
      </c>
      <c r="T130" s="884">
        <f t="shared" si="2"/>
        <v>8791.1370000000006</v>
      </c>
      <c r="U130" s="885">
        <f t="shared" si="3"/>
        <v>9230.6938500000015</v>
      </c>
    </row>
    <row r="131" spans="1:21" hidden="1">
      <c r="A131" s="878" t="s">
        <v>4109</v>
      </c>
      <c r="B131" s="879">
        <v>600080000382</v>
      </c>
      <c r="C131" s="878" t="s">
        <v>4220</v>
      </c>
      <c r="D131" s="878" t="s">
        <v>4211</v>
      </c>
      <c r="E131" s="878" t="s">
        <v>4135</v>
      </c>
      <c r="F131" s="880">
        <v>4855.5999999999995</v>
      </c>
      <c r="G131" s="878" t="s">
        <v>4106</v>
      </c>
      <c r="H131" s="881">
        <v>2</v>
      </c>
      <c r="I131" s="882">
        <v>0.64</v>
      </c>
      <c r="J131" s="882">
        <v>0</v>
      </c>
      <c r="K131" s="883">
        <v>20</v>
      </c>
      <c r="L131" s="882">
        <v>8.6</v>
      </c>
      <c r="M131" s="882">
        <v>12.8</v>
      </c>
      <c r="N131" s="881">
        <v>1</v>
      </c>
      <c r="O131" s="881">
        <v>0</v>
      </c>
      <c r="P131" s="878">
        <v>4690379061526</v>
      </c>
      <c r="Q131" s="881"/>
      <c r="R131" s="881">
        <v>0</v>
      </c>
      <c r="S131" s="878" t="s">
        <v>4212</v>
      </c>
      <c r="T131" s="884">
        <f t="shared" si="2"/>
        <v>3253.252</v>
      </c>
      <c r="U131" s="885">
        <f t="shared" si="3"/>
        <v>3415.9146000000001</v>
      </c>
    </row>
    <row r="132" spans="1:21" hidden="1">
      <c r="A132" s="878" t="s">
        <v>4109</v>
      </c>
      <c r="B132" s="879">
        <v>600080000386</v>
      </c>
      <c r="C132" s="878" t="s">
        <v>4221</v>
      </c>
      <c r="D132" s="878" t="s">
        <v>4211</v>
      </c>
      <c r="E132" s="878" t="s">
        <v>4135</v>
      </c>
      <c r="F132" s="880">
        <v>4855.5999999999995</v>
      </c>
      <c r="G132" s="878" t="s">
        <v>4106</v>
      </c>
      <c r="H132" s="881">
        <v>2</v>
      </c>
      <c r="I132" s="882">
        <v>0.64</v>
      </c>
      <c r="J132" s="882">
        <v>0</v>
      </c>
      <c r="K132" s="883">
        <v>20</v>
      </c>
      <c r="L132" s="882">
        <v>8.6</v>
      </c>
      <c r="M132" s="882">
        <v>12.8</v>
      </c>
      <c r="N132" s="881">
        <v>1</v>
      </c>
      <c r="O132" s="881">
        <v>0</v>
      </c>
      <c r="P132" s="878">
        <v>4690379061564</v>
      </c>
      <c r="Q132" s="881"/>
      <c r="R132" s="881">
        <v>0</v>
      </c>
      <c r="S132" s="878" t="s">
        <v>4212</v>
      </c>
      <c r="T132" s="884">
        <f t="shared" si="2"/>
        <v>3253.252</v>
      </c>
      <c r="U132" s="885">
        <f t="shared" si="3"/>
        <v>3415.9146000000001</v>
      </c>
    </row>
    <row r="133" spans="1:21" hidden="1">
      <c r="A133" s="878" t="s">
        <v>4109</v>
      </c>
      <c r="B133" s="879">
        <v>600080000387</v>
      </c>
      <c r="C133" s="878" t="s">
        <v>4222</v>
      </c>
      <c r="D133" s="878" t="s">
        <v>4211</v>
      </c>
      <c r="E133" s="878" t="s">
        <v>4135</v>
      </c>
      <c r="F133" s="880">
        <v>4855.5999999999995</v>
      </c>
      <c r="G133" s="878" t="s">
        <v>4106</v>
      </c>
      <c r="H133" s="881">
        <v>2</v>
      </c>
      <c r="I133" s="882">
        <v>0.64</v>
      </c>
      <c r="J133" s="882">
        <v>0</v>
      </c>
      <c r="K133" s="883">
        <v>20</v>
      </c>
      <c r="L133" s="882">
        <v>8.6</v>
      </c>
      <c r="M133" s="882">
        <v>12.8</v>
      </c>
      <c r="N133" s="881">
        <v>1</v>
      </c>
      <c r="O133" s="881">
        <v>0</v>
      </c>
      <c r="P133" s="878">
        <v>4690379061571</v>
      </c>
      <c r="Q133" s="881"/>
      <c r="R133" s="881">
        <v>0</v>
      </c>
      <c r="S133" s="878" t="s">
        <v>4212</v>
      </c>
      <c r="T133" s="884">
        <f t="shared" si="2"/>
        <v>3253.252</v>
      </c>
      <c r="U133" s="885">
        <f t="shared" si="3"/>
        <v>3415.9146000000001</v>
      </c>
    </row>
    <row r="134" spans="1:21" hidden="1">
      <c r="A134" s="878" t="s">
        <v>4109</v>
      </c>
      <c r="B134" s="879">
        <v>600080000383</v>
      </c>
      <c r="C134" s="878" t="s">
        <v>4223</v>
      </c>
      <c r="D134" s="878" t="s">
        <v>4211</v>
      </c>
      <c r="E134" s="878" t="s">
        <v>4135</v>
      </c>
      <c r="F134" s="880">
        <v>5599.8</v>
      </c>
      <c r="G134" s="878" t="s">
        <v>4106</v>
      </c>
      <c r="H134" s="881">
        <v>2</v>
      </c>
      <c r="I134" s="882">
        <v>0.64</v>
      </c>
      <c r="J134" s="882">
        <v>0</v>
      </c>
      <c r="K134" s="883">
        <v>20</v>
      </c>
      <c r="L134" s="882">
        <v>8.6</v>
      </c>
      <c r="M134" s="882">
        <v>12.8</v>
      </c>
      <c r="N134" s="881">
        <v>1</v>
      </c>
      <c r="O134" s="881">
        <v>0</v>
      </c>
      <c r="P134" s="878">
        <v>4690379061533</v>
      </c>
      <c r="Q134" s="881"/>
      <c r="R134" s="881">
        <v>0</v>
      </c>
      <c r="S134" s="878" t="s">
        <v>4212</v>
      </c>
      <c r="T134" s="884">
        <f t="shared" si="2"/>
        <v>3751.8660000000004</v>
      </c>
      <c r="U134" s="885">
        <f t="shared" si="3"/>
        <v>3939.4593000000004</v>
      </c>
    </row>
    <row r="135" spans="1:21" hidden="1">
      <c r="A135" s="878" t="s">
        <v>4109</v>
      </c>
      <c r="B135" s="879">
        <v>600080000384</v>
      </c>
      <c r="C135" s="878" t="s">
        <v>4224</v>
      </c>
      <c r="D135" s="878" t="s">
        <v>4211</v>
      </c>
      <c r="E135" s="878" t="s">
        <v>4135</v>
      </c>
      <c r="F135" s="880">
        <v>5599.8</v>
      </c>
      <c r="G135" s="878" t="s">
        <v>4106</v>
      </c>
      <c r="H135" s="881">
        <v>2</v>
      </c>
      <c r="I135" s="882">
        <v>0.64</v>
      </c>
      <c r="J135" s="882">
        <v>0</v>
      </c>
      <c r="K135" s="883">
        <v>20</v>
      </c>
      <c r="L135" s="882">
        <v>8.6</v>
      </c>
      <c r="M135" s="882">
        <v>12.8</v>
      </c>
      <c r="N135" s="881">
        <v>1</v>
      </c>
      <c r="O135" s="881">
        <v>0</v>
      </c>
      <c r="P135" s="878">
        <v>4690379061540</v>
      </c>
      <c r="Q135" s="881"/>
      <c r="R135" s="881">
        <v>0</v>
      </c>
      <c r="S135" s="878" t="s">
        <v>4212</v>
      </c>
      <c r="T135" s="884">
        <f t="shared" si="2"/>
        <v>3751.8660000000004</v>
      </c>
      <c r="U135" s="885">
        <f t="shared" si="3"/>
        <v>3939.4593000000004</v>
      </c>
    </row>
    <row r="136" spans="1:21" hidden="1">
      <c r="A136" s="878" t="s">
        <v>4109</v>
      </c>
      <c r="B136" s="879">
        <v>600080000385</v>
      </c>
      <c r="C136" s="878" t="s">
        <v>4225</v>
      </c>
      <c r="D136" s="878" t="s">
        <v>4211</v>
      </c>
      <c r="E136" s="878" t="s">
        <v>4135</v>
      </c>
      <c r="F136" s="880">
        <v>5599.8</v>
      </c>
      <c r="G136" s="878" t="s">
        <v>4106</v>
      </c>
      <c r="H136" s="881">
        <v>2</v>
      </c>
      <c r="I136" s="882">
        <v>0.64</v>
      </c>
      <c r="J136" s="882">
        <v>0</v>
      </c>
      <c r="K136" s="883">
        <v>20</v>
      </c>
      <c r="L136" s="882">
        <v>8.6</v>
      </c>
      <c r="M136" s="882">
        <v>12.8</v>
      </c>
      <c r="N136" s="881">
        <v>1</v>
      </c>
      <c r="O136" s="881">
        <v>0</v>
      </c>
      <c r="P136" s="878">
        <v>4690379061557</v>
      </c>
      <c r="Q136" s="881"/>
      <c r="R136" s="881">
        <v>0</v>
      </c>
      <c r="S136" s="878" t="s">
        <v>4212</v>
      </c>
      <c r="T136" s="884">
        <f t="shared" si="2"/>
        <v>3751.8660000000004</v>
      </c>
      <c r="U136" s="885">
        <f t="shared" si="3"/>
        <v>3939.4593000000004</v>
      </c>
    </row>
    <row r="137" spans="1:21" hidden="1">
      <c r="A137" s="878" t="s">
        <v>4109</v>
      </c>
      <c r="B137" s="879">
        <v>600080000388</v>
      </c>
      <c r="C137" s="878" t="s">
        <v>4226</v>
      </c>
      <c r="D137" s="878" t="s">
        <v>4211</v>
      </c>
      <c r="E137" s="878" t="s">
        <v>4135</v>
      </c>
      <c r="F137" s="880">
        <v>5599.8</v>
      </c>
      <c r="G137" s="878" t="s">
        <v>4106</v>
      </c>
      <c r="H137" s="881">
        <v>2</v>
      </c>
      <c r="I137" s="882">
        <v>0.64</v>
      </c>
      <c r="J137" s="882">
        <v>0</v>
      </c>
      <c r="K137" s="883">
        <v>20</v>
      </c>
      <c r="L137" s="882">
        <v>8.6</v>
      </c>
      <c r="M137" s="882">
        <v>12.8</v>
      </c>
      <c r="N137" s="881">
        <v>1</v>
      </c>
      <c r="O137" s="881">
        <v>0</v>
      </c>
      <c r="P137" s="878">
        <v>4690379061588</v>
      </c>
      <c r="Q137" s="881"/>
      <c r="R137" s="881">
        <v>0</v>
      </c>
      <c r="S137" s="878" t="s">
        <v>4212</v>
      </c>
      <c r="T137" s="884">
        <f t="shared" si="2"/>
        <v>3751.8660000000004</v>
      </c>
      <c r="U137" s="885">
        <f t="shared" si="3"/>
        <v>3939.4593000000004</v>
      </c>
    </row>
    <row r="138" spans="1:21" hidden="1">
      <c r="A138" s="878" t="s">
        <v>4109</v>
      </c>
      <c r="B138" s="879">
        <v>600080000389</v>
      </c>
      <c r="C138" s="878" t="s">
        <v>4227</v>
      </c>
      <c r="D138" s="878" t="s">
        <v>4211</v>
      </c>
      <c r="E138" s="878" t="s">
        <v>4135</v>
      </c>
      <c r="F138" s="880">
        <v>5599.8</v>
      </c>
      <c r="G138" s="878" t="s">
        <v>4106</v>
      </c>
      <c r="H138" s="881">
        <v>2</v>
      </c>
      <c r="I138" s="882">
        <v>0.64</v>
      </c>
      <c r="J138" s="882">
        <v>0</v>
      </c>
      <c r="K138" s="883">
        <v>20</v>
      </c>
      <c r="L138" s="882">
        <v>8.6</v>
      </c>
      <c r="M138" s="882">
        <v>12.8</v>
      </c>
      <c r="N138" s="881">
        <v>1</v>
      </c>
      <c r="O138" s="881">
        <v>0</v>
      </c>
      <c r="P138" s="878">
        <v>4690379061595</v>
      </c>
      <c r="Q138" s="881"/>
      <c r="R138" s="881">
        <v>0</v>
      </c>
      <c r="S138" s="878" t="s">
        <v>4212</v>
      </c>
      <c r="T138" s="884">
        <f t="shared" si="2"/>
        <v>3751.8660000000004</v>
      </c>
      <c r="U138" s="885">
        <f t="shared" si="3"/>
        <v>3939.4593000000004</v>
      </c>
    </row>
    <row r="139" spans="1:21" hidden="1">
      <c r="A139" s="878" t="s">
        <v>4109</v>
      </c>
      <c r="B139" s="879">
        <v>600080000390</v>
      </c>
      <c r="C139" s="878" t="s">
        <v>4228</v>
      </c>
      <c r="D139" s="878" t="s">
        <v>4211</v>
      </c>
      <c r="E139" s="878" t="s">
        <v>4135</v>
      </c>
      <c r="F139" s="880">
        <v>6405</v>
      </c>
      <c r="G139" s="878" t="s">
        <v>4106</v>
      </c>
      <c r="H139" s="881">
        <v>2</v>
      </c>
      <c r="I139" s="882">
        <v>0.64</v>
      </c>
      <c r="J139" s="882">
        <v>0</v>
      </c>
      <c r="K139" s="883">
        <v>20</v>
      </c>
      <c r="L139" s="882">
        <v>8.6</v>
      </c>
      <c r="M139" s="882">
        <v>12.8</v>
      </c>
      <c r="N139" s="881">
        <v>1</v>
      </c>
      <c r="O139" s="881">
        <v>0</v>
      </c>
      <c r="P139" s="878">
        <v>4690379061601</v>
      </c>
      <c r="Q139" s="881"/>
      <c r="R139" s="881">
        <v>0</v>
      </c>
      <c r="S139" s="878" t="s">
        <v>4212</v>
      </c>
      <c r="T139" s="884">
        <f t="shared" si="2"/>
        <v>4291.3500000000004</v>
      </c>
      <c r="U139" s="885">
        <f t="shared" si="3"/>
        <v>4505.9175000000005</v>
      </c>
    </row>
    <row r="140" spans="1:21" hidden="1">
      <c r="A140" s="878" t="s">
        <v>4109</v>
      </c>
      <c r="B140" s="879">
        <v>600110000908</v>
      </c>
      <c r="C140" s="878" t="s">
        <v>4229</v>
      </c>
      <c r="D140" s="878" t="s">
        <v>4230</v>
      </c>
      <c r="E140" s="878" t="s">
        <v>4105</v>
      </c>
      <c r="F140" s="880">
        <v>18971</v>
      </c>
      <c r="G140" s="878" t="s">
        <v>4106</v>
      </c>
      <c r="H140" s="881">
        <v>6</v>
      </c>
      <c r="I140" s="882">
        <v>0.48</v>
      </c>
      <c r="J140" s="882">
        <v>0</v>
      </c>
      <c r="K140" s="883">
        <v>42</v>
      </c>
      <c r="L140" s="882">
        <v>6.8159999999999998</v>
      </c>
      <c r="M140" s="882">
        <v>20.16</v>
      </c>
      <c r="N140" s="881">
        <v>1</v>
      </c>
      <c r="O140" s="881">
        <v>0</v>
      </c>
      <c r="P140" s="878">
        <v>4690379061663</v>
      </c>
      <c r="Q140" s="881"/>
      <c r="R140" s="881">
        <v>0</v>
      </c>
      <c r="S140" s="878" t="s">
        <v>4212</v>
      </c>
      <c r="T140" s="884">
        <f t="shared" si="2"/>
        <v>12710.570000000002</v>
      </c>
      <c r="U140" s="885">
        <f t="shared" si="3"/>
        <v>13346.098500000002</v>
      </c>
    </row>
    <row r="141" spans="1:21" hidden="1">
      <c r="A141" s="878" t="s">
        <v>4109</v>
      </c>
      <c r="B141" s="879">
        <v>600110000909</v>
      </c>
      <c r="C141" s="878" t="s">
        <v>4231</v>
      </c>
      <c r="D141" s="878" t="s">
        <v>4230</v>
      </c>
      <c r="E141" s="878" t="s">
        <v>4105</v>
      </c>
      <c r="F141" s="880">
        <v>18971</v>
      </c>
      <c r="G141" s="878" t="s">
        <v>4106</v>
      </c>
      <c r="H141" s="881">
        <v>6</v>
      </c>
      <c r="I141" s="882">
        <v>0.48</v>
      </c>
      <c r="J141" s="882">
        <v>0</v>
      </c>
      <c r="K141" s="883">
        <v>42</v>
      </c>
      <c r="L141" s="882">
        <v>6.8159999999999998</v>
      </c>
      <c r="M141" s="882">
        <v>20.16</v>
      </c>
      <c r="N141" s="881">
        <v>1</v>
      </c>
      <c r="O141" s="881">
        <v>0</v>
      </c>
      <c r="P141" s="878">
        <v>4690379061670</v>
      </c>
      <c r="Q141" s="881"/>
      <c r="R141" s="881">
        <v>0</v>
      </c>
      <c r="S141" s="878" t="s">
        <v>4212</v>
      </c>
      <c r="T141" s="884">
        <f t="shared" si="2"/>
        <v>12710.570000000002</v>
      </c>
      <c r="U141" s="885">
        <f t="shared" si="3"/>
        <v>13346.098500000002</v>
      </c>
    </row>
    <row r="142" spans="1:21" hidden="1">
      <c r="A142" s="878" t="s">
        <v>4109</v>
      </c>
      <c r="B142" s="879">
        <v>600110000910</v>
      </c>
      <c r="C142" s="878" t="s">
        <v>4232</v>
      </c>
      <c r="D142" s="878" t="s">
        <v>4230</v>
      </c>
      <c r="E142" s="878" t="s">
        <v>4105</v>
      </c>
      <c r="F142" s="880">
        <v>18971</v>
      </c>
      <c r="G142" s="878" t="s">
        <v>4106</v>
      </c>
      <c r="H142" s="881">
        <v>6</v>
      </c>
      <c r="I142" s="882">
        <v>0.48</v>
      </c>
      <c r="J142" s="882">
        <v>0</v>
      </c>
      <c r="K142" s="883">
        <v>42</v>
      </c>
      <c r="L142" s="882">
        <v>6.8159999999999998</v>
      </c>
      <c r="M142" s="882">
        <v>20.16</v>
      </c>
      <c r="N142" s="881">
        <v>1</v>
      </c>
      <c r="O142" s="881">
        <v>0</v>
      </c>
      <c r="P142" s="878">
        <v>4690379061687</v>
      </c>
      <c r="Q142" s="881"/>
      <c r="R142" s="881">
        <v>0</v>
      </c>
      <c r="S142" s="878" t="s">
        <v>4212</v>
      </c>
      <c r="T142" s="884">
        <f t="shared" si="2"/>
        <v>12710.570000000002</v>
      </c>
      <c r="U142" s="885">
        <f t="shared" si="3"/>
        <v>13346.098500000002</v>
      </c>
    </row>
    <row r="143" spans="1:21" hidden="1">
      <c r="A143" s="878" t="s">
        <v>4233</v>
      </c>
      <c r="B143" s="879">
        <v>600180000015</v>
      </c>
      <c r="C143" s="878" t="s">
        <v>4234</v>
      </c>
      <c r="D143" s="878" t="s">
        <v>4235</v>
      </c>
      <c r="E143" s="878" t="s">
        <v>4105</v>
      </c>
      <c r="F143" s="880">
        <v>10309</v>
      </c>
      <c r="G143" s="878" t="s">
        <v>4106</v>
      </c>
      <c r="H143" s="881">
        <v>1</v>
      </c>
      <c r="I143" s="882">
        <v>3.3359999999999999</v>
      </c>
      <c r="J143" s="882">
        <v>0</v>
      </c>
      <c r="K143" s="883">
        <v>18</v>
      </c>
      <c r="L143" s="882">
        <v>50.57376</v>
      </c>
      <c r="M143" s="882">
        <v>60.048000000000002</v>
      </c>
      <c r="N143" s="881">
        <v>1</v>
      </c>
      <c r="O143" s="881">
        <v>0</v>
      </c>
      <c r="P143" s="878">
        <v>4690379083368</v>
      </c>
      <c r="Q143" s="881"/>
      <c r="R143" s="881">
        <v>0</v>
      </c>
      <c r="S143" s="878" t="s">
        <v>4107</v>
      </c>
      <c r="T143" s="884">
        <f t="shared" si="2"/>
        <v>6907.0300000000007</v>
      </c>
      <c r="U143" s="885">
        <f t="shared" si="3"/>
        <v>7252.3815000000013</v>
      </c>
    </row>
    <row r="144" spans="1:21" hidden="1">
      <c r="A144" s="878" t="s">
        <v>4233</v>
      </c>
      <c r="B144" s="879">
        <v>600180000016</v>
      </c>
      <c r="C144" s="878" t="s">
        <v>4236</v>
      </c>
      <c r="D144" s="878" t="s">
        <v>4235</v>
      </c>
      <c r="E144" s="878" t="s">
        <v>4105</v>
      </c>
      <c r="F144" s="880">
        <v>10309</v>
      </c>
      <c r="G144" s="878" t="s">
        <v>4106</v>
      </c>
      <c r="H144" s="881">
        <v>1</v>
      </c>
      <c r="I144" s="882">
        <v>3.3359999999999999</v>
      </c>
      <c r="J144" s="882">
        <v>0</v>
      </c>
      <c r="K144" s="883">
        <v>18</v>
      </c>
      <c r="L144" s="882">
        <v>50.57376</v>
      </c>
      <c r="M144" s="882">
        <v>60.048000000000002</v>
      </c>
      <c r="N144" s="881">
        <v>1</v>
      </c>
      <c r="O144" s="881">
        <v>0</v>
      </c>
      <c r="P144" s="878">
        <v>4690379083375</v>
      </c>
      <c r="Q144" s="881"/>
      <c r="R144" s="881">
        <v>0</v>
      </c>
      <c r="S144" s="878" t="s">
        <v>4107</v>
      </c>
      <c r="T144" s="884">
        <f t="shared" si="2"/>
        <v>6907.0300000000007</v>
      </c>
      <c r="U144" s="885">
        <f t="shared" si="3"/>
        <v>7252.3815000000013</v>
      </c>
    </row>
    <row r="145" spans="1:21" hidden="1">
      <c r="A145" s="878" t="s">
        <v>4233</v>
      </c>
      <c r="B145" s="879">
        <v>610015000598</v>
      </c>
      <c r="C145" s="878" t="s">
        <v>4237</v>
      </c>
      <c r="D145" s="878" t="s">
        <v>4111</v>
      </c>
      <c r="E145" s="878" t="s">
        <v>4105</v>
      </c>
      <c r="F145" s="880">
        <v>6581.9</v>
      </c>
      <c r="G145" s="878" t="s">
        <v>4106</v>
      </c>
      <c r="H145" s="881">
        <v>2</v>
      </c>
      <c r="I145" s="882">
        <v>2.56</v>
      </c>
      <c r="J145" s="882">
        <v>0</v>
      </c>
      <c r="K145" s="883">
        <v>21</v>
      </c>
      <c r="L145" s="882">
        <v>56.32</v>
      </c>
      <c r="M145" s="882">
        <v>53.76</v>
      </c>
      <c r="N145" s="881">
        <v>1</v>
      </c>
      <c r="O145" s="881">
        <v>0</v>
      </c>
      <c r="P145" s="878">
        <v>4690379080534</v>
      </c>
      <c r="Q145" s="881"/>
      <c r="R145" s="881">
        <v>0</v>
      </c>
      <c r="S145" s="878" t="s">
        <v>4107</v>
      </c>
      <c r="T145" s="884">
        <f t="shared" si="2"/>
        <v>4409.8729999999996</v>
      </c>
      <c r="U145" s="885">
        <f t="shared" si="3"/>
        <v>4630.3666499999999</v>
      </c>
    </row>
    <row r="146" spans="1:21" hidden="1">
      <c r="A146" s="878" t="s">
        <v>4233</v>
      </c>
      <c r="B146" s="879">
        <v>610015000599</v>
      </c>
      <c r="C146" s="878" t="s">
        <v>4238</v>
      </c>
      <c r="D146" s="878" t="s">
        <v>4111</v>
      </c>
      <c r="E146" s="878" t="s">
        <v>4105</v>
      </c>
      <c r="F146" s="880">
        <v>6581.9</v>
      </c>
      <c r="G146" s="878" t="s">
        <v>4106</v>
      </c>
      <c r="H146" s="881">
        <v>2</v>
      </c>
      <c r="I146" s="882">
        <v>2.56</v>
      </c>
      <c r="J146" s="882">
        <v>0</v>
      </c>
      <c r="K146" s="883">
        <v>21</v>
      </c>
      <c r="L146" s="882">
        <v>56.32</v>
      </c>
      <c r="M146" s="882">
        <v>53.76</v>
      </c>
      <c r="N146" s="881">
        <v>1</v>
      </c>
      <c r="O146" s="881">
        <v>0</v>
      </c>
      <c r="P146" s="878">
        <v>4690379080541</v>
      </c>
      <c r="Q146" s="881"/>
      <c r="R146" s="881">
        <v>0</v>
      </c>
      <c r="S146" s="878" t="s">
        <v>4107</v>
      </c>
      <c r="T146" s="884">
        <f t="shared" si="2"/>
        <v>4409.8729999999996</v>
      </c>
      <c r="U146" s="885">
        <f t="shared" si="3"/>
        <v>4630.3666499999999</v>
      </c>
    </row>
    <row r="147" spans="1:21" hidden="1">
      <c r="A147" s="878" t="s">
        <v>4233</v>
      </c>
      <c r="B147" s="879">
        <v>610015000600</v>
      </c>
      <c r="C147" s="878" t="s">
        <v>4239</v>
      </c>
      <c r="D147" s="878" t="s">
        <v>4111</v>
      </c>
      <c r="E147" s="878" t="s">
        <v>4105</v>
      </c>
      <c r="F147" s="880">
        <v>6581.9</v>
      </c>
      <c r="G147" s="878" t="s">
        <v>4106</v>
      </c>
      <c r="H147" s="881">
        <v>2</v>
      </c>
      <c r="I147" s="882">
        <v>2.56</v>
      </c>
      <c r="J147" s="882">
        <v>0</v>
      </c>
      <c r="K147" s="883">
        <v>21</v>
      </c>
      <c r="L147" s="882">
        <v>56.32</v>
      </c>
      <c r="M147" s="882">
        <v>53.76</v>
      </c>
      <c r="N147" s="881">
        <v>1</v>
      </c>
      <c r="O147" s="881">
        <v>0</v>
      </c>
      <c r="P147" s="878">
        <v>4690379080558</v>
      </c>
      <c r="Q147" s="881"/>
      <c r="R147" s="881">
        <v>0</v>
      </c>
      <c r="S147" s="878" t="s">
        <v>4107</v>
      </c>
      <c r="T147" s="884">
        <f t="shared" si="2"/>
        <v>4409.8729999999996</v>
      </c>
      <c r="U147" s="885">
        <f t="shared" si="3"/>
        <v>4630.3666499999999</v>
      </c>
    </row>
    <row r="148" spans="1:21" hidden="1">
      <c r="A148" s="878" t="s">
        <v>4233</v>
      </c>
      <c r="B148" s="879">
        <v>610015000601</v>
      </c>
      <c r="C148" s="878" t="s">
        <v>4240</v>
      </c>
      <c r="D148" s="878" t="s">
        <v>4111</v>
      </c>
      <c r="E148" s="878" t="s">
        <v>4105</v>
      </c>
      <c r="F148" s="880">
        <v>6581.9</v>
      </c>
      <c r="G148" s="878" t="s">
        <v>4106</v>
      </c>
      <c r="H148" s="881">
        <v>2</v>
      </c>
      <c r="I148" s="882">
        <v>2.56</v>
      </c>
      <c r="J148" s="882">
        <v>0</v>
      </c>
      <c r="K148" s="883">
        <v>21</v>
      </c>
      <c r="L148" s="882">
        <v>56.32</v>
      </c>
      <c r="M148" s="882">
        <v>53.76</v>
      </c>
      <c r="N148" s="881">
        <v>1</v>
      </c>
      <c r="O148" s="881">
        <v>0</v>
      </c>
      <c r="P148" s="878">
        <v>4690379080565</v>
      </c>
      <c r="Q148" s="881"/>
      <c r="R148" s="881">
        <v>0</v>
      </c>
      <c r="S148" s="878" t="s">
        <v>4107</v>
      </c>
      <c r="T148" s="884">
        <f t="shared" si="2"/>
        <v>4409.8729999999996</v>
      </c>
      <c r="U148" s="885">
        <f t="shared" si="3"/>
        <v>4630.3666499999999</v>
      </c>
    </row>
    <row r="149" spans="1:21" hidden="1">
      <c r="A149" s="878" t="s">
        <v>4233</v>
      </c>
      <c r="B149" s="879">
        <v>610015000602</v>
      </c>
      <c r="C149" s="878" t="s">
        <v>4241</v>
      </c>
      <c r="D149" s="878" t="s">
        <v>4111</v>
      </c>
      <c r="E149" s="878" t="s">
        <v>4105</v>
      </c>
      <c r="F149" s="880">
        <v>6581.9</v>
      </c>
      <c r="G149" s="878" t="s">
        <v>4106</v>
      </c>
      <c r="H149" s="881">
        <v>2</v>
      </c>
      <c r="I149" s="882">
        <v>2.56</v>
      </c>
      <c r="J149" s="882">
        <v>0</v>
      </c>
      <c r="K149" s="883">
        <v>21</v>
      </c>
      <c r="L149" s="882">
        <v>56.32</v>
      </c>
      <c r="M149" s="882">
        <v>53.76</v>
      </c>
      <c r="N149" s="881">
        <v>1</v>
      </c>
      <c r="O149" s="881">
        <v>0</v>
      </c>
      <c r="P149" s="878">
        <v>4690379080572</v>
      </c>
      <c r="Q149" s="881"/>
      <c r="R149" s="881">
        <v>0</v>
      </c>
      <c r="S149" s="878" t="s">
        <v>4107</v>
      </c>
      <c r="T149" s="884">
        <f t="shared" si="2"/>
        <v>4409.8729999999996</v>
      </c>
      <c r="U149" s="885">
        <f t="shared" si="3"/>
        <v>4630.3666499999999</v>
      </c>
    </row>
    <row r="150" spans="1:21" hidden="1">
      <c r="A150" s="878" t="s">
        <v>4233</v>
      </c>
      <c r="B150" s="879">
        <v>610015000603</v>
      </c>
      <c r="C150" s="878" t="s">
        <v>4242</v>
      </c>
      <c r="D150" s="878" t="s">
        <v>4111</v>
      </c>
      <c r="E150" s="878" t="s">
        <v>4105</v>
      </c>
      <c r="F150" s="880">
        <v>7521.3</v>
      </c>
      <c r="G150" s="878" t="s">
        <v>4106</v>
      </c>
      <c r="H150" s="881">
        <v>2</v>
      </c>
      <c r="I150" s="882">
        <v>2.56</v>
      </c>
      <c r="J150" s="882">
        <v>0</v>
      </c>
      <c r="K150" s="883">
        <v>21</v>
      </c>
      <c r="L150" s="882">
        <v>56.32</v>
      </c>
      <c r="M150" s="882">
        <v>53.76</v>
      </c>
      <c r="N150" s="881">
        <v>1</v>
      </c>
      <c r="O150" s="881">
        <v>0</v>
      </c>
      <c r="P150" s="878">
        <v>4690379080589</v>
      </c>
      <c r="Q150" s="881"/>
      <c r="R150" s="881">
        <v>0</v>
      </c>
      <c r="S150" s="878" t="s">
        <v>4107</v>
      </c>
      <c r="T150" s="884">
        <f t="shared" si="2"/>
        <v>5039.2710000000006</v>
      </c>
      <c r="U150" s="885">
        <f t="shared" si="3"/>
        <v>5291.234550000001</v>
      </c>
    </row>
    <row r="151" spans="1:21" hidden="1">
      <c r="A151" s="878" t="s">
        <v>4233</v>
      </c>
      <c r="B151" s="879">
        <v>610015000605</v>
      </c>
      <c r="C151" s="878" t="s">
        <v>4243</v>
      </c>
      <c r="D151" s="878" t="s">
        <v>4111</v>
      </c>
      <c r="E151" s="878" t="s">
        <v>4105</v>
      </c>
      <c r="F151" s="880">
        <v>7521.3</v>
      </c>
      <c r="G151" s="878" t="s">
        <v>4106</v>
      </c>
      <c r="H151" s="881">
        <v>2</v>
      </c>
      <c r="I151" s="882">
        <v>2.56</v>
      </c>
      <c r="J151" s="882">
        <v>0</v>
      </c>
      <c r="K151" s="883">
        <v>21</v>
      </c>
      <c r="L151" s="882">
        <v>56.32</v>
      </c>
      <c r="M151" s="882">
        <v>53.76</v>
      </c>
      <c r="N151" s="881">
        <v>1</v>
      </c>
      <c r="O151" s="881">
        <v>0</v>
      </c>
      <c r="P151" s="878">
        <v>4690379080596</v>
      </c>
      <c r="Q151" s="881"/>
      <c r="R151" s="881">
        <v>0</v>
      </c>
      <c r="S151" s="878" t="s">
        <v>4107</v>
      </c>
      <c r="T151" s="884">
        <f t="shared" si="2"/>
        <v>5039.2710000000006</v>
      </c>
      <c r="U151" s="885">
        <f t="shared" si="3"/>
        <v>5291.234550000001</v>
      </c>
    </row>
    <row r="152" spans="1:21" hidden="1">
      <c r="A152" s="878" t="s">
        <v>4233</v>
      </c>
      <c r="B152" s="879">
        <v>610015000613</v>
      </c>
      <c r="C152" s="878" t="s">
        <v>4244</v>
      </c>
      <c r="D152" s="878" t="s">
        <v>4116</v>
      </c>
      <c r="E152" s="878" t="s">
        <v>4105</v>
      </c>
      <c r="F152" s="880">
        <v>5752.3</v>
      </c>
      <c r="G152" s="878" t="s">
        <v>4106</v>
      </c>
      <c r="H152" s="881">
        <v>2</v>
      </c>
      <c r="I152" s="882">
        <v>1.44</v>
      </c>
      <c r="J152" s="882">
        <v>0</v>
      </c>
      <c r="K152" s="883">
        <v>35</v>
      </c>
      <c r="L152" s="882">
        <v>29.088000000000001</v>
      </c>
      <c r="M152" s="882">
        <v>50.4</v>
      </c>
      <c r="N152" s="881">
        <v>1</v>
      </c>
      <c r="O152" s="881">
        <v>0</v>
      </c>
      <c r="P152" s="878">
        <v>4690379080749</v>
      </c>
      <c r="Q152" s="881"/>
      <c r="R152" s="881">
        <v>0</v>
      </c>
      <c r="S152" s="878" t="s">
        <v>4107</v>
      </c>
      <c r="T152" s="884">
        <f t="shared" si="2"/>
        <v>3854.0410000000002</v>
      </c>
      <c r="U152" s="885">
        <f t="shared" si="3"/>
        <v>4046.7430500000005</v>
      </c>
    </row>
    <row r="153" spans="1:21" hidden="1">
      <c r="A153" s="878" t="s">
        <v>4233</v>
      </c>
      <c r="B153" s="879">
        <v>610015000614</v>
      </c>
      <c r="C153" s="878" t="s">
        <v>4245</v>
      </c>
      <c r="D153" s="878" t="s">
        <v>4116</v>
      </c>
      <c r="E153" s="878" t="s">
        <v>4105</v>
      </c>
      <c r="F153" s="880">
        <v>5752.3</v>
      </c>
      <c r="G153" s="878" t="s">
        <v>4106</v>
      </c>
      <c r="H153" s="881">
        <v>2</v>
      </c>
      <c r="I153" s="882">
        <v>1.44</v>
      </c>
      <c r="J153" s="882">
        <v>0</v>
      </c>
      <c r="K153" s="883">
        <v>35</v>
      </c>
      <c r="L153" s="882">
        <v>29.088000000000001</v>
      </c>
      <c r="M153" s="882">
        <v>50.4</v>
      </c>
      <c r="N153" s="881">
        <v>1</v>
      </c>
      <c r="O153" s="881">
        <v>0</v>
      </c>
      <c r="P153" s="878">
        <v>4690379080756</v>
      </c>
      <c r="Q153" s="881"/>
      <c r="R153" s="881">
        <v>0</v>
      </c>
      <c r="S153" s="878" t="s">
        <v>4107</v>
      </c>
      <c r="T153" s="884">
        <f t="shared" si="2"/>
        <v>3854.0410000000002</v>
      </c>
      <c r="U153" s="885">
        <f t="shared" si="3"/>
        <v>4046.7430500000005</v>
      </c>
    </row>
    <row r="154" spans="1:21" hidden="1">
      <c r="A154" s="878" t="s">
        <v>4233</v>
      </c>
      <c r="B154" s="879">
        <v>610015000615</v>
      </c>
      <c r="C154" s="878" t="s">
        <v>4246</v>
      </c>
      <c r="D154" s="878" t="s">
        <v>4116</v>
      </c>
      <c r="E154" s="878" t="s">
        <v>4105</v>
      </c>
      <c r="F154" s="880">
        <v>5752.3</v>
      </c>
      <c r="G154" s="878" t="s">
        <v>4106</v>
      </c>
      <c r="H154" s="881">
        <v>2</v>
      </c>
      <c r="I154" s="882">
        <v>1.44</v>
      </c>
      <c r="J154" s="882">
        <v>0</v>
      </c>
      <c r="K154" s="883">
        <v>35</v>
      </c>
      <c r="L154" s="882">
        <v>29.088000000000001</v>
      </c>
      <c r="M154" s="882">
        <v>50.4</v>
      </c>
      <c r="N154" s="881">
        <v>1</v>
      </c>
      <c r="O154" s="881">
        <v>0</v>
      </c>
      <c r="P154" s="878">
        <v>4690379080763</v>
      </c>
      <c r="Q154" s="881"/>
      <c r="R154" s="881">
        <v>0</v>
      </c>
      <c r="S154" s="878" t="s">
        <v>4107</v>
      </c>
      <c r="T154" s="884">
        <f t="shared" si="2"/>
        <v>3854.0410000000002</v>
      </c>
      <c r="U154" s="885">
        <f t="shared" si="3"/>
        <v>4046.7430500000005</v>
      </c>
    </row>
    <row r="155" spans="1:21" hidden="1">
      <c r="A155" s="878" t="s">
        <v>4233</v>
      </c>
      <c r="B155" s="879">
        <v>610015000616</v>
      </c>
      <c r="C155" s="878" t="s">
        <v>4247</v>
      </c>
      <c r="D155" s="878" t="s">
        <v>4116</v>
      </c>
      <c r="E155" s="878" t="s">
        <v>4105</v>
      </c>
      <c r="F155" s="880">
        <v>5752.3</v>
      </c>
      <c r="G155" s="878" t="s">
        <v>4106</v>
      </c>
      <c r="H155" s="881">
        <v>2</v>
      </c>
      <c r="I155" s="882">
        <v>1.44</v>
      </c>
      <c r="J155" s="882">
        <v>0</v>
      </c>
      <c r="K155" s="883">
        <v>35</v>
      </c>
      <c r="L155" s="882">
        <v>29.088000000000001</v>
      </c>
      <c r="M155" s="882">
        <v>50.4</v>
      </c>
      <c r="N155" s="881">
        <v>1</v>
      </c>
      <c r="O155" s="881">
        <v>0</v>
      </c>
      <c r="P155" s="878">
        <v>4690379080770</v>
      </c>
      <c r="Q155" s="881"/>
      <c r="R155" s="881">
        <v>0</v>
      </c>
      <c r="S155" s="878" t="s">
        <v>4107</v>
      </c>
      <c r="T155" s="884">
        <f t="shared" si="2"/>
        <v>3854.0410000000002</v>
      </c>
      <c r="U155" s="885">
        <f t="shared" si="3"/>
        <v>4046.7430500000005</v>
      </c>
    </row>
    <row r="156" spans="1:21" hidden="1">
      <c r="A156" s="878" t="s">
        <v>4233</v>
      </c>
      <c r="B156" s="879">
        <v>610015000617</v>
      </c>
      <c r="C156" s="878" t="s">
        <v>4248</v>
      </c>
      <c r="D156" s="878" t="s">
        <v>4116</v>
      </c>
      <c r="E156" s="878" t="s">
        <v>4105</v>
      </c>
      <c r="F156" s="880">
        <v>5752.3</v>
      </c>
      <c r="G156" s="878" t="s">
        <v>4106</v>
      </c>
      <c r="H156" s="881">
        <v>2</v>
      </c>
      <c r="I156" s="882">
        <v>1.44</v>
      </c>
      <c r="J156" s="882">
        <v>0</v>
      </c>
      <c r="K156" s="883">
        <v>35</v>
      </c>
      <c r="L156" s="882">
        <v>29.088000000000001</v>
      </c>
      <c r="M156" s="882">
        <v>50.4</v>
      </c>
      <c r="N156" s="881">
        <v>1</v>
      </c>
      <c r="O156" s="881">
        <v>0</v>
      </c>
      <c r="P156" s="878">
        <v>4690379080787</v>
      </c>
      <c r="Q156" s="881"/>
      <c r="R156" s="881">
        <v>0</v>
      </c>
      <c r="S156" s="878" t="s">
        <v>4107</v>
      </c>
      <c r="T156" s="884">
        <f t="shared" si="2"/>
        <v>3854.0410000000002</v>
      </c>
      <c r="U156" s="885">
        <f t="shared" si="3"/>
        <v>4046.7430500000005</v>
      </c>
    </row>
    <row r="157" spans="1:21" hidden="1">
      <c r="A157" s="878" t="s">
        <v>4233</v>
      </c>
      <c r="B157" s="879">
        <v>610015000618</v>
      </c>
      <c r="C157" s="878" t="s">
        <v>4249</v>
      </c>
      <c r="D157" s="878" t="s">
        <v>4116</v>
      </c>
      <c r="E157" s="878" t="s">
        <v>4105</v>
      </c>
      <c r="F157" s="880">
        <v>6258.5999999999995</v>
      </c>
      <c r="G157" s="878" t="s">
        <v>4106</v>
      </c>
      <c r="H157" s="881">
        <v>2</v>
      </c>
      <c r="I157" s="882">
        <v>1.44</v>
      </c>
      <c r="J157" s="882">
        <v>0</v>
      </c>
      <c r="K157" s="883">
        <v>35</v>
      </c>
      <c r="L157" s="882">
        <v>29.088000000000001</v>
      </c>
      <c r="M157" s="882">
        <v>50.4</v>
      </c>
      <c r="N157" s="881">
        <v>1</v>
      </c>
      <c r="O157" s="881">
        <v>0</v>
      </c>
      <c r="P157" s="878">
        <v>4690379080794</v>
      </c>
      <c r="Q157" s="881"/>
      <c r="R157" s="881">
        <v>0</v>
      </c>
      <c r="S157" s="878" t="s">
        <v>4107</v>
      </c>
      <c r="T157" s="884">
        <f t="shared" si="2"/>
        <v>4193.2619999999997</v>
      </c>
      <c r="U157" s="885">
        <f t="shared" si="3"/>
        <v>4402.9250999999995</v>
      </c>
    </row>
    <row r="158" spans="1:21" hidden="1">
      <c r="A158" s="878" t="s">
        <v>4233</v>
      </c>
      <c r="B158" s="879">
        <v>610015000619</v>
      </c>
      <c r="C158" s="878" t="s">
        <v>4250</v>
      </c>
      <c r="D158" s="878" t="s">
        <v>4116</v>
      </c>
      <c r="E158" s="878" t="s">
        <v>4105</v>
      </c>
      <c r="F158" s="880">
        <v>6258.5999999999995</v>
      </c>
      <c r="G158" s="878" t="s">
        <v>4106</v>
      </c>
      <c r="H158" s="881">
        <v>2</v>
      </c>
      <c r="I158" s="882">
        <v>1.44</v>
      </c>
      <c r="J158" s="882">
        <v>0</v>
      </c>
      <c r="K158" s="883">
        <v>35</v>
      </c>
      <c r="L158" s="882">
        <v>29.088000000000001</v>
      </c>
      <c r="M158" s="882">
        <v>50.4</v>
      </c>
      <c r="N158" s="881">
        <v>1</v>
      </c>
      <c r="O158" s="881">
        <v>0</v>
      </c>
      <c r="P158" s="878">
        <v>4690379080800</v>
      </c>
      <c r="Q158" s="881"/>
      <c r="R158" s="881">
        <v>0</v>
      </c>
      <c r="S158" s="878" t="s">
        <v>4107</v>
      </c>
      <c r="T158" s="884">
        <f t="shared" si="2"/>
        <v>4193.2619999999997</v>
      </c>
      <c r="U158" s="885">
        <f t="shared" si="3"/>
        <v>4402.9250999999995</v>
      </c>
    </row>
    <row r="159" spans="1:21" hidden="1">
      <c r="A159" s="878" t="s">
        <v>4233</v>
      </c>
      <c r="B159" s="879">
        <v>610080000229</v>
      </c>
      <c r="C159" s="878" t="s">
        <v>4251</v>
      </c>
      <c r="D159" s="878" t="s">
        <v>4116</v>
      </c>
      <c r="E159" s="878" t="s">
        <v>4105</v>
      </c>
      <c r="F159" s="880">
        <v>6880.8</v>
      </c>
      <c r="G159" s="878" t="s">
        <v>4106</v>
      </c>
      <c r="H159" s="881">
        <v>2</v>
      </c>
      <c r="I159" s="882">
        <v>1.44</v>
      </c>
      <c r="J159" s="882">
        <v>0</v>
      </c>
      <c r="K159" s="883">
        <v>35</v>
      </c>
      <c r="L159" s="882">
        <v>29.231999999999999</v>
      </c>
      <c r="M159" s="882">
        <v>50.4</v>
      </c>
      <c r="N159" s="881">
        <v>1</v>
      </c>
      <c r="O159" s="881">
        <v>0</v>
      </c>
      <c r="P159" s="878">
        <v>4690379080817</v>
      </c>
      <c r="Q159" s="881"/>
      <c r="R159" s="881">
        <v>0</v>
      </c>
      <c r="S159" s="878" t="s">
        <v>4107</v>
      </c>
      <c r="T159" s="884">
        <f t="shared" si="2"/>
        <v>4610.1360000000004</v>
      </c>
      <c r="U159" s="885">
        <f t="shared" si="3"/>
        <v>4840.6428000000005</v>
      </c>
    </row>
    <row r="160" spans="1:21" hidden="1">
      <c r="A160" s="878" t="s">
        <v>4233</v>
      </c>
      <c r="B160" s="879">
        <v>610080000230</v>
      </c>
      <c r="C160" s="878" t="s">
        <v>4252</v>
      </c>
      <c r="D160" s="878" t="s">
        <v>4116</v>
      </c>
      <c r="E160" s="878" t="s">
        <v>4105</v>
      </c>
      <c r="F160" s="880">
        <v>6880.8</v>
      </c>
      <c r="G160" s="878" t="s">
        <v>4106</v>
      </c>
      <c r="H160" s="881">
        <v>2</v>
      </c>
      <c r="I160" s="882">
        <v>1.44</v>
      </c>
      <c r="J160" s="882">
        <v>0</v>
      </c>
      <c r="K160" s="883">
        <v>35</v>
      </c>
      <c r="L160" s="882">
        <v>29.231999999999999</v>
      </c>
      <c r="M160" s="882">
        <v>50.4</v>
      </c>
      <c r="N160" s="881">
        <v>1</v>
      </c>
      <c r="O160" s="881">
        <v>0</v>
      </c>
      <c r="P160" s="878">
        <v>4690379080824</v>
      </c>
      <c r="Q160" s="881"/>
      <c r="R160" s="881">
        <v>0</v>
      </c>
      <c r="S160" s="878" t="s">
        <v>4107</v>
      </c>
      <c r="T160" s="884">
        <f t="shared" si="2"/>
        <v>4610.1360000000004</v>
      </c>
      <c r="U160" s="885">
        <f t="shared" si="3"/>
        <v>4840.6428000000005</v>
      </c>
    </row>
    <row r="161" spans="1:21" hidden="1">
      <c r="A161" s="878" t="s">
        <v>4233</v>
      </c>
      <c r="B161" s="879">
        <v>610080000231</v>
      </c>
      <c r="C161" s="878" t="s">
        <v>4253</v>
      </c>
      <c r="D161" s="878" t="s">
        <v>4116</v>
      </c>
      <c r="E161" s="878" t="s">
        <v>4105</v>
      </c>
      <c r="F161" s="880">
        <v>6880.8</v>
      </c>
      <c r="G161" s="878" t="s">
        <v>4106</v>
      </c>
      <c r="H161" s="881">
        <v>2</v>
      </c>
      <c r="I161" s="882">
        <v>1.44</v>
      </c>
      <c r="J161" s="882">
        <v>0</v>
      </c>
      <c r="K161" s="883">
        <v>35</v>
      </c>
      <c r="L161" s="882">
        <v>29.231999999999999</v>
      </c>
      <c r="M161" s="882">
        <v>50.4</v>
      </c>
      <c r="N161" s="881">
        <v>1</v>
      </c>
      <c r="O161" s="881">
        <v>0</v>
      </c>
      <c r="P161" s="878">
        <v>4690379080831</v>
      </c>
      <c r="Q161" s="881"/>
      <c r="R161" s="881">
        <v>0</v>
      </c>
      <c r="S161" s="878" t="s">
        <v>4107</v>
      </c>
      <c r="T161" s="884">
        <f t="shared" ref="T161:T224" si="4">F161*67%</f>
        <v>4610.1360000000004</v>
      </c>
      <c r="U161" s="885">
        <f t="shared" ref="U161:U224" si="5">T161*1.05</f>
        <v>4840.6428000000005</v>
      </c>
    </row>
    <row r="162" spans="1:21" hidden="1">
      <c r="A162" s="878" t="s">
        <v>4233</v>
      </c>
      <c r="B162" s="879">
        <v>610015000620</v>
      </c>
      <c r="C162" s="878" t="s">
        <v>4254</v>
      </c>
      <c r="D162" s="878" t="s">
        <v>4121</v>
      </c>
      <c r="E162" s="878" t="s">
        <v>4105</v>
      </c>
      <c r="F162" s="880">
        <v>5264.3</v>
      </c>
      <c r="G162" s="878" t="s">
        <v>4106</v>
      </c>
      <c r="H162" s="881">
        <v>3</v>
      </c>
      <c r="I162" s="882">
        <v>1.08</v>
      </c>
      <c r="J162" s="882">
        <v>0</v>
      </c>
      <c r="K162" s="883">
        <v>40</v>
      </c>
      <c r="L162" s="882">
        <v>22.248000000000001</v>
      </c>
      <c r="M162" s="882">
        <v>43.2</v>
      </c>
      <c r="N162" s="881">
        <v>1</v>
      </c>
      <c r="O162" s="881">
        <v>0</v>
      </c>
      <c r="P162" s="878">
        <v>4690379080916</v>
      </c>
      <c r="Q162" s="881"/>
      <c r="R162" s="881">
        <v>0</v>
      </c>
      <c r="S162" s="878" t="s">
        <v>4107</v>
      </c>
      <c r="T162" s="884">
        <f t="shared" si="4"/>
        <v>3527.0810000000001</v>
      </c>
      <c r="U162" s="885">
        <f t="shared" si="5"/>
        <v>3703.4350500000005</v>
      </c>
    </row>
    <row r="163" spans="1:21" hidden="1">
      <c r="A163" s="878" t="s">
        <v>4233</v>
      </c>
      <c r="B163" s="879">
        <v>610015000621</v>
      </c>
      <c r="C163" s="878" t="s">
        <v>4255</v>
      </c>
      <c r="D163" s="878" t="s">
        <v>4121</v>
      </c>
      <c r="E163" s="878" t="s">
        <v>4105</v>
      </c>
      <c r="F163" s="880">
        <v>5264.3</v>
      </c>
      <c r="G163" s="878" t="s">
        <v>4106</v>
      </c>
      <c r="H163" s="881">
        <v>3</v>
      </c>
      <c r="I163" s="882">
        <v>1.08</v>
      </c>
      <c r="J163" s="882">
        <v>0</v>
      </c>
      <c r="K163" s="883">
        <v>40</v>
      </c>
      <c r="L163" s="882">
        <v>22.248000000000001</v>
      </c>
      <c r="M163" s="882">
        <v>43.2</v>
      </c>
      <c r="N163" s="881">
        <v>1</v>
      </c>
      <c r="O163" s="881">
        <v>0</v>
      </c>
      <c r="P163" s="878">
        <v>4690379080923</v>
      </c>
      <c r="Q163" s="881"/>
      <c r="R163" s="881">
        <v>0</v>
      </c>
      <c r="S163" s="878" t="s">
        <v>4107</v>
      </c>
      <c r="T163" s="884">
        <f t="shared" si="4"/>
        <v>3527.0810000000001</v>
      </c>
      <c r="U163" s="885">
        <f t="shared" si="5"/>
        <v>3703.4350500000005</v>
      </c>
    </row>
    <row r="164" spans="1:21" hidden="1">
      <c r="A164" s="878" t="s">
        <v>4233</v>
      </c>
      <c r="B164" s="879">
        <v>610015000622</v>
      </c>
      <c r="C164" s="878" t="s">
        <v>4256</v>
      </c>
      <c r="D164" s="878" t="s">
        <v>4121</v>
      </c>
      <c r="E164" s="878" t="s">
        <v>4105</v>
      </c>
      <c r="F164" s="880">
        <v>5264.3</v>
      </c>
      <c r="G164" s="878" t="s">
        <v>4106</v>
      </c>
      <c r="H164" s="881">
        <v>3</v>
      </c>
      <c r="I164" s="882">
        <v>1.08</v>
      </c>
      <c r="J164" s="882">
        <v>0</v>
      </c>
      <c r="K164" s="883">
        <v>40</v>
      </c>
      <c r="L164" s="882">
        <v>22.248000000000001</v>
      </c>
      <c r="M164" s="882">
        <v>43.2</v>
      </c>
      <c r="N164" s="881">
        <v>1</v>
      </c>
      <c r="O164" s="881">
        <v>0</v>
      </c>
      <c r="P164" s="878">
        <v>4690379080930</v>
      </c>
      <c r="Q164" s="881"/>
      <c r="R164" s="881">
        <v>0</v>
      </c>
      <c r="S164" s="878" t="s">
        <v>4107</v>
      </c>
      <c r="T164" s="884">
        <f t="shared" si="4"/>
        <v>3527.0810000000001</v>
      </c>
      <c r="U164" s="885">
        <f t="shared" si="5"/>
        <v>3703.4350500000005</v>
      </c>
    </row>
    <row r="165" spans="1:21" hidden="1">
      <c r="A165" s="878" t="s">
        <v>4233</v>
      </c>
      <c r="B165" s="879">
        <v>610015000623</v>
      </c>
      <c r="C165" s="878" t="s">
        <v>4257</v>
      </c>
      <c r="D165" s="878" t="s">
        <v>4121</v>
      </c>
      <c r="E165" s="878" t="s">
        <v>4105</v>
      </c>
      <c r="F165" s="880">
        <v>5264.3</v>
      </c>
      <c r="G165" s="878" t="s">
        <v>4106</v>
      </c>
      <c r="H165" s="881">
        <v>3</v>
      </c>
      <c r="I165" s="882">
        <v>1.08</v>
      </c>
      <c r="J165" s="882">
        <v>0</v>
      </c>
      <c r="K165" s="883">
        <v>40</v>
      </c>
      <c r="L165" s="882">
        <v>22.248000000000001</v>
      </c>
      <c r="M165" s="882">
        <v>43.2</v>
      </c>
      <c r="N165" s="881">
        <v>1</v>
      </c>
      <c r="O165" s="881">
        <v>0</v>
      </c>
      <c r="P165" s="878">
        <v>4690379080947</v>
      </c>
      <c r="Q165" s="881"/>
      <c r="R165" s="881">
        <v>0</v>
      </c>
      <c r="S165" s="878" t="s">
        <v>4107</v>
      </c>
      <c r="T165" s="884">
        <f t="shared" si="4"/>
        <v>3527.0810000000001</v>
      </c>
      <c r="U165" s="885">
        <f t="shared" si="5"/>
        <v>3703.4350500000005</v>
      </c>
    </row>
    <row r="166" spans="1:21" hidden="1">
      <c r="A166" s="878" t="s">
        <v>4233</v>
      </c>
      <c r="B166" s="879">
        <v>610015000624</v>
      </c>
      <c r="C166" s="878" t="s">
        <v>4258</v>
      </c>
      <c r="D166" s="878" t="s">
        <v>4121</v>
      </c>
      <c r="E166" s="878" t="s">
        <v>4105</v>
      </c>
      <c r="F166" s="880">
        <v>5264.3</v>
      </c>
      <c r="G166" s="878" t="s">
        <v>4106</v>
      </c>
      <c r="H166" s="881">
        <v>3</v>
      </c>
      <c r="I166" s="882">
        <v>1.08</v>
      </c>
      <c r="J166" s="882">
        <v>0</v>
      </c>
      <c r="K166" s="883">
        <v>40</v>
      </c>
      <c r="L166" s="882">
        <v>22.248000000000001</v>
      </c>
      <c r="M166" s="882">
        <v>43.2</v>
      </c>
      <c r="N166" s="881">
        <v>1</v>
      </c>
      <c r="O166" s="881">
        <v>0</v>
      </c>
      <c r="P166" s="878">
        <v>4690379080954</v>
      </c>
      <c r="Q166" s="881"/>
      <c r="R166" s="881">
        <v>0</v>
      </c>
      <c r="S166" s="878" t="s">
        <v>4107</v>
      </c>
      <c r="T166" s="884">
        <f t="shared" si="4"/>
        <v>3527.0810000000001</v>
      </c>
      <c r="U166" s="885">
        <f t="shared" si="5"/>
        <v>3703.4350500000005</v>
      </c>
    </row>
    <row r="167" spans="1:21" hidden="1">
      <c r="A167" s="878" t="s">
        <v>4233</v>
      </c>
      <c r="B167" s="879">
        <v>610015000625</v>
      </c>
      <c r="C167" s="878" t="s">
        <v>4259</v>
      </c>
      <c r="D167" s="878" t="s">
        <v>4121</v>
      </c>
      <c r="E167" s="878" t="s">
        <v>4105</v>
      </c>
      <c r="F167" s="880">
        <v>5746.2</v>
      </c>
      <c r="G167" s="878" t="s">
        <v>4106</v>
      </c>
      <c r="H167" s="881">
        <v>3</v>
      </c>
      <c r="I167" s="882">
        <v>1.08</v>
      </c>
      <c r="J167" s="882">
        <v>0</v>
      </c>
      <c r="K167" s="883">
        <v>40</v>
      </c>
      <c r="L167" s="882">
        <v>22.248000000000001</v>
      </c>
      <c r="M167" s="882">
        <v>43.2</v>
      </c>
      <c r="N167" s="881">
        <v>1</v>
      </c>
      <c r="O167" s="881">
        <v>0</v>
      </c>
      <c r="P167" s="878">
        <v>4690379080961</v>
      </c>
      <c r="Q167" s="881"/>
      <c r="R167" s="881">
        <v>0</v>
      </c>
      <c r="S167" s="878" t="s">
        <v>4107</v>
      </c>
      <c r="T167" s="884">
        <f t="shared" si="4"/>
        <v>3849.9540000000002</v>
      </c>
      <c r="U167" s="885">
        <f t="shared" si="5"/>
        <v>4042.4517000000005</v>
      </c>
    </row>
    <row r="168" spans="1:21" hidden="1">
      <c r="A168" s="878" t="s">
        <v>4233</v>
      </c>
      <c r="B168" s="879">
        <v>610015000626</v>
      </c>
      <c r="C168" s="878" t="s">
        <v>4260</v>
      </c>
      <c r="D168" s="878" t="s">
        <v>4121</v>
      </c>
      <c r="E168" s="878" t="s">
        <v>4105</v>
      </c>
      <c r="F168" s="880">
        <v>5746.2</v>
      </c>
      <c r="G168" s="878" t="s">
        <v>4106</v>
      </c>
      <c r="H168" s="881">
        <v>3</v>
      </c>
      <c r="I168" s="882">
        <v>1.08</v>
      </c>
      <c r="J168" s="882">
        <v>0</v>
      </c>
      <c r="K168" s="883">
        <v>40</v>
      </c>
      <c r="L168" s="882">
        <v>22.248000000000001</v>
      </c>
      <c r="M168" s="882">
        <v>43.2</v>
      </c>
      <c r="N168" s="881">
        <v>1</v>
      </c>
      <c r="O168" s="881">
        <v>0</v>
      </c>
      <c r="P168" s="878">
        <v>4690379080978</v>
      </c>
      <c r="Q168" s="881"/>
      <c r="R168" s="881">
        <v>0</v>
      </c>
      <c r="S168" s="878" t="s">
        <v>4107</v>
      </c>
      <c r="T168" s="884">
        <f t="shared" si="4"/>
        <v>3849.9540000000002</v>
      </c>
      <c r="U168" s="885">
        <f t="shared" si="5"/>
        <v>4042.4517000000005</v>
      </c>
    </row>
    <row r="169" spans="1:21" hidden="1">
      <c r="A169" s="878" t="s">
        <v>4233</v>
      </c>
      <c r="B169" s="879">
        <v>610010002168</v>
      </c>
      <c r="C169" s="878" t="s">
        <v>4261</v>
      </c>
      <c r="D169" s="878" t="s">
        <v>4111</v>
      </c>
      <c r="E169" s="878" t="s">
        <v>4105</v>
      </c>
      <c r="F169" s="880">
        <v>6368.4</v>
      </c>
      <c r="G169" s="878" t="s">
        <v>4106</v>
      </c>
      <c r="H169" s="881">
        <v>2</v>
      </c>
      <c r="I169" s="882">
        <v>2.56</v>
      </c>
      <c r="J169" s="882">
        <v>0</v>
      </c>
      <c r="K169" s="883">
        <v>21</v>
      </c>
      <c r="L169" s="882">
        <v>51.712000000000003</v>
      </c>
      <c r="M169" s="882">
        <v>53.76</v>
      </c>
      <c r="N169" s="881">
        <v>1</v>
      </c>
      <c r="O169" s="881">
        <v>0</v>
      </c>
      <c r="P169" s="878">
        <v>4690379080466</v>
      </c>
      <c r="Q169" s="881"/>
      <c r="R169" s="881">
        <v>0</v>
      </c>
      <c r="S169" s="878" t="s">
        <v>4107</v>
      </c>
      <c r="T169" s="884">
        <f t="shared" si="4"/>
        <v>4266.8280000000004</v>
      </c>
      <c r="U169" s="885">
        <f t="shared" si="5"/>
        <v>4480.1694000000007</v>
      </c>
    </row>
    <row r="170" spans="1:21" hidden="1">
      <c r="A170" s="878" t="s">
        <v>4233</v>
      </c>
      <c r="B170" s="879">
        <v>610010002169</v>
      </c>
      <c r="C170" s="878" t="s">
        <v>4262</v>
      </c>
      <c r="D170" s="878" t="s">
        <v>4111</v>
      </c>
      <c r="E170" s="878" t="s">
        <v>4105</v>
      </c>
      <c r="F170" s="880">
        <v>6368.4</v>
      </c>
      <c r="G170" s="878" t="s">
        <v>4106</v>
      </c>
      <c r="H170" s="881">
        <v>2</v>
      </c>
      <c r="I170" s="882">
        <v>2.56</v>
      </c>
      <c r="J170" s="882">
        <v>0</v>
      </c>
      <c r="K170" s="883">
        <v>21</v>
      </c>
      <c r="L170" s="882">
        <v>51.712000000000003</v>
      </c>
      <c r="M170" s="882">
        <v>53.76</v>
      </c>
      <c r="N170" s="881">
        <v>1</v>
      </c>
      <c r="O170" s="881">
        <v>0</v>
      </c>
      <c r="P170" s="878">
        <v>4690379080473</v>
      </c>
      <c r="Q170" s="881"/>
      <c r="R170" s="881">
        <v>0</v>
      </c>
      <c r="S170" s="878" t="s">
        <v>4107</v>
      </c>
      <c r="T170" s="884">
        <f t="shared" si="4"/>
        <v>4266.8280000000004</v>
      </c>
      <c r="U170" s="885">
        <f t="shared" si="5"/>
        <v>4480.1694000000007</v>
      </c>
    </row>
    <row r="171" spans="1:21" hidden="1">
      <c r="A171" s="878" t="s">
        <v>4233</v>
      </c>
      <c r="B171" s="879">
        <v>610010002170</v>
      </c>
      <c r="C171" s="878" t="s">
        <v>4263</v>
      </c>
      <c r="D171" s="878" t="s">
        <v>4111</v>
      </c>
      <c r="E171" s="878" t="s">
        <v>4105</v>
      </c>
      <c r="F171" s="880">
        <v>6368.4</v>
      </c>
      <c r="G171" s="878" t="s">
        <v>4106</v>
      </c>
      <c r="H171" s="881">
        <v>2</v>
      </c>
      <c r="I171" s="882">
        <v>2.56</v>
      </c>
      <c r="J171" s="882">
        <v>0</v>
      </c>
      <c r="K171" s="883">
        <v>21</v>
      </c>
      <c r="L171" s="882">
        <v>51.712000000000003</v>
      </c>
      <c r="M171" s="882">
        <v>53.76</v>
      </c>
      <c r="N171" s="881">
        <v>1</v>
      </c>
      <c r="O171" s="881">
        <v>0</v>
      </c>
      <c r="P171" s="878">
        <v>4690379080480</v>
      </c>
      <c r="Q171" s="881"/>
      <c r="R171" s="881">
        <v>0</v>
      </c>
      <c r="S171" s="878" t="s">
        <v>4107</v>
      </c>
      <c r="T171" s="884">
        <f t="shared" si="4"/>
        <v>4266.8280000000004</v>
      </c>
      <c r="U171" s="885">
        <f t="shared" si="5"/>
        <v>4480.1694000000007</v>
      </c>
    </row>
    <row r="172" spans="1:21" hidden="1">
      <c r="A172" s="878" t="s">
        <v>4233</v>
      </c>
      <c r="B172" s="879">
        <v>610010002171</v>
      </c>
      <c r="C172" s="878" t="s">
        <v>4264</v>
      </c>
      <c r="D172" s="878" t="s">
        <v>4111</v>
      </c>
      <c r="E172" s="878" t="s">
        <v>4105</v>
      </c>
      <c r="F172" s="880">
        <v>6368.4</v>
      </c>
      <c r="G172" s="878" t="s">
        <v>4106</v>
      </c>
      <c r="H172" s="881">
        <v>2</v>
      </c>
      <c r="I172" s="882">
        <v>2.56</v>
      </c>
      <c r="J172" s="882">
        <v>0</v>
      </c>
      <c r="K172" s="883">
        <v>21</v>
      </c>
      <c r="L172" s="882">
        <v>51.712000000000003</v>
      </c>
      <c r="M172" s="882">
        <v>53.76</v>
      </c>
      <c r="N172" s="881">
        <v>1</v>
      </c>
      <c r="O172" s="881">
        <v>0</v>
      </c>
      <c r="P172" s="878">
        <v>4690379080497</v>
      </c>
      <c r="Q172" s="881"/>
      <c r="R172" s="881">
        <v>0</v>
      </c>
      <c r="S172" s="878" t="s">
        <v>4107</v>
      </c>
      <c r="T172" s="884">
        <f t="shared" si="4"/>
        <v>4266.8280000000004</v>
      </c>
      <c r="U172" s="885">
        <f t="shared" si="5"/>
        <v>4480.1694000000007</v>
      </c>
    </row>
    <row r="173" spans="1:21" hidden="1">
      <c r="A173" s="878" t="s">
        <v>4233</v>
      </c>
      <c r="B173" s="879">
        <v>610010002172</v>
      </c>
      <c r="C173" s="878" t="s">
        <v>4265</v>
      </c>
      <c r="D173" s="878" t="s">
        <v>4111</v>
      </c>
      <c r="E173" s="878" t="s">
        <v>4105</v>
      </c>
      <c r="F173" s="880">
        <v>6368.4</v>
      </c>
      <c r="G173" s="878" t="s">
        <v>4106</v>
      </c>
      <c r="H173" s="881">
        <v>2</v>
      </c>
      <c r="I173" s="882">
        <v>2.56</v>
      </c>
      <c r="J173" s="882">
        <v>0</v>
      </c>
      <c r="K173" s="883">
        <v>21</v>
      </c>
      <c r="L173" s="882">
        <v>51.712000000000003</v>
      </c>
      <c r="M173" s="882">
        <v>53.76</v>
      </c>
      <c r="N173" s="881">
        <v>1</v>
      </c>
      <c r="O173" s="881">
        <v>0</v>
      </c>
      <c r="P173" s="878">
        <v>4690379080503</v>
      </c>
      <c r="Q173" s="881"/>
      <c r="R173" s="881">
        <v>0</v>
      </c>
      <c r="S173" s="878" t="s">
        <v>4107</v>
      </c>
      <c r="T173" s="884">
        <f t="shared" si="4"/>
        <v>4266.8280000000004</v>
      </c>
      <c r="U173" s="885">
        <f t="shared" si="5"/>
        <v>4480.1694000000007</v>
      </c>
    </row>
    <row r="174" spans="1:21" hidden="1">
      <c r="A174" s="878" t="s">
        <v>4233</v>
      </c>
      <c r="B174" s="879">
        <v>610010002173</v>
      </c>
      <c r="C174" s="878" t="s">
        <v>4266</v>
      </c>
      <c r="D174" s="878" t="s">
        <v>4111</v>
      </c>
      <c r="E174" s="878" t="s">
        <v>4105</v>
      </c>
      <c r="F174" s="880">
        <v>6893</v>
      </c>
      <c r="G174" s="878" t="s">
        <v>4106</v>
      </c>
      <c r="H174" s="881">
        <v>2</v>
      </c>
      <c r="I174" s="882">
        <v>2.56</v>
      </c>
      <c r="J174" s="882">
        <v>0</v>
      </c>
      <c r="K174" s="883">
        <v>21</v>
      </c>
      <c r="L174" s="882">
        <v>51.712000000000003</v>
      </c>
      <c r="M174" s="882">
        <v>53.76</v>
      </c>
      <c r="N174" s="881">
        <v>1</v>
      </c>
      <c r="O174" s="881">
        <v>0</v>
      </c>
      <c r="P174" s="878">
        <v>4690379080510</v>
      </c>
      <c r="Q174" s="881"/>
      <c r="R174" s="881">
        <v>0</v>
      </c>
      <c r="S174" s="878" t="s">
        <v>4107</v>
      </c>
      <c r="T174" s="884">
        <f t="shared" si="4"/>
        <v>4618.3100000000004</v>
      </c>
      <c r="U174" s="885">
        <f t="shared" si="5"/>
        <v>4849.2255000000005</v>
      </c>
    </row>
    <row r="175" spans="1:21" hidden="1">
      <c r="A175" s="878" t="s">
        <v>4233</v>
      </c>
      <c r="B175" s="879">
        <v>610010002174</v>
      </c>
      <c r="C175" s="878" t="s">
        <v>4267</v>
      </c>
      <c r="D175" s="878" t="s">
        <v>4111</v>
      </c>
      <c r="E175" s="878" t="s">
        <v>4105</v>
      </c>
      <c r="F175" s="880">
        <v>6893</v>
      </c>
      <c r="G175" s="878" t="s">
        <v>4106</v>
      </c>
      <c r="H175" s="881">
        <v>2</v>
      </c>
      <c r="I175" s="882">
        <v>2.56</v>
      </c>
      <c r="J175" s="882">
        <v>0</v>
      </c>
      <c r="K175" s="883">
        <v>21</v>
      </c>
      <c r="L175" s="882">
        <v>51.712000000000003</v>
      </c>
      <c r="M175" s="882">
        <v>53.76</v>
      </c>
      <c r="N175" s="881">
        <v>1</v>
      </c>
      <c r="O175" s="881">
        <v>0</v>
      </c>
      <c r="P175" s="878">
        <v>4690379080527</v>
      </c>
      <c r="Q175" s="881"/>
      <c r="R175" s="881">
        <v>0</v>
      </c>
      <c r="S175" s="878" t="s">
        <v>4107</v>
      </c>
      <c r="T175" s="884">
        <f t="shared" si="4"/>
        <v>4618.3100000000004</v>
      </c>
      <c r="U175" s="885">
        <f t="shared" si="5"/>
        <v>4849.2255000000005</v>
      </c>
    </row>
    <row r="176" spans="1:21" hidden="1">
      <c r="A176" s="878" t="s">
        <v>4233</v>
      </c>
      <c r="B176" s="879">
        <v>610010002182</v>
      </c>
      <c r="C176" s="878" t="s">
        <v>4268</v>
      </c>
      <c r="D176" s="878" t="s">
        <v>4116</v>
      </c>
      <c r="E176" s="878" t="s">
        <v>4105</v>
      </c>
      <c r="F176" s="880">
        <v>4538.3999999999996</v>
      </c>
      <c r="G176" s="878" t="s">
        <v>4106</v>
      </c>
      <c r="H176" s="881">
        <v>2</v>
      </c>
      <c r="I176" s="882">
        <v>1.44</v>
      </c>
      <c r="J176" s="882">
        <v>0</v>
      </c>
      <c r="K176" s="883">
        <v>35</v>
      </c>
      <c r="L176" s="882">
        <v>29.088000000000001</v>
      </c>
      <c r="M176" s="882">
        <v>50.4</v>
      </c>
      <c r="N176" s="881">
        <v>1</v>
      </c>
      <c r="O176" s="881">
        <v>0</v>
      </c>
      <c r="P176" s="878">
        <v>4690379080848</v>
      </c>
      <c r="Q176" s="881"/>
      <c r="R176" s="881">
        <v>0</v>
      </c>
      <c r="S176" s="878" t="s">
        <v>4107</v>
      </c>
      <c r="T176" s="884">
        <f t="shared" si="4"/>
        <v>3040.7280000000001</v>
      </c>
      <c r="U176" s="885">
        <f t="shared" si="5"/>
        <v>3192.7644</v>
      </c>
    </row>
    <row r="177" spans="1:21" hidden="1">
      <c r="A177" s="878" t="s">
        <v>4233</v>
      </c>
      <c r="B177" s="879">
        <v>610010002183</v>
      </c>
      <c r="C177" s="878" t="s">
        <v>4269</v>
      </c>
      <c r="D177" s="878" t="s">
        <v>4116</v>
      </c>
      <c r="E177" s="878" t="s">
        <v>4105</v>
      </c>
      <c r="F177" s="880">
        <v>4538.3999999999996</v>
      </c>
      <c r="G177" s="878" t="s">
        <v>4106</v>
      </c>
      <c r="H177" s="881">
        <v>2</v>
      </c>
      <c r="I177" s="882">
        <v>1.44</v>
      </c>
      <c r="J177" s="882">
        <v>0</v>
      </c>
      <c r="K177" s="883">
        <v>35</v>
      </c>
      <c r="L177" s="882">
        <v>29.088000000000001</v>
      </c>
      <c r="M177" s="882">
        <v>50.4</v>
      </c>
      <c r="N177" s="881">
        <v>1</v>
      </c>
      <c r="O177" s="881">
        <v>0</v>
      </c>
      <c r="P177" s="878">
        <v>4690379080855</v>
      </c>
      <c r="Q177" s="881"/>
      <c r="R177" s="881">
        <v>0</v>
      </c>
      <c r="S177" s="878" t="s">
        <v>4107</v>
      </c>
      <c r="T177" s="884">
        <f t="shared" si="4"/>
        <v>3040.7280000000001</v>
      </c>
      <c r="U177" s="885">
        <f t="shared" si="5"/>
        <v>3192.7644</v>
      </c>
    </row>
    <row r="178" spans="1:21" hidden="1">
      <c r="A178" s="878" t="s">
        <v>4233</v>
      </c>
      <c r="B178" s="879">
        <v>610010002184</v>
      </c>
      <c r="C178" s="878" t="s">
        <v>4270</v>
      </c>
      <c r="D178" s="878" t="s">
        <v>4116</v>
      </c>
      <c r="E178" s="878" t="s">
        <v>4105</v>
      </c>
      <c r="F178" s="880">
        <v>4538.3999999999996</v>
      </c>
      <c r="G178" s="878" t="s">
        <v>4106</v>
      </c>
      <c r="H178" s="881">
        <v>2</v>
      </c>
      <c r="I178" s="882">
        <v>1.44</v>
      </c>
      <c r="J178" s="882">
        <v>0</v>
      </c>
      <c r="K178" s="883">
        <v>35</v>
      </c>
      <c r="L178" s="882">
        <v>29.088000000000001</v>
      </c>
      <c r="M178" s="882">
        <v>50.4</v>
      </c>
      <c r="N178" s="881">
        <v>1</v>
      </c>
      <c r="O178" s="881">
        <v>0</v>
      </c>
      <c r="P178" s="878">
        <v>4690379080862</v>
      </c>
      <c r="Q178" s="881"/>
      <c r="R178" s="881">
        <v>0</v>
      </c>
      <c r="S178" s="878" t="s">
        <v>4107</v>
      </c>
      <c r="T178" s="884">
        <f t="shared" si="4"/>
        <v>3040.7280000000001</v>
      </c>
      <c r="U178" s="885">
        <f t="shared" si="5"/>
        <v>3192.7644</v>
      </c>
    </row>
    <row r="179" spans="1:21" hidden="1">
      <c r="A179" s="878" t="s">
        <v>4233</v>
      </c>
      <c r="B179" s="879">
        <v>610010002185</v>
      </c>
      <c r="C179" s="878" t="s">
        <v>4271</v>
      </c>
      <c r="D179" s="878" t="s">
        <v>4116</v>
      </c>
      <c r="E179" s="878" t="s">
        <v>4105</v>
      </c>
      <c r="F179" s="880">
        <v>4538.3999999999996</v>
      </c>
      <c r="G179" s="878" t="s">
        <v>4106</v>
      </c>
      <c r="H179" s="881">
        <v>2</v>
      </c>
      <c r="I179" s="882">
        <v>1.44</v>
      </c>
      <c r="J179" s="882">
        <v>0</v>
      </c>
      <c r="K179" s="883">
        <v>35</v>
      </c>
      <c r="L179" s="882">
        <v>29.088000000000001</v>
      </c>
      <c r="M179" s="882">
        <v>50.4</v>
      </c>
      <c r="N179" s="881">
        <v>1</v>
      </c>
      <c r="O179" s="881">
        <v>0</v>
      </c>
      <c r="P179" s="878">
        <v>4690379080879</v>
      </c>
      <c r="Q179" s="881"/>
      <c r="R179" s="881">
        <v>0</v>
      </c>
      <c r="S179" s="878" t="s">
        <v>4107</v>
      </c>
      <c r="T179" s="884">
        <f t="shared" si="4"/>
        <v>3040.7280000000001</v>
      </c>
      <c r="U179" s="885">
        <f t="shared" si="5"/>
        <v>3192.7644</v>
      </c>
    </row>
    <row r="180" spans="1:21" hidden="1">
      <c r="A180" s="878" t="s">
        <v>4233</v>
      </c>
      <c r="B180" s="879">
        <v>610010002186</v>
      </c>
      <c r="C180" s="878" t="s">
        <v>4272</v>
      </c>
      <c r="D180" s="878" t="s">
        <v>4116</v>
      </c>
      <c r="E180" s="878" t="s">
        <v>4105</v>
      </c>
      <c r="F180" s="880">
        <v>4538.3999999999996</v>
      </c>
      <c r="G180" s="878" t="s">
        <v>4106</v>
      </c>
      <c r="H180" s="881">
        <v>2</v>
      </c>
      <c r="I180" s="882">
        <v>1.44</v>
      </c>
      <c r="J180" s="882">
        <v>0</v>
      </c>
      <c r="K180" s="883">
        <v>35</v>
      </c>
      <c r="L180" s="882">
        <v>29.088000000000001</v>
      </c>
      <c r="M180" s="882">
        <v>50.4</v>
      </c>
      <c r="N180" s="881">
        <v>1</v>
      </c>
      <c r="O180" s="881">
        <v>0</v>
      </c>
      <c r="P180" s="878">
        <v>4690379080886</v>
      </c>
      <c r="Q180" s="881"/>
      <c r="R180" s="881">
        <v>0</v>
      </c>
      <c r="S180" s="878" t="s">
        <v>4107</v>
      </c>
      <c r="T180" s="884">
        <f t="shared" si="4"/>
        <v>3040.7280000000001</v>
      </c>
      <c r="U180" s="885">
        <f t="shared" si="5"/>
        <v>3192.7644</v>
      </c>
    </row>
    <row r="181" spans="1:21" hidden="1">
      <c r="A181" s="878" t="s">
        <v>4233</v>
      </c>
      <c r="B181" s="879">
        <v>610010002187</v>
      </c>
      <c r="C181" s="878" t="s">
        <v>4273</v>
      </c>
      <c r="D181" s="878" t="s">
        <v>4116</v>
      </c>
      <c r="E181" s="878" t="s">
        <v>4105</v>
      </c>
      <c r="F181" s="880">
        <v>4849.5</v>
      </c>
      <c r="G181" s="878" t="s">
        <v>4106</v>
      </c>
      <c r="H181" s="881">
        <v>2</v>
      </c>
      <c r="I181" s="882">
        <v>1.44</v>
      </c>
      <c r="J181" s="882">
        <v>0</v>
      </c>
      <c r="K181" s="883">
        <v>35</v>
      </c>
      <c r="L181" s="882">
        <v>29.088000000000001</v>
      </c>
      <c r="M181" s="882">
        <v>50.4</v>
      </c>
      <c r="N181" s="881">
        <v>1</v>
      </c>
      <c r="O181" s="881">
        <v>0</v>
      </c>
      <c r="P181" s="878">
        <v>4690379080893</v>
      </c>
      <c r="Q181" s="881"/>
      <c r="R181" s="881">
        <v>0</v>
      </c>
      <c r="S181" s="878" t="s">
        <v>4107</v>
      </c>
      <c r="T181" s="884">
        <f t="shared" si="4"/>
        <v>3249.1650000000004</v>
      </c>
      <c r="U181" s="885">
        <f t="shared" si="5"/>
        <v>3411.6232500000006</v>
      </c>
    </row>
    <row r="182" spans="1:21" hidden="1">
      <c r="A182" s="878" t="s">
        <v>4233</v>
      </c>
      <c r="B182" s="879">
        <v>610010002188</v>
      </c>
      <c r="C182" s="878" t="s">
        <v>4274</v>
      </c>
      <c r="D182" s="878" t="s">
        <v>4116</v>
      </c>
      <c r="E182" s="878" t="s">
        <v>4105</v>
      </c>
      <c r="F182" s="880">
        <v>4849.5</v>
      </c>
      <c r="G182" s="878" t="s">
        <v>4106</v>
      </c>
      <c r="H182" s="881">
        <v>2</v>
      </c>
      <c r="I182" s="882">
        <v>1.44</v>
      </c>
      <c r="J182" s="882">
        <v>0</v>
      </c>
      <c r="K182" s="883">
        <v>35</v>
      </c>
      <c r="L182" s="882">
        <v>29.088000000000001</v>
      </c>
      <c r="M182" s="882">
        <v>50.4</v>
      </c>
      <c r="N182" s="881">
        <v>1</v>
      </c>
      <c r="O182" s="881">
        <v>0</v>
      </c>
      <c r="P182" s="878">
        <v>4690379080909</v>
      </c>
      <c r="Q182" s="881"/>
      <c r="R182" s="881">
        <v>0</v>
      </c>
      <c r="S182" s="878" t="s">
        <v>4107</v>
      </c>
      <c r="T182" s="884">
        <f t="shared" si="4"/>
        <v>3249.1650000000004</v>
      </c>
      <c r="U182" s="885">
        <f t="shared" si="5"/>
        <v>3411.6232500000006</v>
      </c>
    </row>
    <row r="183" spans="1:21" hidden="1">
      <c r="A183" s="878" t="s">
        <v>4233</v>
      </c>
      <c r="B183" s="879">
        <v>610010002189</v>
      </c>
      <c r="C183" s="878" t="s">
        <v>4275</v>
      </c>
      <c r="D183" s="878" t="s">
        <v>4121</v>
      </c>
      <c r="E183" s="878" t="s">
        <v>4105</v>
      </c>
      <c r="F183" s="880">
        <v>3751.5</v>
      </c>
      <c r="G183" s="878" t="s">
        <v>4106</v>
      </c>
      <c r="H183" s="881">
        <v>3</v>
      </c>
      <c r="I183" s="882">
        <v>1.08</v>
      </c>
      <c r="J183" s="882">
        <v>0</v>
      </c>
      <c r="K183" s="883">
        <v>40</v>
      </c>
      <c r="L183" s="882">
        <v>21.06</v>
      </c>
      <c r="M183" s="882">
        <v>43.2</v>
      </c>
      <c r="N183" s="881">
        <v>1</v>
      </c>
      <c r="O183" s="881">
        <v>0</v>
      </c>
      <c r="P183" s="878">
        <v>4690379080985</v>
      </c>
      <c r="Q183" s="881"/>
      <c r="R183" s="881">
        <v>0</v>
      </c>
      <c r="S183" s="878" t="s">
        <v>4107</v>
      </c>
      <c r="T183" s="884">
        <f t="shared" si="4"/>
        <v>2513.5050000000001</v>
      </c>
      <c r="U183" s="885">
        <f t="shared" si="5"/>
        <v>2639.1802500000003</v>
      </c>
    </row>
    <row r="184" spans="1:21" hidden="1">
      <c r="A184" s="878" t="s">
        <v>4233</v>
      </c>
      <c r="B184" s="879">
        <v>610010002190</v>
      </c>
      <c r="C184" s="878" t="s">
        <v>4276</v>
      </c>
      <c r="D184" s="878" t="s">
        <v>4121</v>
      </c>
      <c r="E184" s="878" t="s">
        <v>4105</v>
      </c>
      <c r="F184" s="880">
        <v>3751.5</v>
      </c>
      <c r="G184" s="878" t="s">
        <v>4106</v>
      </c>
      <c r="H184" s="881">
        <v>3</v>
      </c>
      <c r="I184" s="882">
        <v>1.08</v>
      </c>
      <c r="J184" s="882">
        <v>0</v>
      </c>
      <c r="K184" s="883">
        <v>40</v>
      </c>
      <c r="L184" s="882">
        <v>21.06</v>
      </c>
      <c r="M184" s="882">
        <v>43.2</v>
      </c>
      <c r="N184" s="881">
        <v>1</v>
      </c>
      <c r="O184" s="881">
        <v>0</v>
      </c>
      <c r="P184" s="878">
        <v>4690379080992</v>
      </c>
      <c r="Q184" s="881"/>
      <c r="R184" s="881">
        <v>0</v>
      </c>
      <c r="S184" s="878" t="s">
        <v>4107</v>
      </c>
      <c r="T184" s="884">
        <f t="shared" si="4"/>
        <v>2513.5050000000001</v>
      </c>
      <c r="U184" s="885">
        <f t="shared" si="5"/>
        <v>2639.1802500000003</v>
      </c>
    </row>
    <row r="185" spans="1:21" hidden="1">
      <c r="A185" s="878" t="s">
        <v>4233</v>
      </c>
      <c r="B185" s="879">
        <v>610010002191</v>
      </c>
      <c r="C185" s="878" t="s">
        <v>4277</v>
      </c>
      <c r="D185" s="878" t="s">
        <v>4121</v>
      </c>
      <c r="E185" s="878" t="s">
        <v>4105</v>
      </c>
      <c r="F185" s="880">
        <v>3751.5</v>
      </c>
      <c r="G185" s="878" t="s">
        <v>4106</v>
      </c>
      <c r="H185" s="881">
        <v>3</v>
      </c>
      <c r="I185" s="882">
        <v>1.08</v>
      </c>
      <c r="J185" s="882">
        <v>0</v>
      </c>
      <c r="K185" s="883">
        <v>40</v>
      </c>
      <c r="L185" s="882">
        <v>21.06</v>
      </c>
      <c r="M185" s="882">
        <v>43.2</v>
      </c>
      <c r="N185" s="881">
        <v>1</v>
      </c>
      <c r="O185" s="881">
        <v>0</v>
      </c>
      <c r="P185" s="878">
        <v>4690379081005</v>
      </c>
      <c r="Q185" s="881"/>
      <c r="R185" s="881">
        <v>0</v>
      </c>
      <c r="S185" s="878" t="s">
        <v>4107</v>
      </c>
      <c r="T185" s="884">
        <f t="shared" si="4"/>
        <v>2513.5050000000001</v>
      </c>
      <c r="U185" s="885">
        <f t="shared" si="5"/>
        <v>2639.1802500000003</v>
      </c>
    </row>
    <row r="186" spans="1:21" hidden="1">
      <c r="A186" s="878" t="s">
        <v>4233</v>
      </c>
      <c r="B186" s="879">
        <v>610010002192</v>
      </c>
      <c r="C186" s="878" t="s">
        <v>4278</v>
      </c>
      <c r="D186" s="878" t="s">
        <v>4121</v>
      </c>
      <c r="E186" s="878" t="s">
        <v>4105</v>
      </c>
      <c r="F186" s="880">
        <v>3751.5</v>
      </c>
      <c r="G186" s="878" t="s">
        <v>4106</v>
      </c>
      <c r="H186" s="881">
        <v>3</v>
      </c>
      <c r="I186" s="882">
        <v>1.08</v>
      </c>
      <c r="J186" s="882">
        <v>0</v>
      </c>
      <c r="K186" s="883">
        <v>40</v>
      </c>
      <c r="L186" s="882">
        <v>21.06</v>
      </c>
      <c r="M186" s="882">
        <v>43.2</v>
      </c>
      <c r="N186" s="881">
        <v>1</v>
      </c>
      <c r="O186" s="881">
        <v>0</v>
      </c>
      <c r="P186" s="878">
        <v>4690379081012</v>
      </c>
      <c r="Q186" s="881"/>
      <c r="R186" s="881">
        <v>0</v>
      </c>
      <c r="S186" s="878" t="s">
        <v>4107</v>
      </c>
      <c r="T186" s="884">
        <f t="shared" si="4"/>
        <v>2513.5050000000001</v>
      </c>
      <c r="U186" s="885">
        <f t="shared" si="5"/>
        <v>2639.1802500000003</v>
      </c>
    </row>
    <row r="187" spans="1:21" hidden="1">
      <c r="A187" s="878" t="s">
        <v>4233</v>
      </c>
      <c r="B187" s="879">
        <v>610010002193</v>
      </c>
      <c r="C187" s="878" t="s">
        <v>4279</v>
      </c>
      <c r="D187" s="878" t="s">
        <v>4121</v>
      </c>
      <c r="E187" s="878" t="s">
        <v>4105</v>
      </c>
      <c r="F187" s="880">
        <v>3751.5</v>
      </c>
      <c r="G187" s="878" t="s">
        <v>4106</v>
      </c>
      <c r="H187" s="881">
        <v>3</v>
      </c>
      <c r="I187" s="882">
        <v>1.08</v>
      </c>
      <c r="J187" s="882">
        <v>0</v>
      </c>
      <c r="K187" s="883">
        <v>40</v>
      </c>
      <c r="L187" s="882">
        <v>21.06</v>
      </c>
      <c r="M187" s="882">
        <v>43.2</v>
      </c>
      <c r="N187" s="881">
        <v>1</v>
      </c>
      <c r="O187" s="881">
        <v>0</v>
      </c>
      <c r="P187" s="878">
        <v>4690379081029</v>
      </c>
      <c r="Q187" s="881"/>
      <c r="R187" s="881">
        <v>0</v>
      </c>
      <c r="S187" s="878" t="s">
        <v>4107</v>
      </c>
      <c r="T187" s="884">
        <f t="shared" si="4"/>
        <v>2513.5050000000001</v>
      </c>
      <c r="U187" s="885">
        <f t="shared" si="5"/>
        <v>2639.1802500000003</v>
      </c>
    </row>
    <row r="188" spans="1:21" hidden="1">
      <c r="A188" s="878" t="s">
        <v>4233</v>
      </c>
      <c r="B188" s="879">
        <v>610010002194</v>
      </c>
      <c r="C188" s="878" t="s">
        <v>4280</v>
      </c>
      <c r="D188" s="878" t="s">
        <v>4121</v>
      </c>
      <c r="E188" s="878" t="s">
        <v>4105</v>
      </c>
      <c r="F188" s="880">
        <v>4166.3</v>
      </c>
      <c r="G188" s="878" t="s">
        <v>4106</v>
      </c>
      <c r="H188" s="881">
        <v>3</v>
      </c>
      <c r="I188" s="882">
        <v>1.08</v>
      </c>
      <c r="J188" s="882">
        <v>0</v>
      </c>
      <c r="K188" s="883">
        <v>40</v>
      </c>
      <c r="L188" s="882">
        <v>21.06</v>
      </c>
      <c r="M188" s="882">
        <v>43.2</v>
      </c>
      <c r="N188" s="881">
        <v>1</v>
      </c>
      <c r="O188" s="881">
        <v>0</v>
      </c>
      <c r="P188" s="878">
        <v>4690379081036</v>
      </c>
      <c r="Q188" s="881"/>
      <c r="R188" s="881">
        <v>0</v>
      </c>
      <c r="S188" s="878" t="s">
        <v>4107</v>
      </c>
      <c r="T188" s="884">
        <f t="shared" si="4"/>
        <v>2791.4210000000003</v>
      </c>
      <c r="U188" s="885">
        <f t="shared" si="5"/>
        <v>2930.9920500000003</v>
      </c>
    </row>
    <row r="189" spans="1:21" hidden="1">
      <c r="A189" s="878" t="s">
        <v>4233</v>
      </c>
      <c r="B189" s="879">
        <v>610010002195</v>
      </c>
      <c r="C189" s="878" t="s">
        <v>4281</v>
      </c>
      <c r="D189" s="878" t="s">
        <v>4121</v>
      </c>
      <c r="E189" s="878" t="s">
        <v>4105</v>
      </c>
      <c r="F189" s="880">
        <v>4166.3</v>
      </c>
      <c r="G189" s="878" t="s">
        <v>4106</v>
      </c>
      <c r="H189" s="881">
        <v>3</v>
      </c>
      <c r="I189" s="882">
        <v>1.08</v>
      </c>
      <c r="J189" s="882">
        <v>0</v>
      </c>
      <c r="K189" s="883">
        <v>40</v>
      </c>
      <c r="L189" s="882">
        <v>21.06</v>
      </c>
      <c r="M189" s="882">
        <v>43.2</v>
      </c>
      <c r="N189" s="881">
        <v>1</v>
      </c>
      <c r="O189" s="881">
        <v>0</v>
      </c>
      <c r="P189" s="878">
        <v>4690379081043</v>
      </c>
      <c r="Q189" s="881"/>
      <c r="R189" s="881">
        <v>0</v>
      </c>
      <c r="S189" s="878" t="s">
        <v>4107</v>
      </c>
      <c r="T189" s="884">
        <f t="shared" si="4"/>
        <v>2791.4210000000003</v>
      </c>
      <c r="U189" s="885">
        <f t="shared" si="5"/>
        <v>2930.9920500000003</v>
      </c>
    </row>
    <row r="190" spans="1:21" hidden="1">
      <c r="A190" s="878" t="s">
        <v>4233</v>
      </c>
      <c r="B190" s="879">
        <v>610090002343</v>
      </c>
      <c r="C190" s="878" t="s">
        <v>4282</v>
      </c>
      <c r="D190" s="878" t="s">
        <v>4134</v>
      </c>
      <c r="E190" s="878" t="s">
        <v>4135</v>
      </c>
      <c r="F190" s="880">
        <v>939.4</v>
      </c>
      <c r="G190" s="878" t="s">
        <v>4106</v>
      </c>
      <c r="H190" s="881">
        <v>10</v>
      </c>
      <c r="I190" s="882">
        <v>0.57600368642359301</v>
      </c>
      <c r="J190" s="882">
        <v>0</v>
      </c>
      <c r="K190" s="883">
        <v>60</v>
      </c>
      <c r="L190" s="882">
        <v>9.5</v>
      </c>
      <c r="M190" s="882">
        <v>34.5602211854156</v>
      </c>
      <c r="N190" s="881">
        <v>1</v>
      </c>
      <c r="O190" s="881">
        <v>0</v>
      </c>
      <c r="P190" s="878">
        <v>4690379081685</v>
      </c>
      <c r="Q190" s="881"/>
      <c r="R190" s="881">
        <v>0</v>
      </c>
      <c r="S190" s="878" t="s">
        <v>4107</v>
      </c>
      <c r="T190" s="884">
        <f t="shared" si="4"/>
        <v>629.39800000000002</v>
      </c>
      <c r="U190" s="885">
        <f t="shared" si="5"/>
        <v>660.86790000000008</v>
      </c>
    </row>
    <row r="191" spans="1:21" hidden="1">
      <c r="A191" s="878" t="s">
        <v>4233</v>
      </c>
      <c r="B191" s="879">
        <v>610090002344</v>
      </c>
      <c r="C191" s="878" t="s">
        <v>4283</v>
      </c>
      <c r="D191" s="878" t="s">
        <v>4134</v>
      </c>
      <c r="E191" s="878" t="s">
        <v>4135</v>
      </c>
      <c r="F191" s="880">
        <v>939.4</v>
      </c>
      <c r="G191" s="878" t="s">
        <v>4106</v>
      </c>
      <c r="H191" s="881">
        <v>10</v>
      </c>
      <c r="I191" s="882">
        <v>0.57600368642359301</v>
      </c>
      <c r="J191" s="882">
        <v>0</v>
      </c>
      <c r="K191" s="883">
        <v>60</v>
      </c>
      <c r="L191" s="882">
        <v>9.5</v>
      </c>
      <c r="M191" s="882">
        <v>34.5602211854156</v>
      </c>
      <c r="N191" s="881">
        <v>1</v>
      </c>
      <c r="O191" s="881">
        <v>0</v>
      </c>
      <c r="P191" s="878">
        <v>4690379081692</v>
      </c>
      <c r="Q191" s="881"/>
      <c r="R191" s="881">
        <v>0</v>
      </c>
      <c r="S191" s="878" t="s">
        <v>4107</v>
      </c>
      <c r="T191" s="884">
        <f t="shared" si="4"/>
        <v>629.39800000000002</v>
      </c>
      <c r="U191" s="885">
        <f t="shared" si="5"/>
        <v>660.86790000000008</v>
      </c>
    </row>
    <row r="192" spans="1:21" hidden="1">
      <c r="A192" s="878" t="s">
        <v>4233</v>
      </c>
      <c r="B192" s="879">
        <v>610090002345</v>
      </c>
      <c r="C192" s="878" t="s">
        <v>4284</v>
      </c>
      <c r="D192" s="878" t="s">
        <v>4134</v>
      </c>
      <c r="E192" s="878" t="s">
        <v>4135</v>
      </c>
      <c r="F192" s="880">
        <v>939.4</v>
      </c>
      <c r="G192" s="878" t="s">
        <v>4106</v>
      </c>
      <c r="H192" s="881">
        <v>10</v>
      </c>
      <c r="I192" s="882">
        <v>0.57600368642359301</v>
      </c>
      <c r="J192" s="882">
        <v>0</v>
      </c>
      <c r="K192" s="883">
        <v>60</v>
      </c>
      <c r="L192" s="882">
        <v>9.5</v>
      </c>
      <c r="M192" s="882">
        <v>34.5602211854156</v>
      </c>
      <c r="N192" s="881">
        <v>1</v>
      </c>
      <c r="O192" s="881">
        <v>0</v>
      </c>
      <c r="P192" s="878">
        <v>4690379081708</v>
      </c>
      <c r="Q192" s="881"/>
      <c r="R192" s="881">
        <v>0</v>
      </c>
      <c r="S192" s="878" t="s">
        <v>4107</v>
      </c>
      <c r="T192" s="884">
        <f t="shared" si="4"/>
        <v>629.39800000000002</v>
      </c>
      <c r="U192" s="885">
        <f t="shared" si="5"/>
        <v>660.86790000000008</v>
      </c>
    </row>
    <row r="193" spans="1:21" hidden="1">
      <c r="A193" s="878" t="s">
        <v>4233</v>
      </c>
      <c r="B193" s="879">
        <v>610090002346</v>
      </c>
      <c r="C193" s="878" t="s">
        <v>4285</v>
      </c>
      <c r="D193" s="878" t="s">
        <v>4134</v>
      </c>
      <c r="E193" s="878" t="s">
        <v>4135</v>
      </c>
      <c r="F193" s="880">
        <v>939.4</v>
      </c>
      <c r="G193" s="878" t="s">
        <v>4106</v>
      </c>
      <c r="H193" s="881">
        <v>10</v>
      </c>
      <c r="I193" s="882">
        <v>0.57600368642359301</v>
      </c>
      <c r="J193" s="882">
        <v>0</v>
      </c>
      <c r="K193" s="883">
        <v>60</v>
      </c>
      <c r="L193" s="882">
        <v>9.5</v>
      </c>
      <c r="M193" s="882">
        <v>34.5602211854156</v>
      </c>
      <c r="N193" s="881">
        <v>1</v>
      </c>
      <c r="O193" s="881">
        <v>0</v>
      </c>
      <c r="P193" s="878">
        <v>4690379081715</v>
      </c>
      <c r="Q193" s="881"/>
      <c r="R193" s="881">
        <v>0</v>
      </c>
      <c r="S193" s="878" t="s">
        <v>4107</v>
      </c>
      <c r="T193" s="884">
        <f t="shared" si="4"/>
        <v>629.39800000000002</v>
      </c>
      <c r="U193" s="885">
        <f t="shared" si="5"/>
        <v>660.86790000000008</v>
      </c>
    </row>
    <row r="194" spans="1:21" hidden="1">
      <c r="A194" s="878" t="s">
        <v>4233</v>
      </c>
      <c r="B194" s="879">
        <v>610090002347</v>
      </c>
      <c r="C194" s="878" t="s">
        <v>4286</v>
      </c>
      <c r="D194" s="878" t="s">
        <v>4134</v>
      </c>
      <c r="E194" s="878" t="s">
        <v>4135</v>
      </c>
      <c r="F194" s="880">
        <v>939.4</v>
      </c>
      <c r="G194" s="878" t="s">
        <v>4106</v>
      </c>
      <c r="H194" s="881">
        <v>10</v>
      </c>
      <c r="I194" s="882">
        <v>0.57600368642359301</v>
      </c>
      <c r="J194" s="882">
        <v>0</v>
      </c>
      <c r="K194" s="883">
        <v>60</v>
      </c>
      <c r="L194" s="882">
        <v>9.5</v>
      </c>
      <c r="M194" s="882">
        <v>34.5602211854156</v>
      </c>
      <c r="N194" s="881">
        <v>1</v>
      </c>
      <c r="O194" s="881">
        <v>0</v>
      </c>
      <c r="P194" s="878">
        <v>4690379081722</v>
      </c>
      <c r="Q194" s="881"/>
      <c r="R194" s="881">
        <v>0</v>
      </c>
      <c r="S194" s="878" t="s">
        <v>4107</v>
      </c>
      <c r="T194" s="884">
        <f t="shared" si="4"/>
        <v>629.39800000000002</v>
      </c>
      <c r="U194" s="885">
        <f t="shared" si="5"/>
        <v>660.86790000000008</v>
      </c>
    </row>
    <row r="195" spans="1:21" hidden="1">
      <c r="A195" s="878" t="s">
        <v>4233</v>
      </c>
      <c r="B195" s="879">
        <v>610090002348</v>
      </c>
      <c r="C195" s="878" t="s">
        <v>4287</v>
      </c>
      <c r="D195" s="878" t="s">
        <v>4134</v>
      </c>
      <c r="E195" s="878" t="s">
        <v>4135</v>
      </c>
      <c r="F195" s="880">
        <v>939.4</v>
      </c>
      <c r="G195" s="878" t="s">
        <v>4106</v>
      </c>
      <c r="H195" s="881">
        <v>10</v>
      </c>
      <c r="I195" s="882">
        <v>0.57600368642359301</v>
      </c>
      <c r="J195" s="882">
        <v>0</v>
      </c>
      <c r="K195" s="883">
        <v>60</v>
      </c>
      <c r="L195" s="882">
        <v>9.5</v>
      </c>
      <c r="M195" s="882">
        <v>34.5602211854156</v>
      </c>
      <c r="N195" s="881">
        <v>1</v>
      </c>
      <c r="O195" s="881">
        <v>0</v>
      </c>
      <c r="P195" s="878">
        <v>4690379081739</v>
      </c>
      <c r="Q195" s="881"/>
      <c r="R195" s="881">
        <v>0</v>
      </c>
      <c r="S195" s="878" t="s">
        <v>4107</v>
      </c>
      <c r="T195" s="884">
        <f t="shared" si="4"/>
        <v>629.39800000000002</v>
      </c>
      <c r="U195" s="885">
        <f t="shared" si="5"/>
        <v>660.86790000000008</v>
      </c>
    </row>
    <row r="196" spans="1:21" hidden="1">
      <c r="A196" s="878" t="s">
        <v>4233</v>
      </c>
      <c r="B196" s="879">
        <v>610090002349</v>
      </c>
      <c r="C196" s="878" t="s">
        <v>4288</v>
      </c>
      <c r="D196" s="878" t="s">
        <v>4134</v>
      </c>
      <c r="E196" s="878" t="s">
        <v>4135</v>
      </c>
      <c r="F196" s="880">
        <v>939.4</v>
      </c>
      <c r="G196" s="878" t="s">
        <v>4106</v>
      </c>
      <c r="H196" s="881">
        <v>10</v>
      </c>
      <c r="I196" s="882">
        <v>0.57600368642359301</v>
      </c>
      <c r="J196" s="882">
        <v>0</v>
      </c>
      <c r="K196" s="883">
        <v>60</v>
      </c>
      <c r="L196" s="882">
        <v>9.5</v>
      </c>
      <c r="M196" s="882">
        <v>34.5602211854156</v>
      </c>
      <c r="N196" s="881">
        <v>1</v>
      </c>
      <c r="O196" s="881">
        <v>0</v>
      </c>
      <c r="P196" s="878">
        <v>4690379081746</v>
      </c>
      <c r="Q196" s="881"/>
      <c r="R196" s="881">
        <v>0</v>
      </c>
      <c r="S196" s="878" t="s">
        <v>4107</v>
      </c>
      <c r="T196" s="884">
        <f t="shared" si="4"/>
        <v>629.39800000000002</v>
      </c>
      <c r="U196" s="885">
        <f t="shared" si="5"/>
        <v>660.86790000000008</v>
      </c>
    </row>
    <row r="197" spans="1:21" hidden="1">
      <c r="A197" s="878" t="s">
        <v>4233</v>
      </c>
      <c r="B197" s="879">
        <v>610090002357</v>
      </c>
      <c r="C197" s="878" t="s">
        <v>4289</v>
      </c>
      <c r="D197" s="878" t="s">
        <v>4140</v>
      </c>
      <c r="E197" s="878" t="s">
        <v>4135</v>
      </c>
      <c r="F197" s="880">
        <v>311.09999999999997</v>
      </c>
      <c r="G197" s="878" t="s">
        <v>4106</v>
      </c>
      <c r="H197" s="881">
        <v>10</v>
      </c>
      <c r="I197" s="882">
        <v>0.43200276481769501</v>
      </c>
      <c r="J197" s="882">
        <v>0</v>
      </c>
      <c r="K197" s="883">
        <v>72</v>
      </c>
      <c r="L197" s="882">
        <v>9.0299999999999994</v>
      </c>
      <c r="M197" s="882">
        <v>31.104199066873999</v>
      </c>
      <c r="N197" s="881">
        <v>1</v>
      </c>
      <c r="O197" s="881">
        <v>0</v>
      </c>
      <c r="P197" s="878">
        <v>4690379081821</v>
      </c>
      <c r="Q197" s="881"/>
      <c r="R197" s="881">
        <v>0</v>
      </c>
      <c r="S197" s="878" t="s">
        <v>4107</v>
      </c>
      <c r="T197" s="884">
        <f t="shared" si="4"/>
        <v>208.43699999999998</v>
      </c>
      <c r="U197" s="885">
        <f t="shared" si="5"/>
        <v>218.85884999999999</v>
      </c>
    </row>
    <row r="198" spans="1:21" hidden="1">
      <c r="A198" s="878" t="s">
        <v>4233</v>
      </c>
      <c r="B198" s="879">
        <v>610090002358</v>
      </c>
      <c r="C198" s="878" t="s">
        <v>4290</v>
      </c>
      <c r="D198" s="878" t="s">
        <v>4140</v>
      </c>
      <c r="E198" s="878" t="s">
        <v>4135</v>
      </c>
      <c r="F198" s="880">
        <v>311.09999999999997</v>
      </c>
      <c r="G198" s="878" t="s">
        <v>4106</v>
      </c>
      <c r="H198" s="881">
        <v>10</v>
      </c>
      <c r="I198" s="882">
        <v>0.43200276481769501</v>
      </c>
      <c r="J198" s="882">
        <v>0</v>
      </c>
      <c r="K198" s="883">
        <v>72</v>
      </c>
      <c r="L198" s="882">
        <v>9.0299999999999994</v>
      </c>
      <c r="M198" s="882">
        <v>31.104199066873999</v>
      </c>
      <c r="N198" s="881">
        <v>1</v>
      </c>
      <c r="O198" s="881">
        <v>0</v>
      </c>
      <c r="P198" s="878">
        <v>4690379081838</v>
      </c>
      <c r="Q198" s="881"/>
      <c r="R198" s="881">
        <v>0</v>
      </c>
      <c r="S198" s="878" t="s">
        <v>4107</v>
      </c>
      <c r="T198" s="884">
        <f t="shared" si="4"/>
        <v>208.43699999999998</v>
      </c>
      <c r="U198" s="885">
        <f t="shared" si="5"/>
        <v>218.85884999999999</v>
      </c>
    </row>
    <row r="199" spans="1:21" hidden="1">
      <c r="A199" s="878" t="s">
        <v>4233</v>
      </c>
      <c r="B199" s="879">
        <v>610090002359</v>
      </c>
      <c r="C199" s="878" t="s">
        <v>4291</v>
      </c>
      <c r="D199" s="878" t="s">
        <v>4140</v>
      </c>
      <c r="E199" s="878" t="s">
        <v>4135</v>
      </c>
      <c r="F199" s="880">
        <v>311.09999999999997</v>
      </c>
      <c r="G199" s="878" t="s">
        <v>4106</v>
      </c>
      <c r="H199" s="881">
        <v>10</v>
      </c>
      <c r="I199" s="882">
        <v>0.43200276481769501</v>
      </c>
      <c r="J199" s="882">
        <v>0</v>
      </c>
      <c r="K199" s="883">
        <v>72</v>
      </c>
      <c r="L199" s="882">
        <v>9.0299999999999994</v>
      </c>
      <c r="M199" s="882">
        <v>31.104199066873999</v>
      </c>
      <c r="N199" s="881">
        <v>1</v>
      </c>
      <c r="O199" s="881">
        <v>0</v>
      </c>
      <c r="P199" s="878">
        <v>4690379081845</v>
      </c>
      <c r="Q199" s="881"/>
      <c r="R199" s="881">
        <v>0</v>
      </c>
      <c r="S199" s="878" t="s">
        <v>4107</v>
      </c>
      <c r="T199" s="884">
        <f t="shared" si="4"/>
        <v>208.43699999999998</v>
      </c>
      <c r="U199" s="885">
        <f t="shared" si="5"/>
        <v>218.85884999999999</v>
      </c>
    </row>
    <row r="200" spans="1:21" hidden="1">
      <c r="A200" s="878" t="s">
        <v>4233</v>
      </c>
      <c r="B200" s="879">
        <v>610090002360</v>
      </c>
      <c r="C200" s="878" t="s">
        <v>4292</v>
      </c>
      <c r="D200" s="878" t="s">
        <v>4140</v>
      </c>
      <c r="E200" s="878" t="s">
        <v>4135</v>
      </c>
      <c r="F200" s="880">
        <v>311.09999999999997</v>
      </c>
      <c r="G200" s="878" t="s">
        <v>4106</v>
      </c>
      <c r="H200" s="881">
        <v>10</v>
      </c>
      <c r="I200" s="882">
        <v>0.43200276481769501</v>
      </c>
      <c r="J200" s="882">
        <v>0</v>
      </c>
      <c r="K200" s="883">
        <v>72</v>
      </c>
      <c r="L200" s="882">
        <v>9.0299999999999994</v>
      </c>
      <c r="M200" s="882">
        <v>31.104199066873999</v>
      </c>
      <c r="N200" s="881">
        <v>1</v>
      </c>
      <c r="O200" s="881">
        <v>0</v>
      </c>
      <c r="P200" s="878">
        <v>4690379081852</v>
      </c>
      <c r="Q200" s="881"/>
      <c r="R200" s="881">
        <v>0</v>
      </c>
      <c r="S200" s="878" t="s">
        <v>4107</v>
      </c>
      <c r="T200" s="884">
        <f t="shared" si="4"/>
        <v>208.43699999999998</v>
      </c>
      <c r="U200" s="885">
        <f t="shared" si="5"/>
        <v>218.85884999999999</v>
      </c>
    </row>
    <row r="201" spans="1:21" hidden="1">
      <c r="A201" s="878" t="s">
        <v>4233</v>
      </c>
      <c r="B201" s="879">
        <v>610090002361</v>
      </c>
      <c r="C201" s="878" t="s">
        <v>4293</v>
      </c>
      <c r="D201" s="878" t="s">
        <v>4140</v>
      </c>
      <c r="E201" s="878" t="s">
        <v>4135</v>
      </c>
      <c r="F201" s="880">
        <v>311.09999999999997</v>
      </c>
      <c r="G201" s="878" t="s">
        <v>4106</v>
      </c>
      <c r="H201" s="881">
        <v>10</v>
      </c>
      <c r="I201" s="882">
        <v>0.43200276481769501</v>
      </c>
      <c r="J201" s="882">
        <v>0</v>
      </c>
      <c r="K201" s="883">
        <v>72</v>
      </c>
      <c r="L201" s="882">
        <v>9.0299999999999994</v>
      </c>
      <c r="M201" s="882">
        <v>31.104199066873999</v>
      </c>
      <c r="N201" s="881">
        <v>1</v>
      </c>
      <c r="O201" s="881">
        <v>0</v>
      </c>
      <c r="P201" s="878">
        <v>4690379081869</v>
      </c>
      <c r="Q201" s="881"/>
      <c r="R201" s="881">
        <v>0</v>
      </c>
      <c r="S201" s="878" t="s">
        <v>4107</v>
      </c>
      <c r="T201" s="884">
        <f t="shared" si="4"/>
        <v>208.43699999999998</v>
      </c>
      <c r="U201" s="885">
        <f t="shared" si="5"/>
        <v>218.85884999999999</v>
      </c>
    </row>
    <row r="202" spans="1:21" hidden="1">
      <c r="A202" s="878" t="s">
        <v>4233</v>
      </c>
      <c r="B202" s="879">
        <v>610090002362</v>
      </c>
      <c r="C202" s="878" t="s">
        <v>4294</v>
      </c>
      <c r="D202" s="878" t="s">
        <v>4140</v>
      </c>
      <c r="E202" s="878" t="s">
        <v>4135</v>
      </c>
      <c r="F202" s="880">
        <v>311.09999999999997</v>
      </c>
      <c r="G202" s="878" t="s">
        <v>4106</v>
      </c>
      <c r="H202" s="881">
        <v>10</v>
      </c>
      <c r="I202" s="882">
        <v>0.43200276481769501</v>
      </c>
      <c r="J202" s="882">
        <v>0</v>
      </c>
      <c r="K202" s="883">
        <v>72</v>
      </c>
      <c r="L202" s="882">
        <v>9.0299999999999994</v>
      </c>
      <c r="M202" s="882">
        <v>31.104199066873999</v>
      </c>
      <c r="N202" s="881">
        <v>1</v>
      </c>
      <c r="O202" s="881">
        <v>0</v>
      </c>
      <c r="P202" s="878">
        <v>4690379081876</v>
      </c>
      <c r="Q202" s="881"/>
      <c r="R202" s="881">
        <v>0</v>
      </c>
      <c r="S202" s="878" t="s">
        <v>4107</v>
      </c>
      <c r="T202" s="884">
        <f t="shared" si="4"/>
        <v>208.43699999999998</v>
      </c>
      <c r="U202" s="885">
        <f t="shared" si="5"/>
        <v>218.85884999999999</v>
      </c>
    </row>
    <row r="203" spans="1:21" hidden="1">
      <c r="A203" s="878" t="s">
        <v>4233</v>
      </c>
      <c r="B203" s="879">
        <v>610090002363</v>
      </c>
      <c r="C203" s="878" t="s">
        <v>4295</v>
      </c>
      <c r="D203" s="878" t="s">
        <v>4140</v>
      </c>
      <c r="E203" s="878" t="s">
        <v>4135</v>
      </c>
      <c r="F203" s="880">
        <v>311.09999999999997</v>
      </c>
      <c r="G203" s="878" t="s">
        <v>4106</v>
      </c>
      <c r="H203" s="881">
        <v>10</v>
      </c>
      <c r="I203" s="882">
        <v>0.43200276481769501</v>
      </c>
      <c r="J203" s="882">
        <v>0</v>
      </c>
      <c r="K203" s="883">
        <v>72</v>
      </c>
      <c r="L203" s="882">
        <v>9.0299999999999994</v>
      </c>
      <c r="M203" s="882">
        <v>31.104199066873999</v>
      </c>
      <c r="N203" s="881">
        <v>1</v>
      </c>
      <c r="O203" s="881">
        <v>0</v>
      </c>
      <c r="P203" s="878">
        <v>4690379081883</v>
      </c>
      <c r="Q203" s="881"/>
      <c r="R203" s="881">
        <v>0</v>
      </c>
      <c r="S203" s="878" t="s">
        <v>4107</v>
      </c>
      <c r="T203" s="884">
        <f t="shared" si="4"/>
        <v>208.43699999999998</v>
      </c>
      <c r="U203" s="885">
        <f t="shared" si="5"/>
        <v>218.85884999999999</v>
      </c>
    </row>
    <row r="204" spans="1:21" hidden="1">
      <c r="A204" s="878" t="s">
        <v>4233</v>
      </c>
      <c r="B204" s="879">
        <v>610090002371</v>
      </c>
      <c r="C204" s="878" t="s">
        <v>4296</v>
      </c>
      <c r="D204" s="878" t="s">
        <v>4145</v>
      </c>
      <c r="E204" s="878" t="s">
        <v>4135</v>
      </c>
      <c r="F204" s="880">
        <v>134.19999999999999</v>
      </c>
      <c r="G204" s="878" t="s">
        <v>4106</v>
      </c>
      <c r="H204" s="881">
        <v>19</v>
      </c>
      <c r="I204" s="882">
        <v>9.8496630378434397E-2</v>
      </c>
      <c r="J204" s="882">
        <v>0</v>
      </c>
      <c r="K204" s="883">
        <v>416</v>
      </c>
      <c r="L204" s="882">
        <v>2.1659999999999999</v>
      </c>
      <c r="M204" s="882">
        <v>40.974598237428701</v>
      </c>
      <c r="N204" s="881">
        <v>1</v>
      </c>
      <c r="O204" s="881">
        <v>0</v>
      </c>
      <c r="P204" s="878">
        <v>4690379081968</v>
      </c>
      <c r="Q204" s="881"/>
      <c r="R204" s="881">
        <v>0</v>
      </c>
      <c r="S204" s="878" t="s">
        <v>4107</v>
      </c>
      <c r="T204" s="884">
        <f t="shared" si="4"/>
        <v>89.914000000000001</v>
      </c>
      <c r="U204" s="885">
        <f t="shared" si="5"/>
        <v>94.409700000000001</v>
      </c>
    </row>
    <row r="205" spans="1:21" hidden="1">
      <c r="A205" s="878" t="s">
        <v>4233</v>
      </c>
      <c r="B205" s="879">
        <v>610090002372</v>
      </c>
      <c r="C205" s="878" t="s">
        <v>4297</v>
      </c>
      <c r="D205" s="878" t="s">
        <v>4145</v>
      </c>
      <c r="E205" s="878" t="s">
        <v>4135</v>
      </c>
      <c r="F205" s="880">
        <v>134.19999999999999</v>
      </c>
      <c r="G205" s="878" t="s">
        <v>4106</v>
      </c>
      <c r="H205" s="881">
        <v>19</v>
      </c>
      <c r="I205" s="882">
        <v>9.8496630378434397E-2</v>
      </c>
      <c r="J205" s="882">
        <v>0</v>
      </c>
      <c r="K205" s="883">
        <v>416</v>
      </c>
      <c r="L205" s="882">
        <v>2.1659999999999999</v>
      </c>
      <c r="M205" s="882">
        <v>40.974598237428701</v>
      </c>
      <c r="N205" s="881">
        <v>1</v>
      </c>
      <c r="O205" s="881">
        <v>0</v>
      </c>
      <c r="P205" s="878">
        <v>4690379081975</v>
      </c>
      <c r="Q205" s="881"/>
      <c r="R205" s="881">
        <v>0</v>
      </c>
      <c r="S205" s="878" t="s">
        <v>4107</v>
      </c>
      <c r="T205" s="884">
        <f t="shared" si="4"/>
        <v>89.914000000000001</v>
      </c>
      <c r="U205" s="885">
        <f t="shared" si="5"/>
        <v>94.409700000000001</v>
      </c>
    </row>
    <row r="206" spans="1:21" hidden="1">
      <c r="A206" s="878" t="s">
        <v>4233</v>
      </c>
      <c r="B206" s="879">
        <v>610090002373</v>
      </c>
      <c r="C206" s="878" t="s">
        <v>4298</v>
      </c>
      <c r="D206" s="878" t="s">
        <v>4145</v>
      </c>
      <c r="E206" s="878" t="s">
        <v>4135</v>
      </c>
      <c r="F206" s="880">
        <v>134.19999999999999</v>
      </c>
      <c r="G206" s="878" t="s">
        <v>4106</v>
      </c>
      <c r="H206" s="881">
        <v>19</v>
      </c>
      <c r="I206" s="882">
        <v>9.8496630378434397E-2</v>
      </c>
      <c r="J206" s="882">
        <v>0</v>
      </c>
      <c r="K206" s="883">
        <v>416</v>
      </c>
      <c r="L206" s="882">
        <v>2.1659999999999999</v>
      </c>
      <c r="M206" s="882">
        <v>40.974598237428701</v>
      </c>
      <c r="N206" s="881">
        <v>1</v>
      </c>
      <c r="O206" s="881">
        <v>0</v>
      </c>
      <c r="P206" s="878">
        <v>4690379081982</v>
      </c>
      <c r="Q206" s="881"/>
      <c r="R206" s="881">
        <v>0</v>
      </c>
      <c r="S206" s="878" t="s">
        <v>4107</v>
      </c>
      <c r="T206" s="884">
        <f t="shared" si="4"/>
        <v>89.914000000000001</v>
      </c>
      <c r="U206" s="885">
        <f t="shared" si="5"/>
        <v>94.409700000000001</v>
      </c>
    </row>
    <row r="207" spans="1:21" hidden="1">
      <c r="A207" s="878" t="s">
        <v>4233</v>
      </c>
      <c r="B207" s="879">
        <v>610090002374</v>
      </c>
      <c r="C207" s="878" t="s">
        <v>4299</v>
      </c>
      <c r="D207" s="878" t="s">
        <v>4145</v>
      </c>
      <c r="E207" s="878" t="s">
        <v>4135</v>
      </c>
      <c r="F207" s="880">
        <v>134.19999999999999</v>
      </c>
      <c r="G207" s="878" t="s">
        <v>4106</v>
      </c>
      <c r="H207" s="881">
        <v>19</v>
      </c>
      <c r="I207" s="882">
        <v>9.8496630378434397E-2</v>
      </c>
      <c r="J207" s="882">
        <v>0</v>
      </c>
      <c r="K207" s="883">
        <v>416</v>
      </c>
      <c r="L207" s="882">
        <v>2.1659999999999999</v>
      </c>
      <c r="M207" s="882">
        <v>40.974598237428701</v>
      </c>
      <c r="N207" s="881">
        <v>1</v>
      </c>
      <c r="O207" s="881">
        <v>0</v>
      </c>
      <c r="P207" s="878">
        <v>4690379081999</v>
      </c>
      <c r="Q207" s="881"/>
      <c r="R207" s="881">
        <v>0</v>
      </c>
      <c r="S207" s="878" t="s">
        <v>4107</v>
      </c>
      <c r="T207" s="884">
        <f t="shared" si="4"/>
        <v>89.914000000000001</v>
      </c>
      <c r="U207" s="885">
        <f t="shared" si="5"/>
        <v>94.409700000000001</v>
      </c>
    </row>
    <row r="208" spans="1:21" hidden="1">
      <c r="A208" s="878" t="s">
        <v>4233</v>
      </c>
      <c r="B208" s="879">
        <v>610090002375</v>
      </c>
      <c r="C208" s="878" t="s">
        <v>4300</v>
      </c>
      <c r="D208" s="878" t="s">
        <v>4145</v>
      </c>
      <c r="E208" s="878" t="s">
        <v>4135</v>
      </c>
      <c r="F208" s="880">
        <v>134.19999999999999</v>
      </c>
      <c r="G208" s="878" t="s">
        <v>4106</v>
      </c>
      <c r="H208" s="881">
        <v>19</v>
      </c>
      <c r="I208" s="882">
        <v>9.8496630378434397E-2</v>
      </c>
      <c r="J208" s="882">
        <v>0</v>
      </c>
      <c r="K208" s="883">
        <v>416</v>
      </c>
      <c r="L208" s="882">
        <v>2.1659999999999999</v>
      </c>
      <c r="M208" s="882">
        <v>40.974598237428701</v>
      </c>
      <c r="N208" s="881">
        <v>1</v>
      </c>
      <c r="O208" s="881">
        <v>0</v>
      </c>
      <c r="P208" s="878">
        <v>4690379082002</v>
      </c>
      <c r="Q208" s="881"/>
      <c r="R208" s="881">
        <v>0</v>
      </c>
      <c r="S208" s="878" t="s">
        <v>4107</v>
      </c>
      <c r="T208" s="884">
        <f t="shared" si="4"/>
        <v>89.914000000000001</v>
      </c>
      <c r="U208" s="885">
        <f t="shared" si="5"/>
        <v>94.409700000000001</v>
      </c>
    </row>
    <row r="209" spans="1:21" hidden="1">
      <c r="A209" s="878" t="s">
        <v>4233</v>
      </c>
      <c r="B209" s="879">
        <v>610090002376</v>
      </c>
      <c r="C209" s="878" t="s">
        <v>4301</v>
      </c>
      <c r="D209" s="878" t="s">
        <v>4145</v>
      </c>
      <c r="E209" s="878" t="s">
        <v>4135</v>
      </c>
      <c r="F209" s="880">
        <v>134.19999999999999</v>
      </c>
      <c r="G209" s="878" t="s">
        <v>4106</v>
      </c>
      <c r="H209" s="881">
        <v>19</v>
      </c>
      <c r="I209" s="882">
        <v>9.8496630378434397E-2</v>
      </c>
      <c r="J209" s="882">
        <v>0</v>
      </c>
      <c r="K209" s="883">
        <v>416</v>
      </c>
      <c r="L209" s="882">
        <v>2.1659999999999999</v>
      </c>
      <c r="M209" s="882">
        <v>40.974598237428701</v>
      </c>
      <c r="N209" s="881">
        <v>1</v>
      </c>
      <c r="O209" s="881">
        <v>0</v>
      </c>
      <c r="P209" s="878">
        <v>4690379082019</v>
      </c>
      <c r="Q209" s="881"/>
      <c r="R209" s="881">
        <v>0</v>
      </c>
      <c r="S209" s="878" t="s">
        <v>4107</v>
      </c>
      <c r="T209" s="884">
        <f t="shared" si="4"/>
        <v>89.914000000000001</v>
      </c>
      <c r="U209" s="885">
        <f t="shared" si="5"/>
        <v>94.409700000000001</v>
      </c>
    </row>
    <row r="210" spans="1:21" hidden="1">
      <c r="A210" s="878" t="s">
        <v>4233</v>
      </c>
      <c r="B210" s="879">
        <v>610090002377</v>
      </c>
      <c r="C210" s="878" t="s">
        <v>4302</v>
      </c>
      <c r="D210" s="878" t="s">
        <v>4145</v>
      </c>
      <c r="E210" s="878" t="s">
        <v>4135</v>
      </c>
      <c r="F210" s="880">
        <v>134.19999999999999</v>
      </c>
      <c r="G210" s="878" t="s">
        <v>4106</v>
      </c>
      <c r="H210" s="881">
        <v>19</v>
      </c>
      <c r="I210" s="882">
        <v>9.8496630378434397E-2</v>
      </c>
      <c r="J210" s="882">
        <v>0</v>
      </c>
      <c r="K210" s="883">
        <v>416</v>
      </c>
      <c r="L210" s="882">
        <v>2.1659999999999999</v>
      </c>
      <c r="M210" s="882">
        <v>40.974598237428701</v>
      </c>
      <c r="N210" s="881">
        <v>1</v>
      </c>
      <c r="O210" s="881">
        <v>0</v>
      </c>
      <c r="P210" s="878">
        <v>4690379082026</v>
      </c>
      <c r="Q210" s="881"/>
      <c r="R210" s="881">
        <v>0</v>
      </c>
      <c r="S210" s="878" t="s">
        <v>4107</v>
      </c>
      <c r="T210" s="884">
        <f t="shared" si="4"/>
        <v>89.914000000000001</v>
      </c>
      <c r="U210" s="885">
        <f t="shared" si="5"/>
        <v>94.409700000000001</v>
      </c>
    </row>
    <row r="211" spans="1:21" hidden="1">
      <c r="A211" s="878" t="s">
        <v>4233</v>
      </c>
      <c r="B211" s="879">
        <v>610110000809</v>
      </c>
      <c r="C211" s="878" t="s">
        <v>4303</v>
      </c>
      <c r="D211" s="878" t="s">
        <v>4129</v>
      </c>
      <c r="E211" s="878" t="s">
        <v>4105</v>
      </c>
      <c r="F211" s="880">
        <v>20721.7</v>
      </c>
      <c r="G211" s="878" t="s">
        <v>4106</v>
      </c>
      <c r="H211" s="881">
        <v>11</v>
      </c>
      <c r="I211" s="882">
        <v>0.99</v>
      </c>
      <c r="J211" s="882">
        <v>0</v>
      </c>
      <c r="K211" s="883">
        <v>36</v>
      </c>
      <c r="L211" s="882">
        <v>20.354399999999998</v>
      </c>
      <c r="M211" s="882">
        <v>35.64</v>
      </c>
      <c r="N211" s="881">
        <v>1</v>
      </c>
      <c r="O211" s="881">
        <v>0</v>
      </c>
      <c r="P211" s="878">
        <v>4690379083221</v>
      </c>
      <c r="Q211" s="881"/>
      <c r="R211" s="881">
        <v>0</v>
      </c>
      <c r="S211" s="878" t="s">
        <v>4107</v>
      </c>
      <c r="T211" s="884">
        <f t="shared" si="4"/>
        <v>13883.539000000001</v>
      </c>
      <c r="U211" s="885">
        <f t="shared" si="5"/>
        <v>14577.715950000002</v>
      </c>
    </row>
    <row r="212" spans="1:21" hidden="1">
      <c r="A212" s="878" t="s">
        <v>4233</v>
      </c>
      <c r="B212" s="879">
        <v>610110000810</v>
      </c>
      <c r="C212" s="878" t="s">
        <v>4304</v>
      </c>
      <c r="D212" s="878" t="s">
        <v>4129</v>
      </c>
      <c r="E212" s="878" t="s">
        <v>4105</v>
      </c>
      <c r="F212" s="880">
        <v>20721.7</v>
      </c>
      <c r="G212" s="878" t="s">
        <v>4106</v>
      </c>
      <c r="H212" s="881">
        <v>11</v>
      </c>
      <c r="I212" s="882">
        <v>0.99</v>
      </c>
      <c r="J212" s="882">
        <v>0</v>
      </c>
      <c r="K212" s="883">
        <v>36</v>
      </c>
      <c r="L212" s="882">
        <v>20.354399999999998</v>
      </c>
      <c r="M212" s="882">
        <v>35.64</v>
      </c>
      <c r="N212" s="881">
        <v>1</v>
      </c>
      <c r="O212" s="881">
        <v>0</v>
      </c>
      <c r="P212" s="878">
        <v>4690379083238</v>
      </c>
      <c r="Q212" s="881"/>
      <c r="R212" s="881">
        <v>0</v>
      </c>
      <c r="S212" s="878" t="s">
        <v>4107</v>
      </c>
      <c r="T212" s="884">
        <f t="shared" si="4"/>
        <v>13883.539000000001</v>
      </c>
      <c r="U212" s="885">
        <f t="shared" si="5"/>
        <v>14577.715950000002</v>
      </c>
    </row>
    <row r="213" spans="1:21" hidden="1">
      <c r="A213" s="878" t="s">
        <v>4233</v>
      </c>
      <c r="B213" s="879">
        <v>610110000811</v>
      </c>
      <c r="C213" s="878" t="s">
        <v>4305</v>
      </c>
      <c r="D213" s="878" t="s">
        <v>4129</v>
      </c>
      <c r="E213" s="878" t="s">
        <v>4105</v>
      </c>
      <c r="F213" s="880">
        <v>20721.7</v>
      </c>
      <c r="G213" s="878" t="s">
        <v>4106</v>
      </c>
      <c r="H213" s="881">
        <v>11</v>
      </c>
      <c r="I213" s="882">
        <v>0.99</v>
      </c>
      <c r="J213" s="882">
        <v>0</v>
      </c>
      <c r="K213" s="883">
        <v>36</v>
      </c>
      <c r="L213" s="882">
        <v>20.354399999999998</v>
      </c>
      <c r="M213" s="882">
        <v>35.64</v>
      </c>
      <c r="N213" s="881">
        <v>1</v>
      </c>
      <c r="O213" s="881">
        <v>0</v>
      </c>
      <c r="P213" s="878">
        <v>4690379083245</v>
      </c>
      <c r="Q213" s="881"/>
      <c r="R213" s="881">
        <v>0</v>
      </c>
      <c r="S213" s="878" t="s">
        <v>4107</v>
      </c>
      <c r="T213" s="884">
        <f t="shared" si="4"/>
        <v>13883.539000000001</v>
      </c>
      <c r="U213" s="885">
        <f t="shared" si="5"/>
        <v>14577.715950000002</v>
      </c>
    </row>
    <row r="214" spans="1:21" hidden="1">
      <c r="A214" s="878" t="s">
        <v>4233</v>
      </c>
      <c r="B214" s="879">
        <v>610110000812</v>
      </c>
      <c r="C214" s="878" t="s">
        <v>4306</v>
      </c>
      <c r="D214" s="878" t="s">
        <v>4129</v>
      </c>
      <c r="E214" s="878" t="s">
        <v>4105</v>
      </c>
      <c r="F214" s="880">
        <v>20721.7</v>
      </c>
      <c r="G214" s="878" t="s">
        <v>4106</v>
      </c>
      <c r="H214" s="881">
        <v>11</v>
      </c>
      <c r="I214" s="882">
        <v>0.99</v>
      </c>
      <c r="J214" s="882">
        <v>0</v>
      </c>
      <c r="K214" s="883">
        <v>36</v>
      </c>
      <c r="L214" s="882">
        <v>20.354399999999998</v>
      </c>
      <c r="M214" s="882">
        <v>35.64</v>
      </c>
      <c r="N214" s="881">
        <v>1</v>
      </c>
      <c r="O214" s="881">
        <v>0</v>
      </c>
      <c r="P214" s="878">
        <v>4690379083252</v>
      </c>
      <c r="Q214" s="881"/>
      <c r="R214" s="881">
        <v>0</v>
      </c>
      <c r="S214" s="878" t="s">
        <v>4107</v>
      </c>
      <c r="T214" s="884">
        <f t="shared" si="4"/>
        <v>13883.539000000001</v>
      </c>
      <c r="U214" s="885">
        <f t="shared" si="5"/>
        <v>14577.715950000002</v>
      </c>
    </row>
    <row r="215" spans="1:21" hidden="1">
      <c r="A215" s="878" t="s">
        <v>4233</v>
      </c>
      <c r="B215" s="879">
        <v>610110000813</v>
      </c>
      <c r="C215" s="878" t="s">
        <v>4307</v>
      </c>
      <c r="D215" s="878" t="s">
        <v>4129</v>
      </c>
      <c r="E215" s="878" t="s">
        <v>4105</v>
      </c>
      <c r="F215" s="880">
        <v>20721.7</v>
      </c>
      <c r="G215" s="878" t="s">
        <v>4106</v>
      </c>
      <c r="H215" s="881">
        <v>11</v>
      </c>
      <c r="I215" s="882">
        <v>0.99</v>
      </c>
      <c r="J215" s="882">
        <v>0</v>
      </c>
      <c r="K215" s="883">
        <v>36</v>
      </c>
      <c r="L215" s="882">
        <v>20.354399999999998</v>
      </c>
      <c r="M215" s="882">
        <v>35.64</v>
      </c>
      <c r="N215" s="881">
        <v>1</v>
      </c>
      <c r="O215" s="881">
        <v>0</v>
      </c>
      <c r="P215" s="878">
        <v>4690379083269</v>
      </c>
      <c r="Q215" s="881"/>
      <c r="R215" s="881">
        <v>0</v>
      </c>
      <c r="S215" s="878" t="s">
        <v>4107</v>
      </c>
      <c r="T215" s="884">
        <f t="shared" si="4"/>
        <v>13883.539000000001</v>
      </c>
      <c r="U215" s="885">
        <f t="shared" si="5"/>
        <v>14577.715950000002</v>
      </c>
    </row>
    <row r="216" spans="1:21" hidden="1">
      <c r="A216" s="878" t="s">
        <v>4233</v>
      </c>
      <c r="B216" s="879">
        <v>610110000814</v>
      </c>
      <c r="C216" s="878" t="s">
        <v>4308</v>
      </c>
      <c r="D216" s="878" t="s">
        <v>4129</v>
      </c>
      <c r="E216" s="878" t="s">
        <v>4105</v>
      </c>
      <c r="F216" s="880">
        <v>20721.7</v>
      </c>
      <c r="G216" s="878" t="s">
        <v>4106</v>
      </c>
      <c r="H216" s="881">
        <v>11</v>
      </c>
      <c r="I216" s="882">
        <v>0.99</v>
      </c>
      <c r="J216" s="882">
        <v>0</v>
      </c>
      <c r="K216" s="883">
        <v>36</v>
      </c>
      <c r="L216" s="882">
        <v>20.354399999999998</v>
      </c>
      <c r="M216" s="882">
        <v>35.64</v>
      </c>
      <c r="N216" s="881">
        <v>1</v>
      </c>
      <c r="O216" s="881">
        <v>0</v>
      </c>
      <c r="P216" s="878">
        <v>4690379083276</v>
      </c>
      <c r="Q216" s="881"/>
      <c r="R216" s="881">
        <v>0</v>
      </c>
      <c r="S216" s="878" t="s">
        <v>4107</v>
      </c>
      <c r="T216" s="884">
        <f t="shared" si="4"/>
        <v>13883.539000000001</v>
      </c>
      <c r="U216" s="885">
        <f t="shared" si="5"/>
        <v>14577.715950000002</v>
      </c>
    </row>
    <row r="217" spans="1:21" hidden="1">
      <c r="A217" s="878" t="s">
        <v>4233</v>
      </c>
      <c r="B217" s="879">
        <v>610110000815</v>
      </c>
      <c r="C217" s="878" t="s">
        <v>4309</v>
      </c>
      <c r="D217" s="878" t="s">
        <v>4129</v>
      </c>
      <c r="E217" s="878" t="s">
        <v>4105</v>
      </c>
      <c r="F217" s="880">
        <v>20721.7</v>
      </c>
      <c r="G217" s="878" t="s">
        <v>4106</v>
      </c>
      <c r="H217" s="881">
        <v>11</v>
      </c>
      <c r="I217" s="882">
        <v>0.99</v>
      </c>
      <c r="J217" s="882">
        <v>0</v>
      </c>
      <c r="K217" s="883">
        <v>36</v>
      </c>
      <c r="L217" s="882">
        <v>20.354399999999998</v>
      </c>
      <c r="M217" s="882">
        <v>35.64</v>
      </c>
      <c r="N217" s="881">
        <v>1</v>
      </c>
      <c r="O217" s="881">
        <v>0</v>
      </c>
      <c r="P217" s="878">
        <v>4690379083283</v>
      </c>
      <c r="Q217" s="881"/>
      <c r="R217" s="881">
        <v>0</v>
      </c>
      <c r="S217" s="878" t="s">
        <v>4107</v>
      </c>
      <c r="T217" s="884">
        <f t="shared" si="4"/>
        <v>13883.539000000001</v>
      </c>
      <c r="U217" s="885">
        <f t="shared" si="5"/>
        <v>14577.715950000002</v>
      </c>
    </row>
    <row r="218" spans="1:21" hidden="1">
      <c r="A218" s="878" t="s">
        <v>4233</v>
      </c>
      <c r="B218" s="879">
        <v>610110000816</v>
      </c>
      <c r="C218" s="878" t="s">
        <v>4310</v>
      </c>
      <c r="D218" s="878" t="s">
        <v>4129</v>
      </c>
      <c r="E218" s="878" t="s">
        <v>4105</v>
      </c>
      <c r="F218" s="880">
        <v>14640</v>
      </c>
      <c r="G218" s="878" t="s">
        <v>4106</v>
      </c>
      <c r="H218" s="881">
        <v>11</v>
      </c>
      <c r="I218" s="882">
        <v>0.99</v>
      </c>
      <c r="J218" s="882">
        <v>0</v>
      </c>
      <c r="K218" s="883">
        <v>36</v>
      </c>
      <c r="L218" s="882">
        <v>20.354399999999998</v>
      </c>
      <c r="M218" s="882">
        <v>35.64</v>
      </c>
      <c r="N218" s="881">
        <v>1</v>
      </c>
      <c r="O218" s="881">
        <v>0</v>
      </c>
      <c r="P218" s="878">
        <v>4690379083290</v>
      </c>
      <c r="Q218" s="881"/>
      <c r="R218" s="881">
        <v>0</v>
      </c>
      <c r="S218" s="878" t="s">
        <v>4107</v>
      </c>
      <c r="T218" s="884">
        <f t="shared" si="4"/>
        <v>9808.8000000000011</v>
      </c>
      <c r="U218" s="885">
        <f t="shared" si="5"/>
        <v>10299.240000000002</v>
      </c>
    </row>
    <row r="219" spans="1:21" hidden="1">
      <c r="A219" s="878" t="s">
        <v>4233</v>
      </c>
      <c r="B219" s="879">
        <v>610110000817</v>
      </c>
      <c r="C219" s="878" t="s">
        <v>4311</v>
      </c>
      <c r="D219" s="878" t="s">
        <v>4129</v>
      </c>
      <c r="E219" s="878" t="s">
        <v>4105</v>
      </c>
      <c r="F219" s="880">
        <v>14640</v>
      </c>
      <c r="G219" s="878" t="s">
        <v>4106</v>
      </c>
      <c r="H219" s="881">
        <v>11</v>
      </c>
      <c r="I219" s="882">
        <v>0.99</v>
      </c>
      <c r="J219" s="882">
        <v>0</v>
      </c>
      <c r="K219" s="883">
        <v>36</v>
      </c>
      <c r="L219" s="882">
        <v>20.354399999999998</v>
      </c>
      <c r="M219" s="882">
        <v>35.64</v>
      </c>
      <c r="N219" s="881">
        <v>1</v>
      </c>
      <c r="O219" s="881">
        <v>0</v>
      </c>
      <c r="P219" s="878">
        <v>4690379083306</v>
      </c>
      <c r="Q219" s="881"/>
      <c r="R219" s="881">
        <v>0</v>
      </c>
      <c r="S219" s="878" t="s">
        <v>4107</v>
      </c>
      <c r="T219" s="884">
        <f t="shared" si="4"/>
        <v>9808.8000000000011</v>
      </c>
      <c r="U219" s="885">
        <f t="shared" si="5"/>
        <v>10299.240000000002</v>
      </c>
    </row>
    <row r="220" spans="1:21" hidden="1">
      <c r="A220" s="878" t="s">
        <v>4233</v>
      </c>
      <c r="B220" s="879">
        <v>610110000818</v>
      </c>
      <c r="C220" s="878" t="s">
        <v>4312</v>
      </c>
      <c r="D220" s="878" t="s">
        <v>4129</v>
      </c>
      <c r="E220" s="878" t="s">
        <v>4105</v>
      </c>
      <c r="F220" s="880">
        <v>14640</v>
      </c>
      <c r="G220" s="878" t="s">
        <v>4106</v>
      </c>
      <c r="H220" s="881">
        <v>11</v>
      </c>
      <c r="I220" s="882">
        <v>0.99</v>
      </c>
      <c r="J220" s="882">
        <v>0</v>
      </c>
      <c r="K220" s="883">
        <v>36</v>
      </c>
      <c r="L220" s="882">
        <v>20.354399999999998</v>
      </c>
      <c r="M220" s="882">
        <v>35.64</v>
      </c>
      <c r="N220" s="881">
        <v>1</v>
      </c>
      <c r="O220" s="881">
        <v>0</v>
      </c>
      <c r="P220" s="878">
        <v>4690379083313</v>
      </c>
      <c r="Q220" s="881"/>
      <c r="R220" s="881">
        <v>0</v>
      </c>
      <c r="S220" s="878" t="s">
        <v>4107</v>
      </c>
      <c r="T220" s="884">
        <f t="shared" si="4"/>
        <v>9808.8000000000011</v>
      </c>
      <c r="U220" s="885">
        <f t="shared" si="5"/>
        <v>10299.240000000002</v>
      </c>
    </row>
    <row r="221" spans="1:21" hidden="1">
      <c r="A221" s="878" t="s">
        <v>4233</v>
      </c>
      <c r="B221" s="879">
        <v>610110000819</v>
      </c>
      <c r="C221" s="878" t="s">
        <v>4313</v>
      </c>
      <c r="D221" s="878" t="s">
        <v>4129</v>
      </c>
      <c r="E221" s="878" t="s">
        <v>4105</v>
      </c>
      <c r="F221" s="880">
        <v>14640</v>
      </c>
      <c r="G221" s="878" t="s">
        <v>4106</v>
      </c>
      <c r="H221" s="881">
        <v>11</v>
      </c>
      <c r="I221" s="882">
        <v>0.99</v>
      </c>
      <c r="J221" s="882">
        <v>0</v>
      </c>
      <c r="K221" s="883">
        <v>36</v>
      </c>
      <c r="L221" s="882">
        <v>20.354399999999998</v>
      </c>
      <c r="M221" s="882">
        <v>35.64</v>
      </c>
      <c r="N221" s="881">
        <v>1</v>
      </c>
      <c r="O221" s="881">
        <v>0</v>
      </c>
      <c r="P221" s="878">
        <v>4690379083320</v>
      </c>
      <c r="Q221" s="881"/>
      <c r="R221" s="881">
        <v>0</v>
      </c>
      <c r="S221" s="878" t="s">
        <v>4107</v>
      </c>
      <c r="T221" s="884">
        <f t="shared" si="4"/>
        <v>9808.8000000000011</v>
      </c>
      <c r="U221" s="885">
        <f t="shared" si="5"/>
        <v>10299.240000000002</v>
      </c>
    </row>
    <row r="222" spans="1:21" hidden="1">
      <c r="A222" s="878" t="s">
        <v>4233</v>
      </c>
      <c r="B222" s="879">
        <v>610110000820</v>
      </c>
      <c r="C222" s="878" t="s">
        <v>4314</v>
      </c>
      <c r="D222" s="878" t="s">
        <v>4129</v>
      </c>
      <c r="E222" s="878" t="s">
        <v>4105</v>
      </c>
      <c r="F222" s="880">
        <v>14640</v>
      </c>
      <c r="G222" s="878" t="s">
        <v>4106</v>
      </c>
      <c r="H222" s="881">
        <v>11</v>
      </c>
      <c r="I222" s="882">
        <v>0.99</v>
      </c>
      <c r="J222" s="882">
        <v>0</v>
      </c>
      <c r="K222" s="883">
        <v>36</v>
      </c>
      <c r="L222" s="882">
        <v>20.354399999999998</v>
      </c>
      <c r="M222" s="882">
        <v>35.64</v>
      </c>
      <c r="N222" s="881">
        <v>1</v>
      </c>
      <c r="O222" s="881">
        <v>0</v>
      </c>
      <c r="P222" s="878">
        <v>4690379083337</v>
      </c>
      <c r="Q222" s="881"/>
      <c r="R222" s="881">
        <v>0</v>
      </c>
      <c r="S222" s="878" t="s">
        <v>4107</v>
      </c>
      <c r="T222" s="884">
        <f t="shared" si="4"/>
        <v>9808.8000000000011</v>
      </c>
      <c r="U222" s="885">
        <f t="shared" si="5"/>
        <v>10299.240000000002</v>
      </c>
    </row>
    <row r="223" spans="1:21" hidden="1">
      <c r="A223" s="878" t="s">
        <v>4233</v>
      </c>
      <c r="B223" s="879">
        <v>610110000821</v>
      </c>
      <c r="C223" s="878" t="s">
        <v>4315</v>
      </c>
      <c r="D223" s="878" t="s">
        <v>4129</v>
      </c>
      <c r="E223" s="878" t="s">
        <v>4105</v>
      </c>
      <c r="F223" s="880">
        <v>14640</v>
      </c>
      <c r="G223" s="878" t="s">
        <v>4106</v>
      </c>
      <c r="H223" s="881">
        <v>11</v>
      </c>
      <c r="I223" s="882">
        <v>0.99</v>
      </c>
      <c r="J223" s="882">
        <v>0</v>
      </c>
      <c r="K223" s="883">
        <v>36</v>
      </c>
      <c r="L223" s="882">
        <v>20.354399999999998</v>
      </c>
      <c r="M223" s="882">
        <v>35.64</v>
      </c>
      <c r="N223" s="881">
        <v>1</v>
      </c>
      <c r="O223" s="881">
        <v>0</v>
      </c>
      <c r="P223" s="878">
        <v>4690379083344</v>
      </c>
      <c r="Q223" s="881"/>
      <c r="R223" s="881">
        <v>0</v>
      </c>
      <c r="S223" s="878" t="s">
        <v>4107</v>
      </c>
      <c r="T223" s="884">
        <f t="shared" si="4"/>
        <v>9808.8000000000011</v>
      </c>
      <c r="U223" s="885">
        <f t="shared" si="5"/>
        <v>10299.240000000002</v>
      </c>
    </row>
    <row r="224" spans="1:21" hidden="1">
      <c r="A224" s="878" t="s">
        <v>4233</v>
      </c>
      <c r="B224" s="879">
        <v>610110000822</v>
      </c>
      <c r="C224" s="878" t="s">
        <v>4316</v>
      </c>
      <c r="D224" s="878" t="s">
        <v>4129</v>
      </c>
      <c r="E224" s="878" t="s">
        <v>4105</v>
      </c>
      <c r="F224" s="880">
        <v>14640</v>
      </c>
      <c r="G224" s="878" t="s">
        <v>4106</v>
      </c>
      <c r="H224" s="881">
        <v>11</v>
      </c>
      <c r="I224" s="882">
        <v>0.99</v>
      </c>
      <c r="J224" s="882">
        <v>0</v>
      </c>
      <c r="K224" s="883">
        <v>36</v>
      </c>
      <c r="L224" s="882">
        <v>20.354399999999998</v>
      </c>
      <c r="M224" s="882">
        <v>35.64</v>
      </c>
      <c r="N224" s="881">
        <v>1</v>
      </c>
      <c r="O224" s="881">
        <v>0</v>
      </c>
      <c r="P224" s="878">
        <v>4690379083351</v>
      </c>
      <c r="Q224" s="881"/>
      <c r="R224" s="881">
        <v>0</v>
      </c>
      <c r="S224" s="878" t="s">
        <v>4107</v>
      </c>
      <c r="T224" s="884">
        <f t="shared" si="4"/>
        <v>9808.8000000000011</v>
      </c>
      <c r="U224" s="885">
        <f t="shared" si="5"/>
        <v>10299.240000000002</v>
      </c>
    </row>
    <row r="225" spans="1:21" hidden="1">
      <c r="A225" s="878" t="s">
        <v>4233</v>
      </c>
      <c r="B225" s="879">
        <v>600100000041</v>
      </c>
      <c r="C225" s="878" t="s">
        <v>4317</v>
      </c>
      <c r="D225" s="878" t="s">
        <v>4318</v>
      </c>
      <c r="E225" s="878" t="s">
        <v>4135</v>
      </c>
      <c r="F225" s="880">
        <v>3562.4</v>
      </c>
      <c r="G225" s="878" t="s">
        <v>4106</v>
      </c>
      <c r="H225" s="881">
        <v>10</v>
      </c>
      <c r="I225" s="882">
        <v>5.9998800023999502E-2</v>
      </c>
      <c r="J225" s="882">
        <v>0</v>
      </c>
      <c r="K225" s="883"/>
      <c r="L225" s="882">
        <v>2.8</v>
      </c>
      <c r="M225" s="882"/>
      <c r="N225" s="881">
        <v>1</v>
      </c>
      <c r="O225" s="881">
        <v>0</v>
      </c>
      <c r="P225" s="878">
        <v>4690379083382</v>
      </c>
      <c r="Q225" s="881"/>
      <c r="R225" s="881">
        <v>0</v>
      </c>
      <c r="S225" s="878" t="s">
        <v>4107</v>
      </c>
      <c r="T225" s="884">
        <f t="shared" ref="T225:T288" si="6">F225*67%</f>
        <v>2386.808</v>
      </c>
      <c r="U225" s="885">
        <f t="shared" ref="U225:U288" si="7">T225*1.05</f>
        <v>2506.1484</v>
      </c>
    </row>
    <row r="226" spans="1:21" hidden="1">
      <c r="A226" s="878" t="s">
        <v>4233</v>
      </c>
      <c r="B226" s="879">
        <v>600100000042</v>
      </c>
      <c r="C226" s="878" t="s">
        <v>4319</v>
      </c>
      <c r="D226" s="878" t="s">
        <v>4318</v>
      </c>
      <c r="E226" s="878" t="s">
        <v>4135</v>
      </c>
      <c r="F226" s="880">
        <v>3562.4</v>
      </c>
      <c r="G226" s="878" t="s">
        <v>4106</v>
      </c>
      <c r="H226" s="881">
        <v>10</v>
      </c>
      <c r="I226" s="882">
        <v>5.9998800023999502E-2</v>
      </c>
      <c r="J226" s="882">
        <v>0</v>
      </c>
      <c r="K226" s="883"/>
      <c r="L226" s="882">
        <v>2.8</v>
      </c>
      <c r="M226" s="882"/>
      <c r="N226" s="881">
        <v>1</v>
      </c>
      <c r="O226" s="881">
        <v>0</v>
      </c>
      <c r="P226" s="878">
        <v>4690379083399</v>
      </c>
      <c r="Q226" s="881"/>
      <c r="R226" s="881">
        <v>0</v>
      </c>
      <c r="S226" s="878" t="s">
        <v>4107</v>
      </c>
      <c r="T226" s="884">
        <f t="shared" si="6"/>
        <v>2386.808</v>
      </c>
      <c r="U226" s="885">
        <f t="shared" si="7"/>
        <v>2506.1484</v>
      </c>
    </row>
    <row r="227" spans="1:21" hidden="1">
      <c r="A227" s="878" t="s">
        <v>4233</v>
      </c>
      <c r="B227" s="879">
        <v>610090002350</v>
      </c>
      <c r="C227" s="878" t="s">
        <v>4320</v>
      </c>
      <c r="D227" s="878" t="s">
        <v>4134</v>
      </c>
      <c r="E227" s="878" t="s">
        <v>4135</v>
      </c>
      <c r="F227" s="880">
        <v>707.6</v>
      </c>
      <c r="G227" s="878" t="s">
        <v>4106</v>
      </c>
      <c r="H227" s="881">
        <v>10</v>
      </c>
      <c r="I227" s="882">
        <v>0.57600368642359301</v>
      </c>
      <c r="J227" s="882">
        <v>0</v>
      </c>
      <c r="K227" s="883">
        <v>60</v>
      </c>
      <c r="L227" s="882">
        <v>9.5</v>
      </c>
      <c r="M227" s="882">
        <v>34.5602211854156</v>
      </c>
      <c r="N227" s="881">
        <v>1</v>
      </c>
      <c r="O227" s="881">
        <v>0</v>
      </c>
      <c r="P227" s="878">
        <v>4690379081753</v>
      </c>
      <c r="Q227" s="881"/>
      <c r="R227" s="881">
        <v>0</v>
      </c>
      <c r="S227" s="878" t="s">
        <v>4107</v>
      </c>
      <c r="T227" s="884">
        <f t="shared" si="6"/>
        <v>474.09200000000004</v>
      </c>
      <c r="U227" s="885">
        <f t="shared" si="7"/>
        <v>497.79660000000007</v>
      </c>
    </row>
    <row r="228" spans="1:21" hidden="1">
      <c r="A228" s="878" t="s">
        <v>4233</v>
      </c>
      <c r="B228" s="879">
        <v>610090002351</v>
      </c>
      <c r="C228" s="878" t="s">
        <v>4321</v>
      </c>
      <c r="D228" s="878" t="s">
        <v>4134</v>
      </c>
      <c r="E228" s="878" t="s">
        <v>4135</v>
      </c>
      <c r="F228" s="880">
        <v>707.6</v>
      </c>
      <c r="G228" s="878" t="s">
        <v>4106</v>
      </c>
      <c r="H228" s="881">
        <v>1</v>
      </c>
      <c r="I228" s="882">
        <v>0</v>
      </c>
      <c r="J228" s="882">
        <v>0</v>
      </c>
      <c r="K228" s="883"/>
      <c r="L228" s="882">
        <v>0.95</v>
      </c>
      <c r="M228" s="882"/>
      <c r="N228" s="881">
        <v>1</v>
      </c>
      <c r="O228" s="881">
        <v>0</v>
      </c>
      <c r="P228" s="878">
        <v>4690379081760</v>
      </c>
      <c r="Q228" s="881"/>
      <c r="R228" s="881">
        <v>0</v>
      </c>
      <c r="S228" s="878" t="s">
        <v>4107</v>
      </c>
      <c r="T228" s="884">
        <f t="shared" si="6"/>
        <v>474.09200000000004</v>
      </c>
      <c r="U228" s="885">
        <f t="shared" si="7"/>
        <v>497.79660000000007</v>
      </c>
    </row>
    <row r="229" spans="1:21" hidden="1">
      <c r="A229" s="878" t="s">
        <v>4233</v>
      </c>
      <c r="B229" s="879">
        <v>610090002352</v>
      </c>
      <c r="C229" s="878" t="s">
        <v>4322</v>
      </c>
      <c r="D229" s="878" t="s">
        <v>4134</v>
      </c>
      <c r="E229" s="878" t="s">
        <v>4135</v>
      </c>
      <c r="F229" s="880">
        <v>707.6</v>
      </c>
      <c r="G229" s="878" t="s">
        <v>4106</v>
      </c>
      <c r="H229" s="881">
        <v>10</v>
      </c>
      <c r="I229" s="882">
        <v>0.57600368642359301</v>
      </c>
      <c r="J229" s="882">
        <v>0</v>
      </c>
      <c r="K229" s="883">
        <v>60</v>
      </c>
      <c r="L229" s="882">
        <v>9.5</v>
      </c>
      <c r="M229" s="882">
        <v>34.5602211854156</v>
      </c>
      <c r="N229" s="881">
        <v>1</v>
      </c>
      <c r="O229" s="881">
        <v>0</v>
      </c>
      <c r="P229" s="878">
        <v>4690379081777</v>
      </c>
      <c r="Q229" s="881"/>
      <c r="R229" s="881">
        <v>0</v>
      </c>
      <c r="S229" s="878" t="s">
        <v>4107</v>
      </c>
      <c r="T229" s="884">
        <f t="shared" si="6"/>
        <v>474.09200000000004</v>
      </c>
      <c r="U229" s="885">
        <f t="shared" si="7"/>
        <v>497.79660000000007</v>
      </c>
    </row>
    <row r="230" spans="1:21" hidden="1">
      <c r="A230" s="878" t="s">
        <v>4233</v>
      </c>
      <c r="B230" s="879">
        <v>610090002353</v>
      </c>
      <c r="C230" s="878" t="s">
        <v>4323</v>
      </c>
      <c r="D230" s="878" t="s">
        <v>4134</v>
      </c>
      <c r="E230" s="878" t="s">
        <v>4135</v>
      </c>
      <c r="F230" s="880">
        <v>707.6</v>
      </c>
      <c r="G230" s="878" t="s">
        <v>4106</v>
      </c>
      <c r="H230" s="881">
        <v>10</v>
      </c>
      <c r="I230" s="882">
        <v>0.57600368642359301</v>
      </c>
      <c r="J230" s="882">
        <v>0</v>
      </c>
      <c r="K230" s="883">
        <v>60</v>
      </c>
      <c r="L230" s="882">
        <v>9.5</v>
      </c>
      <c r="M230" s="882">
        <v>34.5602211854156</v>
      </c>
      <c r="N230" s="881">
        <v>1</v>
      </c>
      <c r="O230" s="881">
        <v>0</v>
      </c>
      <c r="P230" s="878">
        <v>4690379081784</v>
      </c>
      <c r="Q230" s="881"/>
      <c r="R230" s="881">
        <v>0</v>
      </c>
      <c r="S230" s="878" t="s">
        <v>4107</v>
      </c>
      <c r="T230" s="884">
        <f t="shared" si="6"/>
        <v>474.09200000000004</v>
      </c>
      <c r="U230" s="885">
        <f t="shared" si="7"/>
        <v>497.79660000000007</v>
      </c>
    </row>
    <row r="231" spans="1:21" hidden="1">
      <c r="A231" s="878" t="s">
        <v>4233</v>
      </c>
      <c r="B231" s="879">
        <v>610090002354</v>
      </c>
      <c r="C231" s="878" t="s">
        <v>4324</v>
      </c>
      <c r="D231" s="878" t="s">
        <v>4134</v>
      </c>
      <c r="E231" s="878" t="s">
        <v>4135</v>
      </c>
      <c r="F231" s="880">
        <v>707.6</v>
      </c>
      <c r="G231" s="878" t="s">
        <v>4106</v>
      </c>
      <c r="H231" s="881">
        <v>10</v>
      </c>
      <c r="I231" s="882">
        <v>0.57600368642359301</v>
      </c>
      <c r="J231" s="882">
        <v>0</v>
      </c>
      <c r="K231" s="883">
        <v>60</v>
      </c>
      <c r="L231" s="882">
        <v>9.5</v>
      </c>
      <c r="M231" s="882">
        <v>34.5602211854156</v>
      </c>
      <c r="N231" s="881">
        <v>1</v>
      </c>
      <c r="O231" s="881">
        <v>0</v>
      </c>
      <c r="P231" s="878">
        <v>4690379081791</v>
      </c>
      <c r="Q231" s="881"/>
      <c r="R231" s="881">
        <v>0</v>
      </c>
      <c r="S231" s="878" t="s">
        <v>4107</v>
      </c>
      <c r="T231" s="884">
        <f t="shared" si="6"/>
        <v>474.09200000000004</v>
      </c>
      <c r="U231" s="885">
        <f t="shared" si="7"/>
        <v>497.79660000000007</v>
      </c>
    </row>
    <row r="232" spans="1:21" hidden="1">
      <c r="A232" s="878" t="s">
        <v>4233</v>
      </c>
      <c r="B232" s="879">
        <v>610090002355</v>
      </c>
      <c r="C232" s="878" t="s">
        <v>4325</v>
      </c>
      <c r="D232" s="878" t="s">
        <v>4134</v>
      </c>
      <c r="E232" s="878" t="s">
        <v>4135</v>
      </c>
      <c r="F232" s="880">
        <v>707.6</v>
      </c>
      <c r="G232" s="878" t="s">
        <v>4106</v>
      </c>
      <c r="H232" s="881">
        <v>10</v>
      </c>
      <c r="I232" s="882">
        <v>0.57600368642359301</v>
      </c>
      <c r="J232" s="882">
        <v>0</v>
      </c>
      <c r="K232" s="883">
        <v>60</v>
      </c>
      <c r="L232" s="882">
        <v>9.5</v>
      </c>
      <c r="M232" s="882">
        <v>34.5602211854156</v>
      </c>
      <c r="N232" s="881">
        <v>1</v>
      </c>
      <c r="O232" s="881">
        <v>0</v>
      </c>
      <c r="P232" s="878">
        <v>4690379081807</v>
      </c>
      <c r="Q232" s="881"/>
      <c r="R232" s="881">
        <v>0</v>
      </c>
      <c r="S232" s="878" t="s">
        <v>4107</v>
      </c>
      <c r="T232" s="884">
        <f t="shared" si="6"/>
        <v>474.09200000000004</v>
      </c>
      <c r="U232" s="885">
        <f t="shared" si="7"/>
        <v>497.79660000000007</v>
      </c>
    </row>
    <row r="233" spans="1:21" hidden="1">
      <c r="A233" s="878" t="s">
        <v>4233</v>
      </c>
      <c r="B233" s="879">
        <v>610090002356</v>
      </c>
      <c r="C233" s="878" t="s">
        <v>4326</v>
      </c>
      <c r="D233" s="878" t="s">
        <v>4134</v>
      </c>
      <c r="E233" s="878" t="s">
        <v>4135</v>
      </c>
      <c r="F233" s="880">
        <v>707.6</v>
      </c>
      <c r="G233" s="878" t="s">
        <v>4106</v>
      </c>
      <c r="H233" s="881">
        <v>10</v>
      </c>
      <c r="I233" s="882">
        <v>0.57600368642359301</v>
      </c>
      <c r="J233" s="882">
        <v>0</v>
      </c>
      <c r="K233" s="883">
        <v>60</v>
      </c>
      <c r="L233" s="882">
        <v>9.5</v>
      </c>
      <c r="M233" s="882">
        <v>34.5602211854156</v>
      </c>
      <c r="N233" s="881">
        <v>1</v>
      </c>
      <c r="O233" s="881">
        <v>0</v>
      </c>
      <c r="P233" s="878">
        <v>4690379081814</v>
      </c>
      <c r="Q233" s="881"/>
      <c r="R233" s="881">
        <v>0</v>
      </c>
      <c r="S233" s="878" t="s">
        <v>4107</v>
      </c>
      <c r="T233" s="884">
        <f t="shared" si="6"/>
        <v>474.09200000000004</v>
      </c>
      <c r="U233" s="885">
        <f t="shared" si="7"/>
        <v>497.79660000000007</v>
      </c>
    </row>
    <row r="234" spans="1:21" hidden="1">
      <c r="A234" s="878" t="s">
        <v>4233</v>
      </c>
      <c r="B234" s="879">
        <v>610090002364</v>
      </c>
      <c r="C234" s="878" t="s">
        <v>4327</v>
      </c>
      <c r="D234" s="878" t="s">
        <v>4140</v>
      </c>
      <c r="E234" s="878" t="s">
        <v>4135</v>
      </c>
      <c r="F234" s="880">
        <v>244</v>
      </c>
      <c r="G234" s="878" t="s">
        <v>4106</v>
      </c>
      <c r="H234" s="881">
        <v>10</v>
      </c>
      <c r="I234" s="882">
        <v>0.43200276481769501</v>
      </c>
      <c r="J234" s="882">
        <v>0</v>
      </c>
      <c r="K234" s="883">
        <v>72</v>
      </c>
      <c r="L234" s="882">
        <v>9.0299999999999994</v>
      </c>
      <c r="M234" s="882">
        <v>31.104199066873999</v>
      </c>
      <c r="N234" s="881">
        <v>1</v>
      </c>
      <c r="O234" s="881">
        <v>0</v>
      </c>
      <c r="P234" s="878">
        <v>4690379081890</v>
      </c>
      <c r="Q234" s="881"/>
      <c r="R234" s="881">
        <v>0</v>
      </c>
      <c r="S234" s="878" t="s">
        <v>4107</v>
      </c>
      <c r="T234" s="884">
        <f t="shared" si="6"/>
        <v>163.48000000000002</v>
      </c>
      <c r="U234" s="885">
        <f t="shared" si="7"/>
        <v>171.65400000000002</v>
      </c>
    </row>
    <row r="235" spans="1:21" hidden="1">
      <c r="A235" s="878" t="s">
        <v>4233</v>
      </c>
      <c r="B235" s="879">
        <v>610090002365</v>
      </c>
      <c r="C235" s="878" t="s">
        <v>4328</v>
      </c>
      <c r="D235" s="878" t="s">
        <v>4140</v>
      </c>
      <c r="E235" s="878" t="s">
        <v>4135</v>
      </c>
      <c r="F235" s="880">
        <v>244</v>
      </c>
      <c r="G235" s="878" t="s">
        <v>4106</v>
      </c>
      <c r="H235" s="881">
        <v>10</v>
      </c>
      <c r="I235" s="882">
        <v>0.43200276481769501</v>
      </c>
      <c r="J235" s="882">
        <v>0</v>
      </c>
      <c r="K235" s="883">
        <v>72</v>
      </c>
      <c r="L235" s="882">
        <v>9.0299999999999994</v>
      </c>
      <c r="M235" s="882">
        <v>31.104199066873999</v>
      </c>
      <c r="N235" s="881">
        <v>1</v>
      </c>
      <c r="O235" s="881">
        <v>0</v>
      </c>
      <c r="P235" s="878">
        <v>4690379081906</v>
      </c>
      <c r="Q235" s="881"/>
      <c r="R235" s="881">
        <v>0</v>
      </c>
      <c r="S235" s="878" t="s">
        <v>4107</v>
      </c>
      <c r="T235" s="884">
        <f t="shared" si="6"/>
        <v>163.48000000000002</v>
      </c>
      <c r="U235" s="885">
        <f t="shared" si="7"/>
        <v>171.65400000000002</v>
      </c>
    </row>
    <row r="236" spans="1:21" hidden="1">
      <c r="A236" s="878" t="s">
        <v>4233</v>
      </c>
      <c r="B236" s="879">
        <v>610090002366</v>
      </c>
      <c r="C236" s="878" t="s">
        <v>4329</v>
      </c>
      <c r="D236" s="878" t="s">
        <v>4140</v>
      </c>
      <c r="E236" s="878" t="s">
        <v>4135</v>
      </c>
      <c r="F236" s="880">
        <v>244</v>
      </c>
      <c r="G236" s="878" t="s">
        <v>4106</v>
      </c>
      <c r="H236" s="881">
        <v>10</v>
      </c>
      <c r="I236" s="882">
        <v>0.43200276481769501</v>
      </c>
      <c r="J236" s="882">
        <v>0</v>
      </c>
      <c r="K236" s="883">
        <v>72</v>
      </c>
      <c r="L236" s="882">
        <v>9.0299999999999994</v>
      </c>
      <c r="M236" s="882">
        <v>31.104199066873999</v>
      </c>
      <c r="N236" s="881">
        <v>1</v>
      </c>
      <c r="O236" s="881">
        <v>0</v>
      </c>
      <c r="P236" s="878">
        <v>4690379081913</v>
      </c>
      <c r="Q236" s="881"/>
      <c r="R236" s="881">
        <v>0</v>
      </c>
      <c r="S236" s="878" t="s">
        <v>4107</v>
      </c>
      <c r="T236" s="884">
        <f t="shared" si="6"/>
        <v>163.48000000000002</v>
      </c>
      <c r="U236" s="885">
        <f t="shared" si="7"/>
        <v>171.65400000000002</v>
      </c>
    </row>
    <row r="237" spans="1:21" hidden="1">
      <c r="A237" s="878" t="s">
        <v>4233</v>
      </c>
      <c r="B237" s="879">
        <v>610090002367</v>
      </c>
      <c r="C237" s="878" t="s">
        <v>4330</v>
      </c>
      <c r="D237" s="878" t="s">
        <v>4140</v>
      </c>
      <c r="E237" s="878" t="s">
        <v>4135</v>
      </c>
      <c r="F237" s="880">
        <v>244</v>
      </c>
      <c r="G237" s="878" t="s">
        <v>4106</v>
      </c>
      <c r="H237" s="881">
        <v>10</v>
      </c>
      <c r="I237" s="882">
        <v>0.43200276481769501</v>
      </c>
      <c r="J237" s="882">
        <v>0</v>
      </c>
      <c r="K237" s="883">
        <v>72</v>
      </c>
      <c r="L237" s="882">
        <v>9.0299999999999994</v>
      </c>
      <c r="M237" s="882">
        <v>31.104199066873999</v>
      </c>
      <c r="N237" s="881">
        <v>1</v>
      </c>
      <c r="O237" s="881">
        <v>0</v>
      </c>
      <c r="P237" s="878">
        <v>4690379081920</v>
      </c>
      <c r="Q237" s="881"/>
      <c r="R237" s="881">
        <v>0</v>
      </c>
      <c r="S237" s="878" t="s">
        <v>4107</v>
      </c>
      <c r="T237" s="884">
        <f t="shared" si="6"/>
        <v>163.48000000000002</v>
      </c>
      <c r="U237" s="885">
        <f t="shared" si="7"/>
        <v>171.65400000000002</v>
      </c>
    </row>
    <row r="238" spans="1:21" hidden="1">
      <c r="A238" s="878" t="s">
        <v>4233</v>
      </c>
      <c r="B238" s="879">
        <v>610090002368</v>
      </c>
      <c r="C238" s="878" t="s">
        <v>4331</v>
      </c>
      <c r="D238" s="878" t="s">
        <v>4140</v>
      </c>
      <c r="E238" s="878" t="s">
        <v>4135</v>
      </c>
      <c r="F238" s="880">
        <v>244</v>
      </c>
      <c r="G238" s="878" t="s">
        <v>4106</v>
      </c>
      <c r="H238" s="881">
        <v>10</v>
      </c>
      <c r="I238" s="882">
        <v>0.43200276481769501</v>
      </c>
      <c r="J238" s="882">
        <v>0</v>
      </c>
      <c r="K238" s="883">
        <v>72</v>
      </c>
      <c r="L238" s="882">
        <v>9.0299999999999994</v>
      </c>
      <c r="M238" s="882">
        <v>31.104199066873999</v>
      </c>
      <c r="N238" s="881">
        <v>1</v>
      </c>
      <c r="O238" s="881">
        <v>0</v>
      </c>
      <c r="P238" s="878">
        <v>4690379081937</v>
      </c>
      <c r="Q238" s="881"/>
      <c r="R238" s="881">
        <v>0</v>
      </c>
      <c r="S238" s="878" t="s">
        <v>4107</v>
      </c>
      <c r="T238" s="884">
        <f t="shared" si="6"/>
        <v>163.48000000000002</v>
      </c>
      <c r="U238" s="885">
        <f t="shared" si="7"/>
        <v>171.65400000000002</v>
      </c>
    </row>
    <row r="239" spans="1:21" hidden="1">
      <c r="A239" s="878" t="s">
        <v>4233</v>
      </c>
      <c r="B239" s="879">
        <v>610090002369</v>
      </c>
      <c r="C239" s="878" t="s">
        <v>4332</v>
      </c>
      <c r="D239" s="878" t="s">
        <v>4140</v>
      </c>
      <c r="E239" s="878" t="s">
        <v>4135</v>
      </c>
      <c r="F239" s="880">
        <v>244</v>
      </c>
      <c r="G239" s="878" t="s">
        <v>4106</v>
      </c>
      <c r="H239" s="881">
        <v>10</v>
      </c>
      <c r="I239" s="882">
        <v>0.43200276481769501</v>
      </c>
      <c r="J239" s="882">
        <v>0</v>
      </c>
      <c r="K239" s="883">
        <v>72</v>
      </c>
      <c r="L239" s="882">
        <v>9.0299999999999994</v>
      </c>
      <c r="M239" s="882">
        <v>31.104199066873999</v>
      </c>
      <c r="N239" s="881">
        <v>1</v>
      </c>
      <c r="O239" s="881">
        <v>0</v>
      </c>
      <c r="P239" s="878">
        <v>4690379081944</v>
      </c>
      <c r="Q239" s="881"/>
      <c r="R239" s="881">
        <v>0</v>
      </c>
      <c r="S239" s="878" t="s">
        <v>4107</v>
      </c>
      <c r="T239" s="884">
        <f t="shared" si="6"/>
        <v>163.48000000000002</v>
      </c>
      <c r="U239" s="885">
        <f t="shared" si="7"/>
        <v>171.65400000000002</v>
      </c>
    </row>
    <row r="240" spans="1:21" hidden="1">
      <c r="A240" s="878" t="s">
        <v>4233</v>
      </c>
      <c r="B240" s="879">
        <v>610090002370</v>
      </c>
      <c r="C240" s="878" t="s">
        <v>4333</v>
      </c>
      <c r="D240" s="878" t="s">
        <v>4140</v>
      </c>
      <c r="E240" s="878" t="s">
        <v>4135</v>
      </c>
      <c r="F240" s="880">
        <v>244</v>
      </c>
      <c r="G240" s="878" t="s">
        <v>4106</v>
      </c>
      <c r="H240" s="881">
        <v>10</v>
      </c>
      <c r="I240" s="882">
        <v>0.43200276481769501</v>
      </c>
      <c r="J240" s="882">
        <v>0</v>
      </c>
      <c r="K240" s="883">
        <v>72</v>
      </c>
      <c r="L240" s="882">
        <v>9.0299999999999994</v>
      </c>
      <c r="M240" s="882">
        <v>31.104199066873999</v>
      </c>
      <c r="N240" s="881">
        <v>1</v>
      </c>
      <c r="O240" s="881">
        <v>0</v>
      </c>
      <c r="P240" s="878">
        <v>4690379081951</v>
      </c>
      <c r="Q240" s="881"/>
      <c r="R240" s="881">
        <v>0</v>
      </c>
      <c r="S240" s="878" t="s">
        <v>4107</v>
      </c>
      <c r="T240" s="884">
        <f t="shared" si="6"/>
        <v>163.48000000000002</v>
      </c>
      <c r="U240" s="885">
        <f t="shared" si="7"/>
        <v>171.65400000000002</v>
      </c>
    </row>
    <row r="241" spans="1:21" hidden="1">
      <c r="A241" s="878" t="s">
        <v>4233</v>
      </c>
      <c r="B241" s="879">
        <v>610090002378</v>
      </c>
      <c r="C241" s="878" t="s">
        <v>4334</v>
      </c>
      <c r="D241" s="878" t="s">
        <v>4145</v>
      </c>
      <c r="E241" s="878" t="s">
        <v>4135</v>
      </c>
      <c r="F241" s="880">
        <v>128.1</v>
      </c>
      <c r="G241" s="878" t="s">
        <v>4106</v>
      </c>
      <c r="H241" s="881">
        <v>19</v>
      </c>
      <c r="I241" s="882">
        <v>9.8496630378434397E-2</v>
      </c>
      <c r="J241" s="882">
        <v>0</v>
      </c>
      <c r="K241" s="883">
        <v>416</v>
      </c>
      <c r="L241" s="882">
        <v>2.1659999999999999</v>
      </c>
      <c r="M241" s="882">
        <v>40.974598237428701</v>
      </c>
      <c r="N241" s="881">
        <v>1</v>
      </c>
      <c r="O241" s="881">
        <v>0</v>
      </c>
      <c r="P241" s="878">
        <v>4690379082033</v>
      </c>
      <c r="Q241" s="881"/>
      <c r="R241" s="881">
        <v>0</v>
      </c>
      <c r="S241" s="878" t="s">
        <v>4107</v>
      </c>
      <c r="T241" s="884">
        <f t="shared" si="6"/>
        <v>85.826999999999998</v>
      </c>
      <c r="U241" s="885">
        <f t="shared" si="7"/>
        <v>90.118350000000007</v>
      </c>
    </row>
    <row r="242" spans="1:21" hidden="1">
      <c r="A242" s="878" t="s">
        <v>4233</v>
      </c>
      <c r="B242" s="879">
        <v>610090002379</v>
      </c>
      <c r="C242" s="878" t="s">
        <v>4335</v>
      </c>
      <c r="D242" s="878" t="s">
        <v>4145</v>
      </c>
      <c r="E242" s="878" t="s">
        <v>4135</v>
      </c>
      <c r="F242" s="880">
        <v>128.1</v>
      </c>
      <c r="G242" s="878" t="s">
        <v>4106</v>
      </c>
      <c r="H242" s="881">
        <v>19</v>
      </c>
      <c r="I242" s="882">
        <v>9.8496630378434397E-2</v>
      </c>
      <c r="J242" s="882">
        <v>0</v>
      </c>
      <c r="K242" s="883">
        <v>416</v>
      </c>
      <c r="L242" s="882">
        <v>2.1659999999999999</v>
      </c>
      <c r="M242" s="882">
        <v>40.974598237428701</v>
      </c>
      <c r="N242" s="881">
        <v>1</v>
      </c>
      <c r="O242" s="881">
        <v>0</v>
      </c>
      <c r="P242" s="878">
        <v>4690379082040</v>
      </c>
      <c r="Q242" s="881"/>
      <c r="R242" s="881">
        <v>0</v>
      </c>
      <c r="S242" s="878" t="s">
        <v>4107</v>
      </c>
      <c r="T242" s="884">
        <f t="shared" si="6"/>
        <v>85.826999999999998</v>
      </c>
      <c r="U242" s="885">
        <f t="shared" si="7"/>
        <v>90.118350000000007</v>
      </c>
    </row>
    <row r="243" spans="1:21" hidden="1">
      <c r="A243" s="878" t="s">
        <v>4233</v>
      </c>
      <c r="B243" s="879">
        <v>610090002380</v>
      </c>
      <c r="C243" s="878" t="s">
        <v>4336</v>
      </c>
      <c r="D243" s="878" t="s">
        <v>4145</v>
      </c>
      <c r="E243" s="878" t="s">
        <v>4135</v>
      </c>
      <c r="F243" s="880">
        <v>128.1</v>
      </c>
      <c r="G243" s="878" t="s">
        <v>4106</v>
      </c>
      <c r="H243" s="881">
        <v>19</v>
      </c>
      <c r="I243" s="882">
        <v>9.8496630378434397E-2</v>
      </c>
      <c r="J243" s="882">
        <v>0</v>
      </c>
      <c r="K243" s="883">
        <v>416</v>
      </c>
      <c r="L243" s="882">
        <v>2.1659999999999999</v>
      </c>
      <c r="M243" s="882">
        <v>40.974598237428701</v>
      </c>
      <c r="N243" s="881">
        <v>1</v>
      </c>
      <c r="O243" s="881">
        <v>0</v>
      </c>
      <c r="P243" s="878">
        <v>4690379082057</v>
      </c>
      <c r="Q243" s="881"/>
      <c r="R243" s="881">
        <v>0</v>
      </c>
      <c r="S243" s="878" t="s">
        <v>4107</v>
      </c>
      <c r="T243" s="884">
        <f t="shared" si="6"/>
        <v>85.826999999999998</v>
      </c>
      <c r="U243" s="885">
        <f t="shared" si="7"/>
        <v>90.118350000000007</v>
      </c>
    </row>
    <row r="244" spans="1:21" hidden="1">
      <c r="A244" s="878" t="s">
        <v>4233</v>
      </c>
      <c r="B244" s="879">
        <v>610090002381</v>
      </c>
      <c r="C244" s="878" t="s">
        <v>4337</v>
      </c>
      <c r="D244" s="878" t="s">
        <v>4145</v>
      </c>
      <c r="E244" s="878" t="s">
        <v>4135</v>
      </c>
      <c r="F244" s="880">
        <v>128.1</v>
      </c>
      <c r="G244" s="878" t="s">
        <v>4106</v>
      </c>
      <c r="H244" s="881">
        <v>19</v>
      </c>
      <c r="I244" s="882">
        <v>9.8496630378434397E-2</v>
      </c>
      <c r="J244" s="882">
        <v>0</v>
      </c>
      <c r="K244" s="883">
        <v>416</v>
      </c>
      <c r="L244" s="882">
        <v>2.1659999999999999</v>
      </c>
      <c r="M244" s="882">
        <v>40.974598237428701</v>
      </c>
      <c r="N244" s="881">
        <v>1</v>
      </c>
      <c r="O244" s="881">
        <v>0</v>
      </c>
      <c r="P244" s="878">
        <v>4690379082064</v>
      </c>
      <c r="Q244" s="881"/>
      <c r="R244" s="881">
        <v>0</v>
      </c>
      <c r="S244" s="878" t="s">
        <v>4107</v>
      </c>
      <c r="T244" s="884">
        <f t="shared" si="6"/>
        <v>85.826999999999998</v>
      </c>
      <c r="U244" s="885">
        <f t="shared" si="7"/>
        <v>90.118350000000007</v>
      </c>
    </row>
    <row r="245" spans="1:21" hidden="1">
      <c r="A245" s="878" t="s">
        <v>4233</v>
      </c>
      <c r="B245" s="879">
        <v>610090002382</v>
      </c>
      <c r="C245" s="878" t="s">
        <v>4338</v>
      </c>
      <c r="D245" s="878" t="s">
        <v>4145</v>
      </c>
      <c r="E245" s="878" t="s">
        <v>4135</v>
      </c>
      <c r="F245" s="880">
        <v>128.1</v>
      </c>
      <c r="G245" s="878" t="s">
        <v>4106</v>
      </c>
      <c r="H245" s="881">
        <v>19</v>
      </c>
      <c r="I245" s="882">
        <v>9.8496630378434397E-2</v>
      </c>
      <c r="J245" s="882">
        <v>0</v>
      </c>
      <c r="K245" s="883">
        <v>416</v>
      </c>
      <c r="L245" s="882">
        <v>2.1659999999999999</v>
      </c>
      <c r="M245" s="882">
        <v>40.974598237428701</v>
      </c>
      <c r="N245" s="881">
        <v>1</v>
      </c>
      <c r="O245" s="881">
        <v>0</v>
      </c>
      <c r="P245" s="878">
        <v>4690379082071</v>
      </c>
      <c r="Q245" s="881"/>
      <c r="R245" s="881">
        <v>0</v>
      </c>
      <c r="S245" s="878" t="s">
        <v>4107</v>
      </c>
      <c r="T245" s="884">
        <f t="shared" si="6"/>
        <v>85.826999999999998</v>
      </c>
      <c r="U245" s="885">
        <f t="shared" si="7"/>
        <v>90.118350000000007</v>
      </c>
    </row>
    <row r="246" spans="1:21" hidden="1">
      <c r="A246" s="878" t="s">
        <v>4233</v>
      </c>
      <c r="B246" s="879">
        <v>610090002383</v>
      </c>
      <c r="C246" s="878" t="s">
        <v>4339</v>
      </c>
      <c r="D246" s="878" t="s">
        <v>4145</v>
      </c>
      <c r="E246" s="878" t="s">
        <v>4135</v>
      </c>
      <c r="F246" s="880">
        <v>128.1</v>
      </c>
      <c r="G246" s="878" t="s">
        <v>4106</v>
      </c>
      <c r="H246" s="881">
        <v>19</v>
      </c>
      <c r="I246" s="882">
        <v>9.8496630378434397E-2</v>
      </c>
      <c r="J246" s="882">
        <v>0</v>
      </c>
      <c r="K246" s="883">
        <v>416</v>
      </c>
      <c r="L246" s="882">
        <v>2.1659999999999999</v>
      </c>
      <c r="M246" s="882">
        <v>40.974598237428701</v>
      </c>
      <c r="N246" s="881">
        <v>1</v>
      </c>
      <c r="O246" s="881">
        <v>0</v>
      </c>
      <c r="P246" s="878">
        <v>4690379082088</v>
      </c>
      <c r="Q246" s="881"/>
      <c r="R246" s="881">
        <v>0</v>
      </c>
      <c r="S246" s="878" t="s">
        <v>4107</v>
      </c>
      <c r="T246" s="884">
        <f t="shared" si="6"/>
        <v>85.826999999999998</v>
      </c>
      <c r="U246" s="885">
        <f t="shared" si="7"/>
        <v>90.118350000000007</v>
      </c>
    </row>
    <row r="247" spans="1:21" hidden="1">
      <c r="A247" s="878" t="s">
        <v>4233</v>
      </c>
      <c r="B247" s="879">
        <v>610090002384</v>
      </c>
      <c r="C247" s="878" t="s">
        <v>4340</v>
      </c>
      <c r="D247" s="878" t="s">
        <v>4145</v>
      </c>
      <c r="E247" s="878" t="s">
        <v>4135</v>
      </c>
      <c r="F247" s="880">
        <v>128.1</v>
      </c>
      <c r="G247" s="878" t="s">
        <v>4106</v>
      </c>
      <c r="H247" s="881">
        <v>19</v>
      </c>
      <c r="I247" s="882">
        <v>9.8496630378434397E-2</v>
      </c>
      <c r="J247" s="882">
        <v>0</v>
      </c>
      <c r="K247" s="883">
        <v>416</v>
      </c>
      <c r="L247" s="882">
        <v>2.1659999999999999</v>
      </c>
      <c r="M247" s="882">
        <v>40.974598237428701</v>
      </c>
      <c r="N247" s="881">
        <v>1</v>
      </c>
      <c r="O247" s="881">
        <v>0</v>
      </c>
      <c r="P247" s="878">
        <v>4690379082095</v>
      </c>
      <c r="Q247" s="881"/>
      <c r="R247" s="881">
        <v>0</v>
      </c>
      <c r="S247" s="878" t="s">
        <v>4107</v>
      </c>
      <c r="T247" s="884">
        <f t="shared" si="6"/>
        <v>85.826999999999998</v>
      </c>
      <c r="U247" s="885">
        <f t="shared" si="7"/>
        <v>90.118350000000007</v>
      </c>
    </row>
    <row r="248" spans="1:21" hidden="1">
      <c r="A248" s="878" t="s">
        <v>4233</v>
      </c>
      <c r="B248" s="879">
        <v>610130005237</v>
      </c>
      <c r="C248" s="878" t="s">
        <v>4341</v>
      </c>
      <c r="D248" s="878" t="s">
        <v>4134</v>
      </c>
      <c r="E248" s="878" t="s">
        <v>4150</v>
      </c>
      <c r="F248" s="880">
        <v>1427.3999999999999</v>
      </c>
      <c r="G248" s="878" t="s">
        <v>4106</v>
      </c>
      <c r="H248" s="881">
        <v>10</v>
      </c>
      <c r="I248" s="882">
        <v>0.57599539203686401</v>
      </c>
      <c r="J248" s="882">
        <v>8</v>
      </c>
      <c r="K248" s="883">
        <v>60</v>
      </c>
      <c r="L248" s="882">
        <v>17.600000000000001</v>
      </c>
      <c r="M248" s="882">
        <v>34.559723522211797</v>
      </c>
      <c r="N248" s="881">
        <v>1</v>
      </c>
      <c r="O248" s="881">
        <v>0</v>
      </c>
      <c r="P248" s="878">
        <v>4690379082101</v>
      </c>
      <c r="Q248" s="881"/>
      <c r="R248" s="881">
        <v>0</v>
      </c>
      <c r="S248" s="878" t="s">
        <v>4107</v>
      </c>
      <c r="T248" s="884">
        <f t="shared" si="6"/>
        <v>956.35799999999995</v>
      </c>
      <c r="U248" s="885">
        <f t="shared" si="7"/>
        <v>1004.1759</v>
      </c>
    </row>
    <row r="249" spans="1:21" hidden="1">
      <c r="A249" s="878" t="s">
        <v>4233</v>
      </c>
      <c r="B249" s="879">
        <v>610130005238</v>
      </c>
      <c r="C249" s="878" t="s">
        <v>4342</v>
      </c>
      <c r="D249" s="878" t="s">
        <v>4134</v>
      </c>
      <c r="E249" s="878" t="s">
        <v>4150</v>
      </c>
      <c r="F249" s="880">
        <v>1427.3999999999999</v>
      </c>
      <c r="G249" s="878" t="s">
        <v>4106</v>
      </c>
      <c r="H249" s="881">
        <v>10</v>
      </c>
      <c r="I249" s="882">
        <v>0.57599539203686401</v>
      </c>
      <c r="J249" s="882">
        <v>8</v>
      </c>
      <c r="K249" s="883">
        <v>60</v>
      </c>
      <c r="L249" s="882">
        <v>17.600000000000001</v>
      </c>
      <c r="M249" s="882">
        <v>34.559723522211797</v>
      </c>
      <c r="N249" s="881">
        <v>1</v>
      </c>
      <c r="O249" s="881">
        <v>0</v>
      </c>
      <c r="P249" s="878">
        <v>4690379082118</v>
      </c>
      <c r="Q249" s="881"/>
      <c r="R249" s="881">
        <v>0</v>
      </c>
      <c r="S249" s="878" t="s">
        <v>4107</v>
      </c>
      <c r="T249" s="884">
        <f t="shared" si="6"/>
        <v>956.35799999999995</v>
      </c>
      <c r="U249" s="885">
        <f t="shared" si="7"/>
        <v>1004.1759</v>
      </c>
    </row>
    <row r="250" spans="1:21" hidden="1">
      <c r="A250" s="878" t="s">
        <v>4233</v>
      </c>
      <c r="B250" s="879">
        <v>610130005239</v>
      </c>
      <c r="C250" s="878" t="s">
        <v>4343</v>
      </c>
      <c r="D250" s="878" t="s">
        <v>4134</v>
      </c>
      <c r="E250" s="878" t="s">
        <v>4150</v>
      </c>
      <c r="F250" s="880">
        <v>1427.3999999999999</v>
      </c>
      <c r="G250" s="878" t="s">
        <v>4106</v>
      </c>
      <c r="H250" s="881">
        <v>10</v>
      </c>
      <c r="I250" s="882">
        <v>0.57599539203686401</v>
      </c>
      <c r="J250" s="882">
        <v>8</v>
      </c>
      <c r="K250" s="883">
        <v>60</v>
      </c>
      <c r="L250" s="882">
        <v>17.600000000000001</v>
      </c>
      <c r="M250" s="882">
        <v>34.559723522211797</v>
      </c>
      <c r="N250" s="881">
        <v>1</v>
      </c>
      <c r="O250" s="881">
        <v>0</v>
      </c>
      <c r="P250" s="878">
        <v>4690379082125</v>
      </c>
      <c r="Q250" s="881"/>
      <c r="R250" s="881">
        <v>0</v>
      </c>
      <c r="S250" s="878" t="s">
        <v>4107</v>
      </c>
      <c r="T250" s="884">
        <f t="shared" si="6"/>
        <v>956.35799999999995</v>
      </c>
      <c r="U250" s="885">
        <f t="shared" si="7"/>
        <v>1004.1759</v>
      </c>
    </row>
    <row r="251" spans="1:21" hidden="1">
      <c r="A251" s="878" t="s">
        <v>4233</v>
      </c>
      <c r="B251" s="879">
        <v>610130005240</v>
      </c>
      <c r="C251" s="878" t="s">
        <v>4344</v>
      </c>
      <c r="D251" s="878" t="s">
        <v>4134</v>
      </c>
      <c r="E251" s="878" t="s">
        <v>4150</v>
      </c>
      <c r="F251" s="880">
        <v>1427.3999999999999</v>
      </c>
      <c r="G251" s="878" t="s">
        <v>4106</v>
      </c>
      <c r="H251" s="881">
        <v>10</v>
      </c>
      <c r="I251" s="882">
        <v>0.57599539203686401</v>
      </c>
      <c r="J251" s="882">
        <v>8</v>
      </c>
      <c r="K251" s="883">
        <v>60</v>
      </c>
      <c r="L251" s="882">
        <v>17.600000000000001</v>
      </c>
      <c r="M251" s="882">
        <v>34.559723522211797</v>
      </c>
      <c r="N251" s="881">
        <v>1</v>
      </c>
      <c r="O251" s="881">
        <v>0</v>
      </c>
      <c r="P251" s="878">
        <v>4690379082132</v>
      </c>
      <c r="Q251" s="881"/>
      <c r="R251" s="881">
        <v>0</v>
      </c>
      <c r="S251" s="878" t="s">
        <v>4107</v>
      </c>
      <c r="T251" s="884">
        <f t="shared" si="6"/>
        <v>956.35799999999995</v>
      </c>
      <c r="U251" s="885">
        <f t="shared" si="7"/>
        <v>1004.1759</v>
      </c>
    </row>
    <row r="252" spans="1:21" hidden="1">
      <c r="A252" s="878" t="s">
        <v>4233</v>
      </c>
      <c r="B252" s="879">
        <v>610130005241</v>
      </c>
      <c r="C252" s="878" t="s">
        <v>4345</v>
      </c>
      <c r="D252" s="878" t="s">
        <v>4134</v>
      </c>
      <c r="E252" s="878" t="s">
        <v>4150</v>
      </c>
      <c r="F252" s="880">
        <v>1427.3999999999999</v>
      </c>
      <c r="G252" s="878" t="s">
        <v>4106</v>
      </c>
      <c r="H252" s="881">
        <v>10</v>
      </c>
      <c r="I252" s="882">
        <v>0.57599539203686401</v>
      </c>
      <c r="J252" s="882">
        <v>8</v>
      </c>
      <c r="K252" s="883">
        <v>60</v>
      </c>
      <c r="L252" s="882">
        <v>17.600000000000001</v>
      </c>
      <c r="M252" s="882">
        <v>34.559723522211797</v>
      </c>
      <c r="N252" s="881">
        <v>1</v>
      </c>
      <c r="O252" s="881">
        <v>0</v>
      </c>
      <c r="P252" s="878">
        <v>4690379082149</v>
      </c>
      <c r="Q252" s="881"/>
      <c r="R252" s="881">
        <v>0</v>
      </c>
      <c r="S252" s="878" t="s">
        <v>4107</v>
      </c>
      <c r="T252" s="884">
        <f t="shared" si="6"/>
        <v>956.35799999999995</v>
      </c>
      <c r="U252" s="885">
        <f t="shared" si="7"/>
        <v>1004.1759</v>
      </c>
    </row>
    <row r="253" spans="1:21" hidden="1">
      <c r="A253" s="878" t="s">
        <v>4233</v>
      </c>
      <c r="B253" s="879">
        <v>610130005242</v>
      </c>
      <c r="C253" s="878" t="s">
        <v>4346</v>
      </c>
      <c r="D253" s="878" t="s">
        <v>4134</v>
      </c>
      <c r="E253" s="878" t="s">
        <v>4150</v>
      </c>
      <c r="F253" s="880">
        <v>1427.3999999999999</v>
      </c>
      <c r="G253" s="878" t="s">
        <v>4106</v>
      </c>
      <c r="H253" s="881">
        <v>10</v>
      </c>
      <c r="I253" s="882">
        <v>0.57599539203686401</v>
      </c>
      <c r="J253" s="882">
        <v>8</v>
      </c>
      <c r="K253" s="883">
        <v>60</v>
      </c>
      <c r="L253" s="882">
        <v>17.600000000000001</v>
      </c>
      <c r="M253" s="882">
        <v>34.559723522211797</v>
      </c>
      <c r="N253" s="881">
        <v>1</v>
      </c>
      <c r="O253" s="881">
        <v>0</v>
      </c>
      <c r="P253" s="878">
        <v>4690379082156</v>
      </c>
      <c r="Q253" s="881"/>
      <c r="R253" s="881">
        <v>0</v>
      </c>
      <c r="S253" s="878" t="s">
        <v>4107</v>
      </c>
      <c r="T253" s="884">
        <f t="shared" si="6"/>
        <v>956.35799999999995</v>
      </c>
      <c r="U253" s="885">
        <f t="shared" si="7"/>
        <v>1004.1759</v>
      </c>
    </row>
    <row r="254" spans="1:21" hidden="1">
      <c r="A254" s="878" t="s">
        <v>4233</v>
      </c>
      <c r="B254" s="879">
        <v>610130005243</v>
      </c>
      <c r="C254" s="878" t="s">
        <v>4347</v>
      </c>
      <c r="D254" s="878" t="s">
        <v>4134</v>
      </c>
      <c r="E254" s="878" t="s">
        <v>4150</v>
      </c>
      <c r="F254" s="880">
        <v>1427.3999999999999</v>
      </c>
      <c r="G254" s="878" t="s">
        <v>4106</v>
      </c>
      <c r="H254" s="881">
        <v>10</v>
      </c>
      <c r="I254" s="882">
        <v>0.57599539203686401</v>
      </c>
      <c r="J254" s="882">
        <v>8</v>
      </c>
      <c r="K254" s="883">
        <v>60</v>
      </c>
      <c r="L254" s="882">
        <v>17.600000000000001</v>
      </c>
      <c r="M254" s="882">
        <v>34.559723522211797</v>
      </c>
      <c r="N254" s="881">
        <v>1</v>
      </c>
      <c r="O254" s="881">
        <v>0</v>
      </c>
      <c r="P254" s="878">
        <v>4690379082163</v>
      </c>
      <c r="Q254" s="881"/>
      <c r="R254" s="881">
        <v>0</v>
      </c>
      <c r="S254" s="878" t="s">
        <v>4107</v>
      </c>
      <c r="T254" s="884">
        <f t="shared" si="6"/>
        <v>956.35799999999995</v>
      </c>
      <c r="U254" s="885">
        <f t="shared" si="7"/>
        <v>1004.1759</v>
      </c>
    </row>
    <row r="255" spans="1:21" hidden="1">
      <c r="A255" s="878" t="s">
        <v>4233</v>
      </c>
      <c r="B255" s="879">
        <v>610130005244</v>
      </c>
      <c r="C255" s="878" t="s">
        <v>4348</v>
      </c>
      <c r="D255" s="878" t="s">
        <v>4134</v>
      </c>
      <c r="E255" s="878" t="s">
        <v>4150</v>
      </c>
      <c r="F255" s="880">
        <v>1256.5999999999999</v>
      </c>
      <c r="G255" s="878" t="s">
        <v>4106</v>
      </c>
      <c r="H255" s="881">
        <v>10</v>
      </c>
      <c r="I255" s="882">
        <v>0.57599539203686401</v>
      </c>
      <c r="J255" s="882">
        <v>8</v>
      </c>
      <c r="K255" s="883">
        <v>60</v>
      </c>
      <c r="L255" s="882">
        <v>17.600000000000001</v>
      </c>
      <c r="M255" s="882">
        <v>34.559723522211797</v>
      </c>
      <c r="N255" s="881">
        <v>1</v>
      </c>
      <c r="O255" s="881">
        <v>0</v>
      </c>
      <c r="P255" s="878">
        <v>4690379082170</v>
      </c>
      <c r="Q255" s="881"/>
      <c r="R255" s="881">
        <v>0</v>
      </c>
      <c r="S255" s="878" t="s">
        <v>4107</v>
      </c>
      <c r="T255" s="884">
        <f t="shared" si="6"/>
        <v>841.92200000000003</v>
      </c>
      <c r="U255" s="885">
        <f t="shared" si="7"/>
        <v>884.01810000000012</v>
      </c>
    </row>
    <row r="256" spans="1:21" hidden="1">
      <c r="A256" s="878" t="s">
        <v>4233</v>
      </c>
      <c r="B256" s="879">
        <v>610130005245</v>
      </c>
      <c r="C256" s="878" t="s">
        <v>4349</v>
      </c>
      <c r="D256" s="878" t="s">
        <v>4134</v>
      </c>
      <c r="E256" s="878" t="s">
        <v>4150</v>
      </c>
      <c r="F256" s="880">
        <v>1256.5999999999999</v>
      </c>
      <c r="G256" s="878" t="s">
        <v>4106</v>
      </c>
      <c r="H256" s="881">
        <v>10</v>
      </c>
      <c r="I256" s="882">
        <v>0.57599539203686401</v>
      </c>
      <c r="J256" s="882">
        <v>8</v>
      </c>
      <c r="K256" s="883">
        <v>60</v>
      </c>
      <c r="L256" s="882">
        <v>17.600000000000001</v>
      </c>
      <c r="M256" s="882">
        <v>34.559723522211797</v>
      </c>
      <c r="N256" s="881">
        <v>1</v>
      </c>
      <c r="O256" s="881">
        <v>0</v>
      </c>
      <c r="P256" s="878">
        <v>4690379082187</v>
      </c>
      <c r="Q256" s="881"/>
      <c r="R256" s="881">
        <v>0</v>
      </c>
      <c r="S256" s="878" t="s">
        <v>4107</v>
      </c>
      <c r="T256" s="884">
        <f t="shared" si="6"/>
        <v>841.92200000000003</v>
      </c>
      <c r="U256" s="885">
        <f t="shared" si="7"/>
        <v>884.01810000000012</v>
      </c>
    </row>
    <row r="257" spans="1:21" hidden="1">
      <c r="A257" s="878" t="s">
        <v>4233</v>
      </c>
      <c r="B257" s="879">
        <v>610130005246</v>
      </c>
      <c r="C257" s="878" t="s">
        <v>4350</v>
      </c>
      <c r="D257" s="878" t="s">
        <v>4134</v>
      </c>
      <c r="E257" s="878" t="s">
        <v>4150</v>
      </c>
      <c r="F257" s="880">
        <v>1256.5999999999999</v>
      </c>
      <c r="G257" s="878" t="s">
        <v>4106</v>
      </c>
      <c r="H257" s="881">
        <v>10</v>
      </c>
      <c r="I257" s="882">
        <v>0.57599539203686401</v>
      </c>
      <c r="J257" s="882">
        <v>8</v>
      </c>
      <c r="K257" s="883">
        <v>60</v>
      </c>
      <c r="L257" s="882">
        <v>17.600000000000001</v>
      </c>
      <c r="M257" s="882">
        <v>34.559723522211797</v>
      </c>
      <c r="N257" s="881">
        <v>1</v>
      </c>
      <c r="O257" s="881">
        <v>0</v>
      </c>
      <c r="P257" s="878">
        <v>4690379082194</v>
      </c>
      <c r="Q257" s="881"/>
      <c r="R257" s="881">
        <v>0</v>
      </c>
      <c r="S257" s="878" t="s">
        <v>4107</v>
      </c>
      <c r="T257" s="884">
        <f t="shared" si="6"/>
        <v>841.92200000000003</v>
      </c>
      <c r="U257" s="885">
        <f t="shared" si="7"/>
        <v>884.01810000000012</v>
      </c>
    </row>
    <row r="258" spans="1:21" hidden="1">
      <c r="A258" s="878" t="s">
        <v>4233</v>
      </c>
      <c r="B258" s="879">
        <v>610130005247</v>
      </c>
      <c r="C258" s="878" t="s">
        <v>4351</v>
      </c>
      <c r="D258" s="878" t="s">
        <v>4134</v>
      </c>
      <c r="E258" s="878" t="s">
        <v>4150</v>
      </c>
      <c r="F258" s="880">
        <v>1256.5999999999999</v>
      </c>
      <c r="G258" s="878" t="s">
        <v>4106</v>
      </c>
      <c r="H258" s="881">
        <v>10</v>
      </c>
      <c r="I258" s="882">
        <v>0.57599539203686401</v>
      </c>
      <c r="J258" s="882">
        <v>8</v>
      </c>
      <c r="K258" s="883">
        <v>60</v>
      </c>
      <c r="L258" s="882">
        <v>17.600000000000001</v>
      </c>
      <c r="M258" s="882">
        <v>34.559723522211797</v>
      </c>
      <c r="N258" s="881">
        <v>1</v>
      </c>
      <c r="O258" s="881">
        <v>0</v>
      </c>
      <c r="P258" s="878">
        <v>4690379082200</v>
      </c>
      <c r="Q258" s="881"/>
      <c r="R258" s="881">
        <v>0</v>
      </c>
      <c r="S258" s="878" t="s">
        <v>4107</v>
      </c>
      <c r="T258" s="884">
        <f t="shared" si="6"/>
        <v>841.92200000000003</v>
      </c>
      <c r="U258" s="885">
        <f t="shared" si="7"/>
        <v>884.01810000000012</v>
      </c>
    </row>
    <row r="259" spans="1:21" hidden="1">
      <c r="A259" s="878" t="s">
        <v>4233</v>
      </c>
      <c r="B259" s="879">
        <v>610130005248</v>
      </c>
      <c r="C259" s="878" t="s">
        <v>4352</v>
      </c>
      <c r="D259" s="878" t="s">
        <v>4134</v>
      </c>
      <c r="E259" s="878" t="s">
        <v>4150</v>
      </c>
      <c r="F259" s="880">
        <v>1256.5999999999999</v>
      </c>
      <c r="G259" s="878" t="s">
        <v>4106</v>
      </c>
      <c r="H259" s="881">
        <v>10</v>
      </c>
      <c r="I259" s="882">
        <v>0.57599539203686401</v>
      </c>
      <c r="J259" s="882">
        <v>8</v>
      </c>
      <c r="K259" s="883">
        <v>60</v>
      </c>
      <c r="L259" s="882">
        <v>17.600000000000001</v>
      </c>
      <c r="M259" s="882">
        <v>34.559723522211797</v>
      </c>
      <c r="N259" s="881">
        <v>1</v>
      </c>
      <c r="O259" s="881">
        <v>0</v>
      </c>
      <c r="P259" s="878">
        <v>4690379082217</v>
      </c>
      <c r="Q259" s="881"/>
      <c r="R259" s="881">
        <v>0</v>
      </c>
      <c r="S259" s="878" t="s">
        <v>4107</v>
      </c>
      <c r="T259" s="884">
        <f t="shared" si="6"/>
        <v>841.92200000000003</v>
      </c>
      <c r="U259" s="885">
        <f t="shared" si="7"/>
        <v>884.01810000000012</v>
      </c>
    </row>
    <row r="260" spans="1:21" hidden="1">
      <c r="A260" s="878" t="s">
        <v>4233</v>
      </c>
      <c r="B260" s="879">
        <v>610130005249</v>
      </c>
      <c r="C260" s="878" t="s">
        <v>4353</v>
      </c>
      <c r="D260" s="878" t="s">
        <v>4134</v>
      </c>
      <c r="E260" s="878" t="s">
        <v>4150</v>
      </c>
      <c r="F260" s="880">
        <v>1256.5999999999999</v>
      </c>
      <c r="G260" s="878" t="s">
        <v>4106</v>
      </c>
      <c r="H260" s="881">
        <v>10</v>
      </c>
      <c r="I260" s="882">
        <v>0.57599539203686401</v>
      </c>
      <c r="J260" s="882">
        <v>8</v>
      </c>
      <c r="K260" s="883">
        <v>60</v>
      </c>
      <c r="L260" s="882">
        <v>17.600000000000001</v>
      </c>
      <c r="M260" s="882">
        <v>34.559723522211797</v>
      </c>
      <c r="N260" s="881">
        <v>1</v>
      </c>
      <c r="O260" s="881">
        <v>0</v>
      </c>
      <c r="P260" s="878">
        <v>4690379082224</v>
      </c>
      <c r="Q260" s="881"/>
      <c r="R260" s="881">
        <v>0</v>
      </c>
      <c r="S260" s="878" t="s">
        <v>4107</v>
      </c>
      <c r="T260" s="884">
        <f t="shared" si="6"/>
        <v>841.92200000000003</v>
      </c>
      <c r="U260" s="885">
        <f t="shared" si="7"/>
        <v>884.01810000000012</v>
      </c>
    </row>
    <row r="261" spans="1:21" hidden="1">
      <c r="A261" s="878" t="s">
        <v>4233</v>
      </c>
      <c r="B261" s="879">
        <v>610130005250</v>
      </c>
      <c r="C261" s="878" t="s">
        <v>4354</v>
      </c>
      <c r="D261" s="878" t="s">
        <v>4134</v>
      </c>
      <c r="E261" s="878" t="s">
        <v>4150</v>
      </c>
      <c r="F261" s="880">
        <v>1256.5999999999999</v>
      </c>
      <c r="G261" s="878" t="s">
        <v>4106</v>
      </c>
      <c r="H261" s="881">
        <v>10</v>
      </c>
      <c r="I261" s="882">
        <v>0.57599539203686401</v>
      </c>
      <c r="J261" s="882">
        <v>8</v>
      </c>
      <c r="K261" s="883">
        <v>60</v>
      </c>
      <c r="L261" s="882">
        <v>17.600000000000001</v>
      </c>
      <c r="M261" s="882">
        <v>34.559723522211797</v>
      </c>
      <c r="N261" s="881">
        <v>1</v>
      </c>
      <c r="O261" s="881">
        <v>0</v>
      </c>
      <c r="P261" s="878">
        <v>4690379082231</v>
      </c>
      <c r="Q261" s="881"/>
      <c r="R261" s="881">
        <v>0</v>
      </c>
      <c r="S261" s="878" t="s">
        <v>4107</v>
      </c>
      <c r="T261" s="884">
        <f t="shared" si="6"/>
        <v>841.92200000000003</v>
      </c>
      <c r="U261" s="885">
        <f t="shared" si="7"/>
        <v>884.01810000000012</v>
      </c>
    </row>
    <row r="262" spans="1:21" hidden="1">
      <c r="A262" s="878" t="s">
        <v>4233</v>
      </c>
      <c r="B262" s="879">
        <v>610130004799</v>
      </c>
      <c r="C262" s="878" t="s">
        <v>4355</v>
      </c>
      <c r="D262" s="878" t="s">
        <v>4140</v>
      </c>
      <c r="E262" s="878" t="s">
        <v>4150</v>
      </c>
      <c r="F262" s="880">
        <v>1274.8999999999999</v>
      </c>
      <c r="G262" s="878" t="s">
        <v>4106</v>
      </c>
      <c r="H262" s="881">
        <v>10</v>
      </c>
      <c r="I262" s="882">
        <v>0.43199654402764798</v>
      </c>
      <c r="J262" s="882">
        <v>6</v>
      </c>
      <c r="K262" s="883">
        <v>72</v>
      </c>
      <c r="L262" s="882">
        <v>9.33</v>
      </c>
      <c r="M262" s="882">
        <v>31.103751169990598</v>
      </c>
      <c r="N262" s="881">
        <v>1</v>
      </c>
      <c r="O262" s="881">
        <v>0</v>
      </c>
      <c r="P262" s="878">
        <v>4690379082248</v>
      </c>
      <c r="Q262" s="881"/>
      <c r="R262" s="881">
        <v>0</v>
      </c>
      <c r="S262" s="878" t="s">
        <v>4107</v>
      </c>
      <c r="T262" s="884">
        <f t="shared" si="6"/>
        <v>854.18299999999999</v>
      </c>
      <c r="U262" s="885">
        <f t="shared" si="7"/>
        <v>896.89215000000002</v>
      </c>
    </row>
    <row r="263" spans="1:21" hidden="1">
      <c r="A263" s="878" t="s">
        <v>4233</v>
      </c>
      <c r="B263" s="879">
        <v>610130004815</v>
      </c>
      <c r="C263" s="878" t="s">
        <v>4356</v>
      </c>
      <c r="D263" s="878" t="s">
        <v>4140</v>
      </c>
      <c r="E263" s="878" t="s">
        <v>4150</v>
      </c>
      <c r="F263" s="880">
        <v>1274.8999999999999</v>
      </c>
      <c r="G263" s="878" t="s">
        <v>4106</v>
      </c>
      <c r="H263" s="881">
        <v>10</v>
      </c>
      <c r="I263" s="882">
        <v>0.43199654402764798</v>
      </c>
      <c r="J263" s="882">
        <v>6</v>
      </c>
      <c r="K263" s="883">
        <v>72</v>
      </c>
      <c r="L263" s="882">
        <v>9.33</v>
      </c>
      <c r="M263" s="882">
        <v>31.103751169990598</v>
      </c>
      <c r="N263" s="881">
        <v>1</v>
      </c>
      <c r="O263" s="881">
        <v>0</v>
      </c>
      <c r="P263" s="878">
        <v>4690379082255</v>
      </c>
      <c r="Q263" s="881"/>
      <c r="R263" s="881">
        <v>0</v>
      </c>
      <c r="S263" s="878" t="s">
        <v>4107</v>
      </c>
      <c r="T263" s="884">
        <f t="shared" si="6"/>
        <v>854.18299999999999</v>
      </c>
      <c r="U263" s="885">
        <f t="shared" si="7"/>
        <v>896.89215000000002</v>
      </c>
    </row>
    <row r="264" spans="1:21" hidden="1">
      <c r="A264" s="878" t="s">
        <v>4233</v>
      </c>
      <c r="B264" s="879">
        <v>610130005225</v>
      </c>
      <c r="C264" s="878" t="s">
        <v>4357</v>
      </c>
      <c r="D264" s="878" t="s">
        <v>4140</v>
      </c>
      <c r="E264" s="878" t="s">
        <v>4150</v>
      </c>
      <c r="F264" s="880">
        <v>1274.8999999999999</v>
      </c>
      <c r="G264" s="878" t="s">
        <v>4106</v>
      </c>
      <c r="H264" s="881">
        <v>10</v>
      </c>
      <c r="I264" s="882">
        <v>0.43199654402764798</v>
      </c>
      <c r="J264" s="882">
        <v>6</v>
      </c>
      <c r="K264" s="883">
        <v>72</v>
      </c>
      <c r="L264" s="882">
        <v>9.33</v>
      </c>
      <c r="M264" s="882">
        <v>31.103751169990598</v>
      </c>
      <c r="N264" s="881">
        <v>1</v>
      </c>
      <c r="O264" s="881">
        <v>0</v>
      </c>
      <c r="P264" s="878">
        <v>4690379082262</v>
      </c>
      <c r="Q264" s="881"/>
      <c r="R264" s="881">
        <v>0</v>
      </c>
      <c r="S264" s="878" t="s">
        <v>4107</v>
      </c>
      <c r="T264" s="884">
        <f t="shared" si="6"/>
        <v>854.18299999999999</v>
      </c>
      <c r="U264" s="885">
        <f t="shared" si="7"/>
        <v>896.89215000000002</v>
      </c>
    </row>
    <row r="265" spans="1:21" hidden="1">
      <c r="A265" s="878" t="s">
        <v>4233</v>
      </c>
      <c r="B265" s="879">
        <v>610130005226</v>
      </c>
      <c r="C265" s="878" t="s">
        <v>4358</v>
      </c>
      <c r="D265" s="878" t="s">
        <v>4140</v>
      </c>
      <c r="E265" s="878" t="s">
        <v>4150</v>
      </c>
      <c r="F265" s="880">
        <v>1274.8999999999999</v>
      </c>
      <c r="G265" s="878" t="s">
        <v>4106</v>
      </c>
      <c r="H265" s="881">
        <v>10</v>
      </c>
      <c r="I265" s="882">
        <v>0.43199654402764798</v>
      </c>
      <c r="J265" s="882">
        <v>6</v>
      </c>
      <c r="K265" s="883">
        <v>72</v>
      </c>
      <c r="L265" s="882">
        <v>9.33</v>
      </c>
      <c r="M265" s="882">
        <v>31.103751169990598</v>
      </c>
      <c r="N265" s="881">
        <v>1</v>
      </c>
      <c r="O265" s="881">
        <v>0</v>
      </c>
      <c r="P265" s="878">
        <v>4690379082279</v>
      </c>
      <c r="Q265" s="881"/>
      <c r="R265" s="881">
        <v>0</v>
      </c>
      <c r="S265" s="878" t="s">
        <v>4107</v>
      </c>
      <c r="T265" s="884">
        <f t="shared" si="6"/>
        <v>854.18299999999999</v>
      </c>
      <c r="U265" s="885">
        <f t="shared" si="7"/>
        <v>896.89215000000002</v>
      </c>
    </row>
    <row r="266" spans="1:21" hidden="1">
      <c r="A266" s="878" t="s">
        <v>4233</v>
      </c>
      <c r="B266" s="879">
        <v>610130005227</v>
      </c>
      <c r="C266" s="878" t="s">
        <v>4359</v>
      </c>
      <c r="D266" s="878" t="s">
        <v>4140</v>
      </c>
      <c r="E266" s="878" t="s">
        <v>4150</v>
      </c>
      <c r="F266" s="880">
        <v>1274.8999999999999</v>
      </c>
      <c r="G266" s="878" t="s">
        <v>4106</v>
      </c>
      <c r="H266" s="881">
        <v>10</v>
      </c>
      <c r="I266" s="882">
        <v>0.43199654402764798</v>
      </c>
      <c r="J266" s="882">
        <v>6</v>
      </c>
      <c r="K266" s="883">
        <v>72</v>
      </c>
      <c r="L266" s="882">
        <v>9.33</v>
      </c>
      <c r="M266" s="882">
        <v>31.103751169990598</v>
      </c>
      <c r="N266" s="881">
        <v>1</v>
      </c>
      <c r="O266" s="881">
        <v>0</v>
      </c>
      <c r="P266" s="878">
        <v>4690379082286</v>
      </c>
      <c r="Q266" s="881"/>
      <c r="R266" s="881">
        <v>0</v>
      </c>
      <c r="S266" s="878" t="s">
        <v>4107</v>
      </c>
      <c r="T266" s="884">
        <f t="shared" si="6"/>
        <v>854.18299999999999</v>
      </c>
      <c r="U266" s="885">
        <f t="shared" si="7"/>
        <v>896.89215000000002</v>
      </c>
    </row>
    <row r="267" spans="1:21" hidden="1">
      <c r="A267" s="878" t="s">
        <v>4233</v>
      </c>
      <c r="B267" s="879">
        <v>610130005228</v>
      </c>
      <c r="C267" s="878" t="s">
        <v>4360</v>
      </c>
      <c r="D267" s="878" t="s">
        <v>4140</v>
      </c>
      <c r="E267" s="878" t="s">
        <v>4150</v>
      </c>
      <c r="F267" s="880">
        <v>1274.8999999999999</v>
      </c>
      <c r="G267" s="878" t="s">
        <v>4106</v>
      </c>
      <c r="H267" s="881">
        <v>10</v>
      </c>
      <c r="I267" s="882">
        <v>0.43199654402764798</v>
      </c>
      <c r="J267" s="882">
        <v>6</v>
      </c>
      <c r="K267" s="883">
        <v>72</v>
      </c>
      <c r="L267" s="882">
        <v>9.33</v>
      </c>
      <c r="M267" s="882">
        <v>31.103751169990598</v>
      </c>
      <c r="N267" s="881">
        <v>1</v>
      </c>
      <c r="O267" s="881">
        <v>0</v>
      </c>
      <c r="P267" s="878">
        <v>4690379082293</v>
      </c>
      <c r="Q267" s="881"/>
      <c r="R267" s="881">
        <v>0</v>
      </c>
      <c r="S267" s="878" t="s">
        <v>4107</v>
      </c>
      <c r="T267" s="884">
        <f t="shared" si="6"/>
        <v>854.18299999999999</v>
      </c>
      <c r="U267" s="885">
        <f t="shared" si="7"/>
        <v>896.89215000000002</v>
      </c>
    </row>
    <row r="268" spans="1:21" hidden="1">
      <c r="A268" s="878" t="s">
        <v>4233</v>
      </c>
      <c r="B268" s="879">
        <v>610130005229</v>
      </c>
      <c r="C268" s="878" t="s">
        <v>4361</v>
      </c>
      <c r="D268" s="878" t="s">
        <v>4140</v>
      </c>
      <c r="E268" s="878" t="s">
        <v>4150</v>
      </c>
      <c r="F268" s="880">
        <v>1274.8999999999999</v>
      </c>
      <c r="G268" s="878" t="s">
        <v>4106</v>
      </c>
      <c r="H268" s="881">
        <v>10</v>
      </c>
      <c r="I268" s="882">
        <v>0.43199654402764798</v>
      </c>
      <c r="J268" s="882">
        <v>6</v>
      </c>
      <c r="K268" s="883">
        <v>72</v>
      </c>
      <c r="L268" s="882">
        <v>9.33</v>
      </c>
      <c r="M268" s="882">
        <v>31.103751169990598</v>
      </c>
      <c r="N268" s="881">
        <v>1</v>
      </c>
      <c r="O268" s="881">
        <v>0</v>
      </c>
      <c r="P268" s="878">
        <v>4690379082309</v>
      </c>
      <c r="Q268" s="881"/>
      <c r="R268" s="881">
        <v>0</v>
      </c>
      <c r="S268" s="878" t="s">
        <v>4107</v>
      </c>
      <c r="T268" s="884">
        <f t="shared" si="6"/>
        <v>854.18299999999999</v>
      </c>
      <c r="U268" s="885">
        <f t="shared" si="7"/>
        <v>896.89215000000002</v>
      </c>
    </row>
    <row r="269" spans="1:21" hidden="1">
      <c r="A269" s="878" t="s">
        <v>4233</v>
      </c>
      <c r="B269" s="879">
        <v>610130005230</v>
      </c>
      <c r="C269" s="878" t="s">
        <v>4362</v>
      </c>
      <c r="D269" s="878" t="s">
        <v>4140</v>
      </c>
      <c r="E269" s="878" t="s">
        <v>4150</v>
      </c>
      <c r="F269" s="880">
        <v>1116.3</v>
      </c>
      <c r="G269" s="878" t="s">
        <v>4106</v>
      </c>
      <c r="H269" s="881">
        <v>10</v>
      </c>
      <c r="I269" s="882">
        <v>0.43199654402764798</v>
      </c>
      <c r="J269" s="882">
        <v>6</v>
      </c>
      <c r="K269" s="883">
        <v>72</v>
      </c>
      <c r="L269" s="882">
        <v>9.33</v>
      </c>
      <c r="M269" s="882">
        <v>31.103751169990598</v>
      </c>
      <c r="N269" s="881">
        <v>1</v>
      </c>
      <c r="O269" s="881">
        <v>0</v>
      </c>
      <c r="P269" s="878">
        <v>4690379082316</v>
      </c>
      <c r="Q269" s="881"/>
      <c r="R269" s="881">
        <v>0</v>
      </c>
      <c r="S269" s="878" t="s">
        <v>4107</v>
      </c>
      <c r="T269" s="884">
        <f t="shared" si="6"/>
        <v>747.92100000000005</v>
      </c>
      <c r="U269" s="885">
        <f t="shared" si="7"/>
        <v>785.31705000000011</v>
      </c>
    </row>
    <row r="270" spans="1:21" hidden="1">
      <c r="A270" s="878" t="s">
        <v>4233</v>
      </c>
      <c r="B270" s="879">
        <v>610130005231</v>
      </c>
      <c r="C270" s="878" t="s">
        <v>4363</v>
      </c>
      <c r="D270" s="878" t="s">
        <v>4140</v>
      </c>
      <c r="E270" s="878" t="s">
        <v>4150</v>
      </c>
      <c r="F270" s="880">
        <v>1116.3</v>
      </c>
      <c r="G270" s="878" t="s">
        <v>4106</v>
      </c>
      <c r="H270" s="881">
        <v>10</v>
      </c>
      <c r="I270" s="882">
        <v>0.43199654402764798</v>
      </c>
      <c r="J270" s="882">
        <v>6</v>
      </c>
      <c r="K270" s="883">
        <v>72</v>
      </c>
      <c r="L270" s="882">
        <v>9.33</v>
      </c>
      <c r="M270" s="882">
        <v>31.103751169990598</v>
      </c>
      <c r="N270" s="881">
        <v>1</v>
      </c>
      <c r="O270" s="881">
        <v>0</v>
      </c>
      <c r="P270" s="878">
        <v>4690379082323</v>
      </c>
      <c r="Q270" s="881"/>
      <c r="R270" s="881">
        <v>0</v>
      </c>
      <c r="S270" s="878" t="s">
        <v>4107</v>
      </c>
      <c r="T270" s="884">
        <f t="shared" si="6"/>
        <v>747.92100000000005</v>
      </c>
      <c r="U270" s="885">
        <f t="shared" si="7"/>
        <v>785.31705000000011</v>
      </c>
    </row>
    <row r="271" spans="1:21" hidden="1">
      <c r="A271" s="878" t="s">
        <v>4233</v>
      </c>
      <c r="B271" s="879">
        <v>610130005232</v>
      </c>
      <c r="C271" s="878" t="s">
        <v>4364</v>
      </c>
      <c r="D271" s="878" t="s">
        <v>4140</v>
      </c>
      <c r="E271" s="878" t="s">
        <v>4150</v>
      </c>
      <c r="F271" s="880">
        <v>1116.3</v>
      </c>
      <c r="G271" s="878" t="s">
        <v>4106</v>
      </c>
      <c r="H271" s="881">
        <v>10</v>
      </c>
      <c r="I271" s="882">
        <v>0.43199654402764798</v>
      </c>
      <c r="J271" s="882">
        <v>6</v>
      </c>
      <c r="K271" s="883">
        <v>72</v>
      </c>
      <c r="L271" s="882">
        <v>9.33</v>
      </c>
      <c r="M271" s="882">
        <v>31.103751169990598</v>
      </c>
      <c r="N271" s="881">
        <v>1</v>
      </c>
      <c r="O271" s="881">
        <v>0</v>
      </c>
      <c r="P271" s="878">
        <v>4690379082330</v>
      </c>
      <c r="Q271" s="881"/>
      <c r="R271" s="881">
        <v>0</v>
      </c>
      <c r="S271" s="878" t="s">
        <v>4107</v>
      </c>
      <c r="T271" s="884">
        <f t="shared" si="6"/>
        <v>747.92100000000005</v>
      </c>
      <c r="U271" s="885">
        <f t="shared" si="7"/>
        <v>785.31705000000011</v>
      </c>
    </row>
    <row r="272" spans="1:21" hidden="1">
      <c r="A272" s="878" t="s">
        <v>4233</v>
      </c>
      <c r="B272" s="879">
        <v>610130005233</v>
      </c>
      <c r="C272" s="878" t="s">
        <v>4365</v>
      </c>
      <c r="D272" s="878" t="s">
        <v>4140</v>
      </c>
      <c r="E272" s="878" t="s">
        <v>4150</v>
      </c>
      <c r="F272" s="880">
        <v>1116.3</v>
      </c>
      <c r="G272" s="878" t="s">
        <v>4106</v>
      </c>
      <c r="H272" s="881">
        <v>10</v>
      </c>
      <c r="I272" s="882">
        <v>0.43199654402764798</v>
      </c>
      <c r="J272" s="882">
        <v>6</v>
      </c>
      <c r="K272" s="883">
        <v>72</v>
      </c>
      <c r="L272" s="882">
        <v>9.33</v>
      </c>
      <c r="M272" s="882">
        <v>31.103751169990598</v>
      </c>
      <c r="N272" s="881">
        <v>1</v>
      </c>
      <c r="O272" s="881">
        <v>0</v>
      </c>
      <c r="P272" s="878">
        <v>4690379082347</v>
      </c>
      <c r="Q272" s="881"/>
      <c r="R272" s="881">
        <v>0</v>
      </c>
      <c r="S272" s="878" t="s">
        <v>4107</v>
      </c>
      <c r="T272" s="884">
        <f t="shared" si="6"/>
        <v>747.92100000000005</v>
      </c>
      <c r="U272" s="885">
        <f t="shared" si="7"/>
        <v>785.31705000000011</v>
      </c>
    </row>
    <row r="273" spans="1:21" hidden="1">
      <c r="A273" s="878" t="s">
        <v>4233</v>
      </c>
      <c r="B273" s="879">
        <v>610130005234</v>
      </c>
      <c r="C273" s="878" t="s">
        <v>4366</v>
      </c>
      <c r="D273" s="878" t="s">
        <v>4140</v>
      </c>
      <c r="E273" s="878" t="s">
        <v>4150</v>
      </c>
      <c r="F273" s="880">
        <v>1116.3</v>
      </c>
      <c r="G273" s="878" t="s">
        <v>4106</v>
      </c>
      <c r="H273" s="881">
        <v>10</v>
      </c>
      <c r="I273" s="882">
        <v>0.43199654402764798</v>
      </c>
      <c r="J273" s="882">
        <v>6</v>
      </c>
      <c r="K273" s="883">
        <v>72</v>
      </c>
      <c r="L273" s="882">
        <v>9.33</v>
      </c>
      <c r="M273" s="882">
        <v>31.103751169990598</v>
      </c>
      <c r="N273" s="881">
        <v>1</v>
      </c>
      <c r="O273" s="881">
        <v>0</v>
      </c>
      <c r="P273" s="878">
        <v>4690379082354</v>
      </c>
      <c r="Q273" s="881"/>
      <c r="R273" s="881">
        <v>0</v>
      </c>
      <c r="S273" s="878" t="s">
        <v>4107</v>
      </c>
      <c r="T273" s="884">
        <f t="shared" si="6"/>
        <v>747.92100000000005</v>
      </c>
      <c r="U273" s="885">
        <f t="shared" si="7"/>
        <v>785.31705000000011</v>
      </c>
    </row>
    <row r="274" spans="1:21" hidden="1">
      <c r="A274" s="878" t="s">
        <v>4233</v>
      </c>
      <c r="B274" s="879">
        <v>610130005235</v>
      </c>
      <c r="C274" s="878" t="s">
        <v>4367</v>
      </c>
      <c r="D274" s="878" t="s">
        <v>4140</v>
      </c>
      <c r="E274" s="878" t="s">
        <v>4150</v>
      </c>
      <c r="F274" s="880">
        <v>1116.3</v>
      </c>
      <c r="G274" s="878" t="s">
        <v>4106</v>
      </c>
      <c r="H274" s="881">
        <v>10</v>
      </c>
      <c r="I274" s="882">
        <v>0.43199654402764798</v>
      </c>
      <c r="J274" s="882">
        <v>6</v>
      </c>
      <c r="K274" s="883">
        <v>72</v>
      </c>
      <c r="L274" s="882">
        <v>9.33</v>
      </c>
      <c r="M274" s="882">
        <v>31.103751169990598</v>
      </c>
      <c r="N274" s="881">
        <v>1</v>
      </c>
      <c r="O274" s="881">
        <v>0</v>
      </c>
      <c r="P274" s="878">
        <v>4690379082361</v>
      </c>
      <c r="Q274" s="881"/>
      <c r="R274" s="881">
        <v>0</v>
      </c>
      <c r="S274" s="878" t="s">
        <v>4107</v>
      </c>
      <c r="T274" s="884">
        <f t="shared" si="6"/>
        <v>747.92100000000005</v>
      </c>
      <c r="U274" s="885">
        <f t="shared" si="7"/>
        <v>785.31705000000011</v>
      </c>
    </row>
    <row r="275" spans="1:21" hidden="1">
      <c r="A275" s="878" t="s">
        <v>4233</v>
      </c>
      <c r="B275" s="879">
        <v>610130005236</v>
      </c>
      <c r="C275" s="878" t="s">
        <v>4368</v>
      </c>
      <c r="D275" s="878" t="s">
        <v>4140</v>
      </c>
      <c r="E275" s="878" t="s">
        <v>4150</v>
      </c>
      <c r="F275" s="880">
        <v>1116.3</v>
      </c>
      <c r="G275" s="878" t="s">
        <v>4106</v>
      </c>
      <c r="H275" s="881">
        <v>10</v>
      </c>
      <c r="I275" s="882">
        <v>0.43199654402764798</v>
      </c>
      <c r="J275" s="882">
        <v>6</v>
      </c>
      <c r="K275" s="883">
        <v>72</v>
      </c>
      <c r="L275" s="882">
        <v>9.33</v>
      </c>
      <c r="M275" s="882">
        <v>31.103751169990598</v>
      </c>
      <c r="N275" s="881">
        <v>1</v>
      </c>
      <c r="O275" s="881">
        <v>0</v>
      </c>
      <c r="P275" s="878">
        <v>4690379082378</v>
      </c>
      <c r="Q275" s="881"/>
      <c r="R275" s="881">
        <v>0</v>
      </c>
      <c r="S275" s="878" t="s">
        <v>4107</v>
      </c>
      <c r="T275" s="884">
        <f t="shared" si="6"/>
        <v>747.92100000000005</v>
      </c>
      <c r="U275" s="885">
        <f t="shared" si="7"/>
        <v>785.31705000000011</v>
      </c>
    </row>
    <row r="276" spans="1:21" hidden="1">
      <c r="A276" s="878" t="s">
        <v>4233</v>
      </c>
      <c r="B276" s="879">
        <v>620070002047</v>
      </c>
      <c r="C276" s="878" t="s">
        <v>4369</v>
      </c>
      <c r="D276" s="878" t="s">
        <v>4159</v>
      </c>
      <c r="E276" s="878" t="s">
        <v>4135</v>
      </c>
      <c r="F276" s="880">
        <v>12157.3</v>
      </c>
      <c r="G276" s="878" t="s">
        <v>4106</v>
      </c>
      <c r="H276" s="881">
        <v>2</v>
      </c>
      <c r="I276" s="882">
        <v>1.05596620908131</v>
      </c>
      <c r="J276" s="882">
        <v>0</v>
      </c>
      <c r="K276" s="883">
        <v>18</v>
      </c>
      <c r="L276" s="882">
        <v>22.9</v>
      </c>
      <c r="M276" s="882">
        <v>19.007391763463598</v>
      </c>
      <c r="N276" s="881">
        <v>1</v>
      </c>
      <c r="O276" s="881">
        <v>0</v>
      </c>
      <c r="P276" s="878">
        <v>4690379082385</v>
      </c>
      <c r="Q276" s="881"/>
      <c r="R276" s="881">
        <v>0</v>
      </c>
      <c r="S276" s="878" t="s">
        <v>4107</v>
      </c>
      <c r="T276" s="884">
        <f t="shared" si="6"/>
        <v>8145.3909999999996</v>
      </c>
      <c r="U276" s="885">
        <f t="shared" si="7"/>
        <v>8552.6605500000005</v>
      </c>
    </row>
    <row r="277" spans="1:21" hidden="1">
      <c r="A277" s="878" t="s">
        <v>4233</v>
      </c>
      <c r="B277" s="879">
        <v>620070002048</v>
      </c>
      <c r="C277" s="878" t="s">
        <v>4370</v>
      </c>
      <c r="D277" s="878" t="s">
        <v>4159</v>
      </c>
      <c r="E277" s="878" t="s">
        <v>4135</v>
      </c>
      <c r="F277" s="880">
        <v>12157.3</v>
      </c>
      <c r="G277" s="878" t="s">
        <v>4106</v>
      </c>
      <c r="H277" s="881">
        <v>2</v>
      </c>
      <c r="I277" s="882">
        <v>1.05596620908131</v>
      </c>
      <c r="J277" s="882">
        <v>0</v>
      </c>
      <c r="K277" s="883">
        <v>18</v>
      </c>
      <c r="L277" s="882">
        <v>22.9</v>
      </c>
      <c r="M277" s="882">
        <v>19.007391763463598</v>
      </c>
      <c r="N277" s="881">
        <v>1</v>
      </c>
      <c r="O277" s="881">
        <v>0</v>
      </c>
      <c r="P277" s="878">
        <v>4690379082392</v>
      </c>
      <c r="Q277" s="881"/>
      <c r="R277" s="881">
        <v>0</v>
      </c>
      <c r="S277" s="878" t="s">
        <v>4107</v>
      </c>
      <c r="T277" s="884">
        <f t="shared" si="6"/>
        <v>8145.3909999999996</v>
      </c>
      <c r="U277" s="885">
        <f t="shared" si="7"/>
        <v>8552.6605500000005</v>
      </c>
    </row>
    <row r="278" spans="1:21" hidden="1">
      <c r="A278" s="878" t="s">
        <v>4233</v>
      </c>
      <c r="B278" s="879">
        <v>620070002049</v>
      </c>
      <c r="C278" s="878" t="s">
        <v>4371</v>
      </c>
      <c r="D278" s="878" t="s">
        <v>4159</v>
      </c>
      <c r="E278" s="878" t="s">
        <v>4135</v>
      </c>
      <c r="F278" s="880">
        <v>12157.3</v>
      </c>
      <c r="G278" s="878" t="s">
        <v>4106</v>
      </c>
      <c r="H278" s="881">
        <v>2</v>
      </c>
      <c r="I278" s="882">
        <v>1.05596620908131</v>
      </c>
      <c r="J278" s="882">
        <v>0</v>
      </c>
      <c r="K278" s="883">
        <v>18</v>
      </c>
      <c r="L278" s="882">
        <v>22.9</v>
      </c>
      <c r="M278" s="882">
        <v>19.007391763463598</v>
      </c>
      <c r="N278" s="881">
        <v>1</v>
      </c>
      <c r="O278" s="881">
        <v>0</v>
      </c>
      <c r="P278" s="878">
        <v>4690379082408</v>
      </c>
      <c r="Q278" s="881"/>
      <c r="R278" s="881">
        <v>0</v>
      </c>
      <c r="S278" s="878" t="s">
        <v>4107</v>
      </c>
      <c r="T278" s="884">
        <f t="shared" si="6"/>
        <v>8145.3909999999996</v>
      </c>
      <c r="U278" s="885">
        <f t="shared" si="7"/>
        <v>8552.6605500000005</v>
      </c>
    </row>
    <row r="279" spans="1:21" hidden="1">
      <c r="A279" s="878" t="s">
        <v>4233</v>
      </c>
      <c r="B279" s="879">
        <v>620070002050</v>
      </c>
      <c r="C279" s="878" t="s">
        <v>4372</v>
      </c>
      <c r="D279" s="878" t="s">
        <v>4159</v>
      </c>
      <c r="E279" s="878" t="s">
        <v>4135</v>
      </c>
      <c r="F279" s="880">
        <v>12157.3</v>
      </c>
      <c r="G279" s="878" t="s">
        <v>4106</v>
      </c>
      <c r="H279" s="881">
        <v>2</v>
      </c>
      <c r="I279" s="882">
        <v>1.05596620908131</v>
      </c>
      <c r="J279" s="882">
        <v>0</v>
      </c>
      <c r="K279" s="883">
        <v>18</v>
      </c>
      <c r="L279" s="882">
        <v>22.9</v>
      </c>
      <c r="M279" s="882">
        <v>19.007391763463598</v>
      </c>
      <c r="N279" s="881">
        <v>1</v>
      </c>
      <c r="O279" s="881">
        <v>0</v>
      </c>
      <c r="P279" s="878">
        <v>4690379082415</v>
      </c>
      <c r="Q279" s="881"/>
      <c r="R279" s="881">
        <v>0</v>
      </c>
      <c r="S279" s="878" t="s">
        <v>4107</v>
      </c>
      <c r="T279" s="884">
        <f t="shared" si="6"/>
        <v>8145.3909999999996</v>
      </c>
      <c r="U279" s="885">
        <f t="shared" si="7"/>
        <v>8552.6605500000005</v>
      </c>
    </row>
    <row r="280" spans="1:21" hidden="1">
      <c r="A280" s="878" t="s">
        <v>4233</v>
      </c>
      <c r="B280" s="879">
        <v>620070002051</v>
      </c>
      <c r="C280" s="878" t="s">
        <v>4373</v>
      </c>
      <c r="D280" s="878" t="s">
        <v>4159</v>
      </c>
      <c r="E280" s="878" t="s">
        <v>4135</v>
      </c>
      <c r="F280" s="880">
        <v>12157.3</v>
      </c>
      <c r="G280" s="878" t="s">
        <v>4106</v>
      </c>
      <c r="H280" s="881">
        <v>2</v>
      </c>
      <c r="I280" s="882">
        <v>1.05596620908131</v>
      </c>
      <c r="J280" s="882">
        <v>0</v>
      </c>
      <c r="K280" s="883">
        <v>18</v>
      </c>
      <c r="L280" s="882">
        <v>22.9</v>
      </c>
      <c r="M280" s="882">
        <v>19.007391763463598</v>
      </c>
      <c r="N280" s="881">
        <v>1</v>
      </c>
      <c r="O280" s="881">
        <v>0</v>
      </c>
      <c r="P280" s="878">
        <v>4690379082422</v>
      </c>
      <c r="Q280" s="881"/>
      <c r="R280" s="881">
        <v>0</v>
      </c>
      <c r="S280" s="878" t="s">
        <v>4107</v>
      </c>
      <c r="T280" s="884">
        <f t="shared" si="6"/>
        <v>8145.3909999999996</v>
      </c>
      <c r="U280" s="885">
        <f t="shared" si="7"/>
        <v>8552.6605500000005</v>
      </c>
    </row>
    <row r="281" spans="1:21" hidden="1">
      <c r="A281" s="878" t="s">
        <v>4233</v>
      </c>
      <c r="B281" s="879">
        <v>620070002052</v>
      </c>
      <c r="C281" s="878" t="s">
        <v>4374</v>
      </c>
      <c r="D281" s="878" t="s">
        <v>4159</v>
      </c>
      <c r="E281" s="878" t="s">
        <v>4135</v>
      </c>
      <c r="F281" s="880">
        <v>12157.3</v>
      </c>
      <c r="G281" s="878" t="s">
        <v>4106</v>
      </c>
      <c r="H281" s="881">
        <v>2</v>
      </c>
      <c r="I281" s="882">
        <v>1.05596620908131</v>
      </c>
      <c r="J281" s="882">
        <v>0</v>
      </c>
      <c r="K281" s="883">
        <v>18</v>
      </c>
      <c r="L281" s="882">
        <v>22.9</v>
      </c>
      <c r="M281" s="882">
        <v>19.007391763463598</v>
      </c>
      <c r="N281" s="881">
        <v>1</v>
      </c>
      <c r="O281" s="881">
        <v>0</v>
      </c>
      <c r="P281" s="878">
        <v>4690379082439</v>
      </c>
      <c r="Q281" s="881"/>
      <c r="R281" s="881">
        <v>0</v>
      </c>
      <c r="S281" s="878" t="s">
        <v>4107</v>
      </c>
      <c r="T281" s="884">
        <f t="shared" si="6"/>
        <v>8145.3909999999996</v>
      </c>
      <c r="U281" s="885">
        <f t="shared" si="7"/>
        <v>8552.6605500000005</v>
      </c>
    </row>
    <row r="282" spans="1:21" hidden="1">
      <c r="A282" s="878" t="s">
        <v>4233</v>
      </c>
      <c r="B282" s="879">
        <v>620070002053</v>
      </c>
      <c r="C282" s="878" t="s">
        <v>4375</v>
      </c>
      <c r="D282" s="878" t="s">
        <v>4159</v>
      </c>
      <c r="E282" s="878" t="s">
        <v>4135</v>
      </c>
      <c r="F282" s="880">
        <v>12157.3</v>
      </c>
      <c r="G282" s="878" t="s">
        <v>4106</v>
      </c>
      <c r="H282" s="881">
        <v>2</v>
      </c>
      <c r="I282" s="882">
        <v>1.05596620908131</v>
      </c>
      <c r="J282" s="882">
        <v>0</v>
      </c>
      <c r="K282" s="883">
        <v>18</v>
      </c>
      <c r="L282" s="882">
        <v>22.9</v>
      </c>
      <c r="M282" s="882">
        <v>19.007391763463598</v>
      </c>
      <c r="N282" s="881">
        <v>1</v>
      </c>
      <c r="O282" s="881">
        <v>0</v>
      </c>
      <c r="P282" s="878">
        <v>4690379082446</v>
      </c>
      <c r="Q282" s="881"/>
      <c r="R282" s="881">
        <v>0</v>
      </c>
      <c r="S282" s="878" t="s">
        <v>4107</v>
      </c>
      <c r="T282" s="884">
        <f t="shared" si="6"/>
        <v>8145.3909999999996</v>
      </c>
      <c r="U282" s="885">
        <f t="shared" si="7"/>
        <v>8552.6605500000005</v>
      </c>
    </row>
    <row r="283" spans="1:21" hidden="1">
      <c r="A283" s="878" t="s">
        <v>4233</v>
      </c>
      <c r="B283" s="879">
        <v>620070002054</v>
      </c>
      <c r="C283" s="878" t="s">
        <v>4376</v>
      </c>
      <c r="D283" s="878" t="s">
        <v>4159</v>
      </c>
      <c r="E283" s="878" t="s">
        <v>4135</v>
      </c>
      <c r="F283" s="880">
        <v>16427.3</v>
      </c>
      <c r="G283" s="878" t="s">
        <v>4106</v>
      </c>
      <c r="H283" s="881">
        <v>1</v>
      </c>
      <c r="I283" s="882">
        <v>0.527983104540655</v>
      </c>
      <c r="J283" s="882">
        <v>0</v>
      </c>
      <c r="K283" s="883">
        <v>30</v>
      </c>
      <c r="L283" s="882">
        <v>11.45</v>
      </c>
      <c r="M283" s="882">
        <v>15.8394931362196</v>
      </c>
      <c r="N283" s="881">
        <v>1</v>
      </c>
      <c r="O283" s="881">
        <v>0</v>
      </c>
      <c r="P283" s="878">
        <v>4690379082453</v>
      </c>
      <c r="Q283" s="881"/>
      <c r="R283" s="881">
        <v>0</v>
      </c>
      <c r="S283" s="878" t="s">
        <v>4107</v>
      </c>
      <c r="T283" s="884">
        <f t="shared" si="6"/>
        <v>11006.291000000001</v>
      </c>
      <c r="U283" s="885">
        <f t="shared" si="7"/>
        <v>11556.605550000002</v>
      </c>
    </row>
    <row r="284" spans="1:21" hidden="1">
      <c r="A284" s="878" t="s">
        <v>4233</v>
      </c>
      <c r="B284" s="879">
        <v>620070002055</v>
      </c>
      <c r="C284" s="878" t="s">
        <v>4377</v>
      </c>
      <c r="D284" s="878" t="s">
        <v>4159</v>
      </c>
      <c r="E284" s="878" t="s">
        <v>4135</v>
      </c>
      <c r="F284" s="880">
        <v>16427.3</v>
      </c>
      <c r="G284" s="878" t="s">
        <v>4106</v>
      </c>
      <c r="H284" s="881">
        <v>1</v>
      </c>
      <c r="I284" s="882">
        <v>0.527983104540655</v>
      </c>
      <c r="J284" s="882">
        <v>0</v>
      </c>
      <c r="K284" s="883">
        <v>30</v>
      </c>
      <c r="L284" s="882">
        <v>11.45</v>
      </c>
      <c r="M284" s="882">
        <v>15.8394931362196</v>
      </c>
      <c r="N284" s="881">
        <v>1</v>
      </c>
      <c r="O284" s="881">
        <v>0</v>
      </c>
      <c r="P284" s="878">
        <v>4690379082460</v>
      </c>
      <c r="Q284" s="881"/>
      <c r="R284" s="881">
        <v>0</v>
      </c>
      <c r="S284" s="878" t="s">
        <v>4107</v>
      </c>
      <c r="T284" s="884">
        <f t="shared" si="6"/>
        <v>11006.291000000001</v>
      </c>
      <c r="U284" s="885">
        <f t="shared" si="7"/>
        <v>11556.605550000002</v>
      </c>
    </row>
    <row r="285" spans="1:21" hidden="1">
      <c r="A285" s="878" t="s">
        <v>4233</v>
      </c>
      <c r="B285" s="879">
        <v>620070002056</v>
      </c>
      <c r="C285" s="878" t="s">
        <v>4378</v>
      </c>
      <c r="D285" s="878" t="s">
        <v>4159</v>
      </c>
      <c r="E285" s="878" t="s">
        <v>4135</v>
      </c>
      <c r="F285" s="880">
        <v>16427.3</v>
      </c>
      <c r="G285" s="878" t="s">
        <v>4106</v>
      </c>
      <c r="H285" s="881">
        <v>1</v>
      </c>
      <c r="I285" s="882">
        <v>0.527983104540655</v>
      </c>
      <c r="J285" s="882">
        <v>0</v>
      </c>
      <c r="K285" s="883">
        <v>30</v>
      </c>
      <c r="L285" s="882">
        <v>11.45</v>
      </c>
      <c r="M285" s="882">
        <v>15.8394931362196</v>
      </c>
      <c r="N285" s="881">
        <v>1</v>
      </c>
      <c r="O285" s="881">
        <v>0</v>
      </c>
      <c r="P285" s="878">
        <v>4690379082477</v>
      </c>
      <c r="Q285" s="881"/>
      <c r="R285" s="881">
        <v>0</v>
      </c>
      <c r="S285" s="878" t="s">
        <v>4107</v>
      </c>
      <c r="T285" s="884">
        <f t="shared" si="6"/>
        <v>11006.291000000001</v>
      </c>
      <c r="U285" s="885">
        <f t="shared" si="7"/>
        <v>11556.605550000002</v>
      </c>
    </row>
    <row r="286" spans="1:21" hidden="1">
      <c r="A286" s="878" t="s">
        <v>4233</v>
      </c>
      <c r="B286" s="879">
        <v>620070002057</v>
      </c>
      <c r="C286" s="878" t="s">
        <v>4379</v>
      </c>
      <c r="D286" s="878" t="s">
        <v>4159</v>
      </c>
      <c r="E286" s="878" t="s">
        <v>4135</v>
      </c>
      <c r="F286" s="880">
        <v>16427.3</v>
      </c>
      <c r="G286" s="878" t="s">
        <v>4106</v>
      </c>
      <c r="H286" s="881">
        <v>1</v>
      </c>
      <c r="I286" s="882">
        <v>0.527983104540655</v>
      </c>
      <c r="J286" s="882">
        <v>0</v>
      </c>
      <c r="K286" s="883">
        <v>30</v>
      </c>
      <c r="L286" s="882">
        <v>11.45</v>
      </c>
      <c r="M286" s="882">
        <v>15.8394931362196</v>
      </c>
      <c r="N286" s="881">
        <v>1</v>
      </c>
      <c r="O286" s="881">
        <v>0</v>
      </c>
      <c r="P286" s="878">
        <v>4690379082484</v>
      </c>
      <c r="Q286" s="881"/>
      <c r="R286" s="881">
        <v>0</v>
      </c>
      <c r="S286" s="878" t="s">
        <v>4107</v>
      </c>
      <c r="T286" s="884">
        <f t="shared" si="6"/>
        <v>11006.291000000001</v>
      </c>
      <c r="U286" s="885">
        <f t="shared" si="7"/>
        <v>11556.605550000002</v>
      </c>
    </row>
    <row r="287" spans="1:21" hidden="1">
      <c r="A287" s="878" t="s">
        <v>4233</v>
      </c>
      <c r="B287" s="879">
        <v>620070002058</v>
      </c>
      <c r="C287" s="878" t="s">
        <v>4380</v>
      </c>
      <c r="D287" s="878" t="s">
        <v>4159</v>
      </c>
      <c r="E287" s="878" t="s">
        <v>4135</v>
      </c>
      <c r="F287" s="880">
        <v>16427.3</v>
      </c>
      <c r="G287" s="878" t="s">
        <v>4106</v>
      </c>
      <c r="H287" s="881">
        <v>1</v>
      </c>
      <c r="I287" s="882">
        <v>0.527983104540655</v>
      </c>
      <c r="J287" s="882">
        <v>0</v>
      </c>
      <c r="K287" s="883">
        <v>30</v>
      </c>
      <c r="L287" s="882">
        <v>11.45</v>
      </c>
      <c r="M287" s="882">
        <v>15.8394931362196</v>
      </c>
      <c r="N287" s="881">
        <v>1</v>
      </c>
      <c r="O287" s="881">
        <v>0</v>
      </c>
      <c r="P287" s="878">
        <v>4690379082491</v>
      </c>
      <c r="Q287" s="881"/>
      <c r="R287" s="881">
        <v>0</v>
      </c>
      <c r="S287" s="878" t="s">
        <v>4107</v>
      </c>
      <c r="T287" s="884">
        <f t="shared" si="6"/>
        <v>11006.291000000001</v>
      </c>
      <c r="U287" s="885">
        <f t="shared" si="7"/>
        <v>11556.605550000002</v>
      </c>
    </row>
    <row r="288" spans="1:21" hidden="1">
      <c r="A288" s="878" t="s">
        <v>4233</v>
      </c>
      <c r="B288" s="879">
        <v>620070002059</v>
      </c>
      <c r="C288" s="878" t="s">
        <v>4381</v>
      </c>
      <c r="D288" s="878" t="s">
        <v>4159</v>
      </c>
      <c r="E288" s="878" t="s">
        <v>4135</v>
      </c>
      <c r="F288" s="880">
        <v>16427.3</v>
      </c>
      <c r="G288" s="878" t="s">
        <v>4106</v>
      </c>
      <c r="H288" s="881">
        <v>1</v>
      </c>
      <c r="I288" s="882">
        <v>0.527983104540655</v>
      </c>
      <c r="J288" s="882">
        <v>0</v>
      </c>
      <c r="K288" s="883">
        <v>30</v>
      </c>
      <c r="L288" s="882">
        <v>11.45</v>
      </c>
      <c r="M288" s="882">
        <v>15.8394931362196</v>
      </c>
      <c r="N288" s="881">
        <v>1</v>
      </c>
      <c r="O288" s="881">
        <v>0</v>
      </c>
      <c r="P288" s="878">
        <v>4690379082507</v>
      </c>
      <c r="Q288" s="881"/>
      <c r="R288" s="881">
        <v>0</v>
      </c>
      <c r="S288" s="878" t="s">
        <v>4107</v>
      </c>
      <c r="T288" s="884">
        <f t="shared" si="6"/>
        <v>11006.291000000001</v>
      </c>
      <c r="U288" s="885">
        <f t="shared" si="7"/>
        <v>11556.605550000002</v>
      </c>
    </row>
    <row r="289" spans="1:21" hidden="1">
      <c r="A289" s="878" t="s">
        <v>4233</v>
      </c>
      <c r="B289" s="879">
        <v>620070002060</v>
      </c>
      <c r="C289" s="878" t="s">
        <v>4382</v>
      </c>
      <c r="D289" s="878" t="s">
        <v>4159</v>
      </c>
      <c r="E289" s="878" t="s">
        <v>4135</v>
      </c>
      <c r="F289" s="880">
        <v>16427.3</v>
      </c>
      <c r="G289" s="878" t="s">
        <v>4106</v>
      </c>
      <c r="H289" s="881">
        <v>1</v>
      </c>
      <c r="I289" s="882">
        <v>0.527983104540655</v>
      </c>
      <c r="J289" s="882">
        <v>0</v>
      </c>
      <c r="K289" s="883">
        <v>30</v>
      </c>
      <c r="L289" s="882">
        <v>11.45</v>
      </c>
      <c r="M289" s="882">
        <v>15.8394931362196</v>
      </c>
      <c r="N289" s="881">
        <v>1</v>
      </c>
      <c r="O289" s="881">
        <v>0</v>
      </c>
      <c r="P289" s="878">
        <v>4690379082514</v>
      </c>
      <c r="Q289" s="881"/>
      <c r="R289" s="881">
        <v>0</v>
      </c>
      <c r="S289" s="878" t="s">
        <v>4107</v>
      </c>
      <c r="T289" s="884">
        <f t="shared" ref="T289:T352" si="8">F289*67%</f>
        <v>11006.291000000001</v>
      </c>
      <c r="U289" s="885">
        <f t="shared" ref="U289:U352" si="9">T289*1.05</f>
        <v>11556.605550000002</v>
      </c>
    </row>
    <row r="290" spans="1:21" hidden="1">
      <c r="A290" s="878" t="s">
        <v>4233</v>
      </c>
      <c r="B290" s="879">
        <v>620070002061</v>
      </c>
      <c r="C290" s="878" t="s">
        <v>4383</v>
      </c>
      <c r="D290" s="878" t="s">
        <v>4159</v>
      </c>
      <c r="E290" s="878" t="s">
        <v>4135</v>
      </c>
      <c r="F290" s="880">
        <v>16427.3</v>
      </c>
      <c r="G290" s="878" t="s">
        <v>4106</v>
      </c>
      <c r="H290" s="881">
        <v>1</v>
      </c>
      <c r="I290" s="882">
        <v>0.527983104540655</v>
      </c>
      <c r="J290" s="882">
        <v>0</v>
      </c>
      <c r="K290" s="883">
        <v>30</v>
      </c>
      <c r="L290" s="882">
        <v>11.45</v>
      </c>
      <c r="M290" s="882">
        <v>15.8394931362196</v>
      </c>
      <c r="N290" s="881">
        <v>1</v>
      </c>
      <c r="O290" s="881">
        <v>0</v>
      </c>
      <c r="P290" s="878">
        <v>4690379082521</v>
      </c>
      <c r="Q290" s="881"/>
      <c r="R290" s="881">
        <v>0</v>
      </c>
      <c r="S290" s="878" t="s">
        <v>4107</v>
      </c>
      <c r="T290" s="884">
        <f t="shared" si="8"/>
        <v>11006.291000000001</v>
      </c>
      <c r="U290" s="885">
        <f t="shared" si="9"/>
        <v>11556.605550000002</v>
      </c>
    </row>
    <row r="291" spans="1:21" hidden="1">
      <c r="A291" s="878" t="s">
        <v>4233</v>
      </c>
      <c r="B291" s="879">
        <v>620070002062</v>
      </c>
      <c r="C291" s="878" t="s">
        <v>4384</v>
      </c>
      <c r="D291" s="878" t="s">
        <v>4159</v>
      </c>
      <c r="E291" s="878" t="s">
        <v>4135</v>
      </c>
      <c r="F291" s="880">
        <v>16427.3</v>
      </c>
      <c r="G291" s="878" t="s">
        <v>4106</v>
      </c>
      <c r="H291" s="881">
        <v>1</v>
      </c>
      <c r="I291" s="882">
        <v>0.527983104540655</v>
      </c>
      <c r="J291" s="882">
        <v>0</v>
      </c>
      <c r="K291" s="883">
        <v>30</v>
      </c>
      <c r="L291" s="882">
        <v>11.45</v>
      </c>
      <c r="M291" s="882">
        <v>15.8394931362196</v>
      </c>
      <c r="N291" s="881">
        <v>1</v>
      </c>
      <c r="O291" s="881">
        <v>0</v>
      </c>
      <c r="P291" s="878">
        <v>4690379082538</v>
      </c>
      <c r="Q291" s="881"/>
      <c r="R291" s="881">
        <v>0</v>
      </c>
      <c r="S291" s="878" t="s">
        <v>4107</v>
      </c>
      <c r="T291" s="884">
        <f t="shared" si="8"/>
        <v>11006.291000000001</v>
      </c>
      <c r="U291" s="885">
        <f t="shared" si="9"/>
        <v>11556.605550000002</v>
      </c>
    </row>
    <row r="292" spans="1:21" hidden="1">
      <c r="A292" s="878" t="s">
        <v>4233</v>
      </c>
      <c r="B292" s="879">
        <v>620070002063</v>
      </c>
      <c r="C292" s="878" t="s">
        <v>4385</v>
      </c>
      <c r="D292" s="878" t="s">
        <v>4159</v>
      </c>
      <c r="E292" s="878" t="s">
        <v>4135</v>
      </c>
      <c r="F292" s="880">
        <v>16427.3</v>
      </c>
      <c r="G292" s="878" t="s">
        <v>4106</v>
      </c>
      <c r="H292" s="881">
        <v>1</v>
      </c>
      <c r="I292" s="882">
        <v>0.527983104540655</v>
      </c>
      <c r="J292" s="882">
        <v>0</v>
      </c>
      <c r="K292" s="883">
        <v>30</v>
      </c>
      <c r="L292" s="882">
        <v>11.45</v>
      </c>
      <c r="M292" s="882">
        <v>15.8394931362196</v>
      </c>
      <c r="N292" s="881">
        <v>1</v>
      </c>
      <c r="O292" s="881">
        <v>0</v>
      </c>
      <c r="P292" s="878">
        <v>4690379082545</v>
      </c>
      <c r="Q292" s="881"/>
      <c r="R292" s="881">
        <v>0</v>
      </c>
      <c r="S292" s="878" t="s">
        <v>4107</v>
      </c>
      <c r="T292" s="884">
        <f t="shared" si="8"/>
        <v>11006.291000000001</v>
      </c>
      <c r="U292" s="885">
        <f t="shared" si="9"/>
        <v>11556.605550000002</v>
      </c>
    </row>
    <row r="293" spans="1:21" hidden="1">
      <c r="A293" s="878" t="s">
        <v>4233</v>
      </c>
      <c r="B293" s="879">
        <v>620070002064</v>
      </c>
      <c r="C293" s="878" t="s">
        <v>4386</v>
      </c>
      <c r="D293" s="878" t="s">
        <v>4159</v>
      </c>
      <c r="E293" s="878" t="s">
        <v>4135</v>
      </c>
      <c r="F293" s="880">
        <v>16427.3</v>
      </c>
      <c r="G293" s="878" t="s">
        <v>4106</v>
      </c>
      <c r="H293" s="881">
        <v>1</v>
      </c>
      <c r="I293" s="882">
        <v>0.527983104540655</v>
      </c>
      <c r="J293" s="882">
        <v>0</v>
      </c>
      <c r="K293" s="883">
        <v>30</v>
      </c>
      <c r="L293" s="882">
        <v>11.45</v>
      </c>
      <c r="M293" s="882">
        <v>15.8394931362196</v>
      </c>
      <c r="N293" s="881">
        <v>1</v>
      </c>
      <c r="O293" s="881">
        <v>0</v>
      </c>
      <c r="P293" s="878">
        <v>4690379082552</v>
      </c>
      <c r="Q293" s="881"/>
      <c r="R293" s="881">
        <v>0</v>
      </c>
      <c r="S293" s="878" t="s">
        <v>4107</v>
      </c>
      <c r="T293" s="884">
        <f t="shared" si="8"/>
        <v>11006.291000000001</v>
      </c>
      <c r="U293" s="885">
        <f t="shared" si="9"/>
        <v>11556.605550000002</v>
      </c>
    </row>
    <row r="294" spans="1:21" hidden="1">
      <c r="A294" s="878" t="s">
        <v>4233</v>
      </c>
      <c r="B294" s="879">
        <v>620070002065</v>
      </c>
      <c r="C294" s="878" t="s">
        <v>4387</v>
      </c>
      <c r="D294" s="878" t="s">
        <v>4159</v>
      </c>
      <c r="E294" s="878" t="s">
        <v>4135</v>
      </c>
      <c r="F294" s="880">
        <v>16427.3</v>
      </c>
      <c r="G294" s="878" t="s">
        <v>4106</v>
      </c>
      <c r="H294" s="881">
        <v>1</v>
      </c>
      <c r="I294" s="882">
        <v>0.527983104540655</v>
      </c>
      <c r="J294" s="882">
        <v>0</v>
      </c>
      <c r="K294" s="883">
        <v>30</v>
      </c>
      <c r="L294" s="882">
        <v>11.45</v>
      </c>
      <c r="M294" s="882">
        <v>15.8394931362196</v>
      </c>
      <c r="N294" s="881">
        <v>1</v>
      </c>
      <c r="O294" s="881">
        <v>0</v>
      </c>
      <c r="P294" s="878">
        <v>4690379082569</v>
      </c>
      <c r="Q294" s="881"/>
      <c r="R294" s="881">
        <v>0</v>
      </c>
      <c r="S294" s="878" t="s">
        <v>4107</v>
      </c>
      <c r="T294" s="884">
        <f t="shared" si="8"/>
        <v>11006.291000000001</v>
      </c>
      <c r="U294" s="885">
        <f t="shared" si="9"/>
        <v>11556.605550000002</v>
      </c>
    </row>
    <row r="295" spans="1:21" hidden="1">
      <c r="A295" s="878" t="s">
        <v>4233</v>
      </c>
      <c r="B295" s="879">
        <v>620070002066</v>
      </c>
      <c r="C295" s="878" t="s">
        <v>4388</v>
      </c>
      <c r="D295" s="878" t="s">
        <v>4159</v>
      </c>
      <c r="E295" s="878" t="s">
        <v>4135</v>
      </c>
      <c r="F295" s="880">
        <v>16427.3</v>
      </c>
      <c r="G295" s="878" t="s">
        <v>4106</v>
      </c>
      <c r="H295" s="881">
        <v>1</v>
      </c>
      <c r="I295" s="882">
        <v>0.527983104540655</v>
      </c>
      <c r="J295" s="882">
        <v>0</v>
      </c>
      <c r="K295" s="883">
        <v>30</v>
      </c>
      <c r="L295" s="882">
        <v>11.45</v>
      </c>
      <c r="M295" s="882">
        <v>15.8394931362196</v>
      </c>
      <c r="N295" s="881">
        <v>1</v>
      </c>
      <c r="O295" s="881">
        <v>0</v>
      </c>
      <c r="P295" s="878">
        <v>4690379082576</v>
      </c>
      <c r="Q295" s="881"/>
      <c r="R295" s="881">
        <v>0</v>
      </c>
      <c r="S295" s="878" t="s">
        <v>4107</v>
      </c>
      <c r="T295" s="884">
        <f t="shared" si="8"/>
        <v>11006.291000000001</v>
      </c>
      <c r="U295" s="885">
        <f t="shared" si="9"/>
        <v>11556.605550000002</v>
      </c>
    </row>
    <row r="296" spans="1:21" hidden="1">
      <c r="A296" s="878" t="s">
        <v>4233</v>
      </c>
      <c r="B296" s="879">
        <v>620070002067</v>
      </c>
      <c r="C296" s="878" t="s">
        <v>4389</v>
      </c>
      <c r="D296" s="878" t="s">
        <v>4159</v>
      </c>
      <c r="E296" s="878" t="s">
        <v>4135</v>
      </c>
      <c r="F296" s="880">
        <v>16427.3</v>
      </c>
      <c r="G296" s="878" t="s">
        <v>4106</v>
      </c>
      <c r="H296" s="881">
        <v>1</v>
      </c>
      <c r="I296" s="882">
        <v>0.527983104540655</v>
      </c>
      <c r="J296" s="882">
        <v>0</v>
      </c>
      <c r="K296" s="883">
        <v>30</v>
      </c>
      <c r="L296" s="882">
        <v>11.45</v>
      </c>
      <c r="M296" s="882">
        <v>15.8394931362196</v>
      </c>
      <c r="N296" s="881">
        <v>1</v>
      </c>
      <c r="O296" s="881">
        <v>0</v>
      </c>
      <c r="P296" s="878">
        <v>4690379082583</v>
      </c>
      <c r="Q296" s="881"/>
      <c r="R296" s="881">
        <v>0</v>
      </c>
      <c r="S296" s="878" t="s">
        <v>4107</v>
      </c>
      <c r="T296" s="884">
        <f t="shared" si="8"/>
        <v>11006.291000000001</v>
      </c>
      <c r="U296" s="885">
        <f t="shared" si="9"/>
        <v>11556.605550000002</v>
      </c>
    </row>
    <row r="297" spans="1:21" hidden="1">
      <c r="A297" s="878" t="s">
        <v>4233</v>
      </c>
      <c r="B297" s="879">
        <v>620070002112</v>
      </c>
      <c r="C297" s="878" t="s">
        <v>4390</v>
      </c>
      <c r="D297" s="878" t="s">
        <v>4172</v>
      </c>
      <c r="E297" s="878" t="s">
        <v>4135</v>
      </c>
      <c r="F297" s="880">
        <v>6972.3</v>
      </c>
      <c r="G297" s="878" t="s">
        <v>4106</v>
      </c>
      <c r="H297" s="881">
        <v>4</v>
      </c>
      <c r="I297" s="882">
        <v>1.05596620908131</v>
      </c>
      <c r="J297" s="882">
        <v>0</v>
      </c>
      <c r="K297" s="883">
        <v>20</v>
      </c>
      <c r="L297" s="882">
        <v>45.8</v>
      </c>
      <c r="M297" s="882">
        <v>21.119324181626201</v>
      </c>
      <c r="N297" s="881">
        <v>1</v>
      </c>
      <c r="O297" s="881">
        <v>0</v>
      </c>
      <c r="P297" s="878">
        <v>4690379082590</v>
      </c>
      <c r="Q297" s="881"/>
      <c r="R297" s="881">
        <v>0</v>
      </c>
      <c r="S297" s="878" t="s">
        <v>4107</v>
      </c>
      <c r="T297" s="884">
        <f t="shared" si="8"/>
        <v>4671.4410000000007</v>
      </c>
      <c r="U297" s="885">
        <f t="shared" si="9"/>
        <v>4905.0130500000014</v>
      </c>
    </row>
    <row r="298" spans="1:21" hidden="1">
      <c r="A298" s="878" t="s">
        <v>4233</v>
      </c>
      <c r="B298" s="879">
        <v>620070002113</v>
      </c>
      <c r="C298" s="878" t="s">
        <v>4391</v>
      </c>
      <c r="D298" s="878" t="s">
        <v>4172</v>
      </c>
      <c r="E298" s="878" t="s">
        <v>4135</v>
      </c>
      <c r="F298" s="880">
        <v>6972.3</v>
      </c>
      <c r="G298" s="878" t="s">
        <v>4106</v>
      </c>
      <c r="H298" s="881">
        <v>4</v>
      </c>
      <c r="I298" s="882">
        <v>1.05596620908131</v>
      </c>
      <c r="J298" s="882">
        <v>0</v>
      </c>
      <c r="K298" s="883">
        <v>20</v>
      </c>
      <c r="L298" s="882">
        <v>45.8</v>
      </c>
      <c r="M298" s="882">
        <v>21.119324181626201</v>
      </c>
      <c r="N298" s="881">
        <v>1</v>
      </c>
      <c r="O298" s="881">
        <v>0</v>
      </c>
      <c r="P298" s="878">
        <v>4690379082606</v>
      </c>
      <c r="Q298" s="881"/>
      <c r="R298" s="881">
        <v>0</v>
      </c>
      <c r="S298" s="878" t="s">
        <v>4107</v>
      </c>
      <c r="T298" s="884">
        <f t="shared" si="8"/>
        <v>4671.4410000000007</v>
      </c>
      <c r="U298" s="885">
        <f t="shared" si="9"/>
        <v>4905.0130500000014</v>
      </c>
    </row>
    <row r="299" spans="1:21" hidden="1">
      <c r="A299" s="878" t="s">
        <v>4233</v>
      </c>
      <c r="B299" s="879">
        <v>620070002114</v>
      </c>
      <c r="C299" s="878" t="s">
        <v>4392</v>
      </c>
      <c r="D299" s="878" t="s">
        <v>4172</v>
      </c>
      <c r="E299" s="878" t="s">
        <v>4135</v>
      </c>
      <c r="F299" s="880">
        <v>6972.3</v>
      </c>
      <c r="G299" s="878" t="s">
        <v>4106</v>
      </c>
      <c r="H299" s="881">
        <v>4</v>
      </c>
      <c r="I299" s="882">
        <v>1.05596620908131</v>
      </c>
      <c r="J299" s="882">
        <v>0</v>
      </c>
      <c r="K299" s="883">
        <v>20</v>
      </c>
      <c r="L299" s="882">
        <v>45.8</v>
      </c>
      <c r="M299" s="882">
        <v>21.119324181626201</v>
      </c>
      <c r="N299" s="881">
        <v>1</v>
      </c>
      <c r="O299" s="881">
        <v>0</v>
      </c>
      <c r="P299" s="878">
        <v>4690379082613</v>
      </c>
      <c r="Q299" s="881"/>
      <c r="R299" s="881">
        <v>0</v>
      </c>
      <c r="S299" s="878" t="s">
        <v>4107</v>
      </c>
      <c r="T299" s="884">
        <f t="shared" si="8"/>
        <v>4671.4410000000007</v>
      </c>
      <c r="U299" s="885">
        <f t="shared" si="9"/>
        <v>4905.0130500000014</v>
      </c>
    </row>
    <row r="300" spans="1:21" hidden="1">
      <c r="A300" s="878" t="s">
        <v>4233</v>
      </c>
      <c r="B300" s="879">
        <v>620070002115</v>
      </c>
      <c r="C300" s="878" t="s">
        <v>4393</v>
      </c>
      <c r="D300" s="878" t="s">
        <v>4172</v>
      </c>
      <c r="E300" s="878" t="s">
        <v>4135</v>
      </c>
      <c r="F300" s="880">
        <v>6972.3</v>
      </c>
      <c r="G300" s="878" t="s">
        <v>4106</v>
      </c>
      <c r="H300" s="881">
        <v>4</v>
      </c>
      <c r="I300" s="882">
        <v>1.05596620908131</v>
      </c>
      <c r="J300" s="882">
        <v>0</v>
      </c>
      <c r="K300" s="883">
        <v>20</v>
      </c>
      <c r="L300" s="882">
        <v>45.8</v>
      </c>
      <c r="M300" s="882">
        <v>21.119324181626201</v>
      </c>
      <c r="N300" s="881">
        <v>1</v>
      </c>
      <c r="O300" s="881">
        <v>0</v>
      </c>
      <c r="P300" s="878">
        <v>4690379082620</v>
      </c>
      <c r="Q300" s="881"/>
      <c r="R300" s="881">
        <v>0</v>
      </c>
      <c r="S300" s="878" t="s">
        <v>4107</v>
      </c>
      <c r="T300" s="884">
        <f t="shared" si="8"/>
        <v>4671.4410000000007</v>
      </c>
      <c r="U300" s="885">
        <f t="shared" si="9"/>
        <v>4905.0130500000014</v>
      </c>
    </row>
    <row r="301" spans="1:21" hidden="1">
      <c r="A301" s="878" t="s">
        <v>4233</v>
      </c>
      <c r="B301" s="879">
        <v>620070002116</v>
      </c>
      <c r="C301" s="878" t="s">
        <v>4394</v>
      </c>
      <c r="D301" s="878" t="s">
        <v>4172</v>
      </c>
      <c r="E301" s="878" t="s">
        <v>4135</v>
      </c>
      <c r="F301" s="880">
        <v>6972.3</v>
      </c>
      <c r="G301" s="878" t="s">
        <v>4106</v>
      </c>
      <c r="H301" s="881">
        <v>4</v>
      </c>
      <c r="I301" s="882">
        <v>1.05596620908131</v>
      </c>
      <c r="J301" s="882">
        <v>0</v>
      </c>
      <c r="K301" s="883">
        <v>20</v>
      </c>
      <c r="L301" s="882">
        <v>45.8</v>
      </c>
      <c r="M301" s="882">
        <v>21.119324181626201</v>
      </c>
      <c r="N301" s="881">
        <v>1</v>
      </c>
      <c r="O301" s="881">
        <v>0</v>
      </c>
      <c r="P301" s="878">
        <v>4690379082637</v>
      </c>
      <c r="Q301" s="881"/>
      <c r="R301" s="881">
        <v>0</v>
      </c>
      <c r="S301" s="878" t="s">
        <v>4107</v>
      </c>
      <c r="T301" s="884">
        <f t="shared" si="8"/>
        <v>4671.4410000000007</v>
      </c>
      <c r="U301" s="885">
        <f t="shared" si="9"/>
        <v>4905.0130500000014</v>
      </c>
    </row>
    <row r="302" spans="1:21" hidden="1">
      <c r="A302" s="878" t="s">
        <v>4233</v>
      </c>
      <c r="B302" s="879">
        <v>620070002117</v>
      </c>
      <c r="C302" s="878" t="s">
        <v>4395</v>
      </c>
      <c r="D302" s="878" t="s">
        <v>4172</v>
      </c>
      <c r="E302" s="878" t="s">
        <v>4135</v>
      </c>
      <c r="F302" s="880">
        <v>6972.3</v>
      </c>
      <c r="G302" s="878" t="s">
        <v>4106</v>
      </c>
      <c r="H302" s="881">
        <v>4</v>
      </c>
      <c r="I302" s="882">
        <v>1.05596620908131</v>
      </c>
      <c r="J302" s="882">
        <v>0</v>
      </c>
      <c r="K302" s="883">
        <v>20</v>
      </c>
      <c r="L302" s="882">
        <v>45.8</v>
      </c>
      <c r="M302" s="882">
        <v>21.119324181626201</v>
      </c>
      <c r="N302" s="881">
        <v>1</v>
      </c>
      <c r="O302" s="881">
        <v>0</v>
      </c>
      <c r="P302" s="878">
        <v>4690379082644</v>
      </c>
      <c r="Q302" s="881"/>
      <c r="R302" s="881">
        <v>0</v>
      </c>
      <c r="S302" s="878" t="s">
        <v>4107</v>
      </c>
      <c r="T302" s="884">
        <f t="shared" si="8"/>
        <v>4671.4410000000007</v>
      </c>
      <c r="U302" s="885">
        <f t="shared" si="9"/>
        <v>4905.0130500000014</v>
      </c>
    </row>
    <row r="303" spans="1:21" hidden="1">
      <c r="A303" s="878" t="s">
        <v>4233</v>
      </c>
      <c r="B303" s="879">
        <v>620070002118</v>
      </c>
      <c r="C303" s="878" t="s">
        <v>4396</v>
      </c>
      <c r="D303" s="878" t="s">
        <v>4172</v>
      </c>
      <c r="E303" s="878" t="s">
        <v>4135</v>
      </c>
      <c r="F303" s="880">
        <v>6972.3</v>
      </c>
      <c r="G303" s="878" t="s">
        <v>4106</v>
      </c>
      <c r="H303" s="881">
        <v>4</v>
      </c>
      <c r="I303" s="882">
        <v>1.05596620908131</v>
      </c>
      <c r="J303" s="882">
        <v>0</v>
      </c>
      <c r="K303" s="883">
        <v>20</v>
      </c>
      <c r="L303" s="882">
        <v>45.8</v>
      </c>
      <c r="M303" s="882">
        <v>21.119324181626201</v>
      </c>
      <c r="N303" s="881">
        <v>1</v>
      </c>
      <c r="O303" s="881">
        <v>0</v>
      </c>
      <c r="P303" s="878">
        <v>4690379082651</v>
      </c>
      <c r="Q303" s="881"/>
      <c r="R303" s="881">
        <v>0</v>
      </c>
      <c r="S303" s="878" t="s">
        <v>4107</v>
      </c>
      <c r="T303" s="884">
        <f t="shared" si="8"/>
        <v>4671.4410000000007</v>
      </c>
      <c r="U303" s="885">
        <f t="shared" si="9"/>
        <v>4905.0130500000014</v>
      </c>
    </row>
    <row r="304" spans="1:21" hidden="1">
      <c r="A304" s="878" t="s">
        <v>4233</v>
      </c>
      <c r="B304" s="879">
        <v>620070002119</v>
      </c>
      <c r="C304" s="878" t="s">
        <v>4397</v>
      </c>
      <c r="D304" s="878" t="s">
        <v>4172</v>
      </c>
      <c r="E304" s="878" t="s">
        <v>4135</v>
      </c>
      <c r="F304" s="880">
        <v>11712</v>
      </c>
      <c r="G304" s="878" t="s">
        <v>4106</v>
      </c>
      <c r="H304" s="881">
        <v>2</v>
      </c>
      <c r="I304" s="882">
        <v>0.527983104540655</v>
      </c>
      <c r="J304" s="882">
        <v>0</v>
      </c>
      <c r="K304" s="883">
        <v>26</v>
      </c>
      <c r="L304" s="882">
        <v>22.9</v>
      </c>
      <c r="M304" s="882">
        <v>13.727560718056999</v>
      </c>
      <c r="N304" s="881">
        <v>1</v>
      </c>
      <c r="O304" s="881">
        <v>0</v>
      </c>
      <c r="P304" s="878">
        <v>4690379082668</v>
      </c>
      <c r="Q304" s="881"/>
      <c r="R304" s="881">
        <v>0</v>
      </c>
      <c r="S304" s="878" t="s">
        <v>4107</v>
      </c>
      <c r="T304" s="884">
        <f t="shared" si="8"/>
        <v>7847.0400000000009</v>
      </c>
      <c r="U304" s="885">
        <f t="shared" si="9"/>
        <v>8239.3920000000016</v>
      </c>
    </row>
    <row r="305" spans="1:21" hidden="1">
      <c r="A305" s="878" t="s">
        <v>4233</v>
      </c>
      <c r="B305" s="879">
        <v>620070002120</v>
      </c>
      <c r="C305" s="878" t="s">
        <v>4398</v>
      </c>
      <c r="D305" s="878" t="s">
        <v>4172</v>
      </c>
      <c r="E305" s="878" t="s">
        <v>4135</v>
      </c>
      <c r="F305" s="880">
        <v>11712</v>
      </c>
      <c r="G305" s="878" t="s">
        <v>4106</v>
      </c>
      <c r="H305" s="881">
        <v>2</v>
      </c>
      <c r="I305" s="882">
        <v>0.527983104540655</v>
      </c>
      <c r="J305" s="882">
        <v>0</v>
      </c>
      <c r="K305" s="883">
        <v>26</v>
      </c>
      <c r="L305" s="882">
        <v>22.9</v>
      </c>
      <c r="M305" s="882">
        <v>13.727560718056999</v>
      </c>
      <c r="N305" s="881">
        <v>1</v>
      </c>
      <c r="O305" s="881">
        <v>0</v>
      </c>
      <c r="P305" s="878">
        <v>4690379082675</v>
      </c>
      <c r="Q305" s="881"/>
      <c r="R305" s="881">
        <v>0</v>
      </c>
      <c r="S305" s="878" t="s">
        <v>4107</v>
      </c>
      <c r="T305" s="884">
        <f t="shared" si="8"/>
        <v>7847.0400000000009</v>
      </c>
      <c r="U305" s="885">
        <f t="shared" si="9"/>
        <v>8239.3920000000016</v>
      </c>
    </row>
    <row r="306" spans="1:21" hidden="1">
      <c r="A306" s="878" t="s">
        <v>4233</v>
      </c>
      <c r="B306" s="879">
        <v>620070002121</v>
      </c>
      <c r="C306" s="878" t="s">
        <v>4399</v>
      </c>
      <c r="D306" s="878" t="s">
        <v>4172</v>
      </c>
      <c r="E306" s="878" t="s">
        <v>4135</v>
      </c>
      <c r="F306" s="880">
        <v>11712</v>
      </c>
      <c r="G306" s="878" t="s">
        <v>4106</v>
      </c>
      <c r="H306" s="881">
        <v>2</v>
      </c>
      <c r="I306" s="882">
        <v>0.527983104540655</v>
      </c>
      <c r="J306" s="882">
        <v>0</v>
      </c>
      <c r="K306" s="883">
        <v>26</v>
      </c>
      <c r="L306" s="882">
        <v>22.9</v>
      </c>
      <c r="M306" s="882">
        <v>13.727560718056999</v>
      </c>
      <c r="N306" s="881">
        <v>1</v>
      </c>
      <c r="O306" s="881">
        <v>0</v>
      </c>
      <c r="P306" s="878">
        <v>4690379082682</v>
      </c>
      <c r="Q306" s="881"/>
      <c r="R306" s="881">
        <v>0</v>
      </c>
      <c r="S306" s="878" t="s">
        <v>4107</v>
      </c>
      <c r="T306" s="884">
        <f t="shared" si="8"/>
        <v>7847.0400000000009</v>
      </c>
      <c r="U306" s="885">
        <f t="shared" si="9"/>
        <v>8239.3920000000016</v>
      </c>
    </row>
    <row r="307" spans="1:21" hidden="1">
      <c r="A307" s="878" t="s">
        <v>4233</v>
      </c>
      <c r="B307" s="879">
        <v>620070002122</v>
      </c>
      <c r="C307" s="878" t="s">
        <v>4400</v>
      </c>
      <c r="D307" s="878" t="s">
        <v>4172</v>
      </c>
      <c r="E307" s="878" t="s">
        <v>4135</v>
      </c>
      <c r="F307" s="880">
        <v>11712</v>
      </c>
      <c r="G307" s="878" t="s">
        <v>4106</v>
      </c>
      <c r="H307" s="881">
        <v>2</v>
      </c>
      <c r="I307" s="882">
        <v>0.527983104540655</v>
      </c>
      <c r="J307" s="882">
        <v>0</v>
      </c>
      <c r="K307" s="883">
        <v>26</v>
      </c>
      <c r="L307" s="882">
        <v>22.9</v>
      </c>
      <c r="M307" s="882">
        <v>13.727560718056999</v>
      </c>
      <c r="N307" s="881">
        <v>1</v>
      </c>
      <c r="O307" s="881">
        <v>0</v>
      </c>
      <c r="P307" s="878">
        <v>4690379082699</v>
      </c>
      <c r="Q307" s="881"/>
      <c r="R307" s="881">
        <v>0</v>
      </c>
      <c r="S307" s="878" t="s">
        <v>4107</v>
      </c>
      <c r="T307" s="884">
        <f t="shared" si="8"/>
        <v>7847.0400000000009</v>
      </c>
      <c r="U307" s="885">
        <f t="shared" si="9"/>
        <v>8239.3920000000016</v>
      </c>
    </row>
    <row r="308" spans="1:21" hidden="1">
      <c r="A308" s="878" t="s">
        <v>4233</v>
      </c>
      <c r="B308" s="879">
        <v>620070002123</v>
      </c>
      <c r="C308" s="878" t="s">
        <v>4401</v>
      </c>
      <c r="D308" s="878" t="s">
        <v>4172</v>
      </c>
      <c r="E308" s="878" t="s">
        <v>4135</v>
      </c>
      <c r="F308" s="880">
        <v>11712</v>
      </c>
      <c r="G308" s="878" t="s">
        <v>4106</v>
      </c>
      <c r="H308" s="881">
        <v>2</v>
      </c>
      <c r="I308" s="882">
        <v>0.527983104540655</v>
      </c>
      <c r="J308" s="882">
        <v>0</v>
      </c>
      <c r="K308" s="883">
        <v>26</v>
      </c>
      <c r="L308" s="882">
        <v>22.9</v>
      </c>
      <c r="M308" s="882">
        <v>13.727560718056999</v>
      </c>
      <c r="N308" s="881">
        <v>1</v>
      </c>
      <c r="O308" s="881">
        <v>0</v>
      </c>
      <c r="P308" s="878">
        <v>4690379082705</v>
      </c>
      <c r="Q308" s="881"/>
      <c r="R308" s="881">
        <v>0</v>
      </c>
      <c r="S308" s="878" t="s">
        <v>4107</v>
      </c>
      <c r="T308" s="884">
        <f t="shared" si="8"/>
        <v>7847.0400000000009</v>
      </c>
      <c r="U308" s="885">
        <f t="shared" si="9"/>
        <v>8239.3920000000016</v>
      </c>
    </row>
    <row r="309" spans="1:21" hidden="1">
      <c r="A309" s="878" t="s">
        <v>4233</v>
      </c>
      <c r="B309" s="879">
        <v>620070002124</v>
      </c>
      <c r="C309" s="878" t="s">
        <v>4402</v>
      </c>
      <c r="D309" s="878" t="s">
        <v>4172</v>
      </c>
      <c r="E309" s="878" t="s">
        <v>4135</v>
      </c>
      <c r="F309" s="880">
        <v>11712</v>
      </c>
      <c r="G309" s="878" t="s">
        <v>4106</v>
      </c>
      <c r="H309" s="881">
        <v>2</v>
      </c>
      <c r="I309" s="882">
        <v>0.527983104540655</v>
      </c>
      <c r="J309" s="882">
        <v>0</v>
      </c>
      <c r="K309" s="883">
        <v>26</v>
      </c>
      <c r="L309" s="882">
        <v>22.9</v>
      </c>
      <c r="M309" s="882">
        <v>13.727560718056999</v>
      </c>
      <c r="N309" s="881">
        <v>1</v>
      </c>
      <c r="O309" s="881">
        <v>0</v>
      </c>
      <c r="P309" s="878">
        <v>4690379082712</v>
      </c>
      <c r="Q309" s="881"/>
      <c r="R309" s="881">
        <v>0</v>
      </c>
      <c r="S309" s="878" t="s">
        <v>4107</v>
      </c>
      <c r="T309" s="884">
        <f t="shared" si="8"/>
        <v>7847.0400000000009</v>
      </c>
      <c r="U309" s="885">
        <f t="shared" si="9"/>
        <v>8239.3920000000016</v>
      </c>
    </row>
    <row r="310" spans="1:21" hidden="1">
      <c r="A310" s="878" t="s">
        <v>4233</v>
      </c>
      <c r="B310" s="879">
        <v>620070002125</v>
      </c>
      <c r="C310" s="878" t="s">
        <v>4403</v>
      </c>
      <c r="D310" s="878" t="s">
        <v>4172</v>
      </c>
      <c r="E310" s="878" t="s">
        <v>4135</v>
      </c>
      <c r="F310" s="880">
        <v>11712</v>
      </c>
      <c r="G310" s="878" t="s">
        <v>4106</v>
      </c>
      <c r="H310" s="881">
        <v>2</v>
      </c>
      <c r="I310" s="882">
        <v>0.527983104540655</v>
      </c>
      <c r="J310" s="882">
        <v>0</v>
      </c>
      <c r="K310" s="883">
        <v>26</v>
      </c>
      <c r="L310" s="882">
        <v>22.9</v>
      </c>
      <c r="M310" s="882">
        <v>13.727560718056999</v>
      </c>
      <c r="N310" s="881">
        <v>1</v>
      </c>
      <c r="O310" s="881">
        <v>0</v>
      </c>
      <c r="P310" s="878">
        <v>4690379082729</v>
      </c>
      <c r="Q310" s="881"/>
      <c r="R310" s="881">
        <v>0</v>
      </c>
      <c r="S310" s="878" t="s">
        <v>4107</v>
      </c>
      <c r="T310" s="884">
        <f t="shared" si="8"/>
        <v>7847.0400000000009</v>
      </c>
      <c r="U310" s="885">
        <f t="shared" si="9"/>
        <v>8239.3920000000016</v>
      </c>
    </row>
    <row r="311" spans="1:21" hidden="1">
      <c r="A311" s="878" t="s">
        <v>4233</v>
      </c>
      <c r="B311" s="879">
        <v>620070002126</v>
      </c>
      <c r="C311" s="878" t="s">
        <v>4404</v>
      </c>
      <c r="D311" s="878" t="s">
        <v>4172</v>
      </c>
      <c r="E311" s="878" t="s">
        <v>4135</v>
      </c>
      <c r="F311" s="880">
        <v>11712</v>
      </c>
      <c r="G311" s="878" t="s">
        <v>4106</v>
      </c>
      <c r="H311" s="881">
        <v>2</v>
      </c>
      <c r="I311" s="882">
        <v>0.527983104540655</v>
      </c>
      <c r="J311" s="882">
        <v>0</v>
      </c>
      <c r="K311" s="883">
        <v>26</v>
      </c>
      <c r="L311" s="882">
        <v>22.9</v>
      </c>
      <c r="M311" s="882">
        <v>13.727560718056999</v>
      </c>
      <c r="N311" s="881">
        <v>1</v>
      </c>
      <c r="O311" s="881">
        <v>0</v>
      </c>
      <c r="P311" s="878">
        <v>4690379082736</v>
      </c>
      <c r="Q311" s="881"/>
      <c r="R311" s="881">
        <v>0</v>
      </c>
      <c r="S311" s="878" t="s">
        <v>4107</v>
      </c>
      <c r="T311" s="884">
        <f t="shared" si="8"/>
        <v>7847.0400000000009</v>
      </c>
      <c r="U311" s="885">
        <f t="shared" si="9"/>
        <v>8239.3920000000016</v>
      </c>
    </row>
    <row r="312" spans="1:21" hidden="1">
      <c r="A312" s="878" t="s">
        <v>4233</v>
      </c>
      <c r="B312" s="879">
        <v>620070002127</v>
      </c>
      <c r="C312" s="878" t="s">
        <v>4405</v>
      </c>
      <c r="D312" s="878" t="s">
        <v>4172</v>
      </c>
      <c r="E312" s="878" t="s">
        <v>4135</v>
      </c>
      <c r="F312" s="880">
        <v>11712</v>
      </c>
      <c r="G312" s="878" t="s">
        <v>4106</v>
      </c>
      <c r="H312" s="881">
        <v>2</v>
      </c>
      <c r="I312" s="882">
        <v>0.527983104540655</v>
      </c>
      <c r="J312" s="882">
        <v>0</v>
      </c>
      <c r="K312" s="883">
        <v>26</v>
      </c>
      <c r="L312" s="882">
        <v>22.9</v>
      </c>
      <c r="M312" s="882">
        <v>13.727560718056999</v>
      </c>
      <c r="N312" s="881">
        <v>1</v>
      </c>
      <c r="O312" s="881">
        <v>0</v>
      </c>
      <c r="P312" s="878">
        <v>4690379082743</v>
      </c>
      <c r="Q312" s="881"/>
      <c r="R312" s="881">
        <v>0</v>
      </c>
      <c r="S312" s="878" t="s">
        <v>4107</v>
      </c>
      <c r="T312" s="884">
        <f t="shared" si="8"/>
        <v>7847.0400000000009</v>
      </c>
      <c r="U312" s="885">
        <f t="shared" si="9"/>
        <v>8239.3920000000016</v>
      </c>
    </row>
    <row r="313" spans="1:21" hidden="1">
      <c r="A313" s="878" t="s">
        <v>4233</v>
      </c>
      <c r="B313" s="879">
        <v>620070002128</v>
      </c>
      <c r="C313" s="878" t="s">
        <v>4406</v>
      </c>
      <c r="D313" s="878" t="s">
        <v>4172</v>
      </c>
      <c r="E313" s="878" t="s">
        <v>4135</v>
      </c>
      <c r="F313" s="880">
        <v>11712</v>
      </c>
      <c r="G313" s="878" t="s">
        <v>4106</v>
      </c>
      <c r="H313" s="881">
        <v>2</v>
      </c>
      <c r="I313" s="882">
        <v>0.527983104540655</v>
      </c>
      <c r="J313" s="882">
        <v>0</v>
      </c>
      <c r="K313" s="883">
        <v>26</v>
      </c>
      <c r="L313" s="882">
        <v>22.9</v>
      </c>
      <c r="M313" s="882">
        <v>13.727560718056999</v>
      </c>
      <c r="N313" s="881">
        <v>1</v>
      </c>
      <c r="O313" s="881">
        <v>0</v>
      </c>
      <c r="P313" s="878">
        <v>4690379082750</v>
      </c>
      <c r="Q313" s="881"/>
      <c r="R313" s="881">
        <v>0</v>
      </c>
      <c r="S313" s="878" t="s">
        <v>4107</v>
      </c>
      <c r="T313" s="884">
        <f t="shared" si="8"/>
        <v>7847.0400000000009</v>
      </c>
      <c r="U313" s="885">
        <f t="shared" si="9"/>
        <v>8239.3920000000016</v>
      </c>
    </row>
    <row r="314" spans="1:21" hidden="1">
      <c r="A314" s="878" t="s">
        <v>4233</v>
      </c>
      <c r="B314" s="879">
        <v>620070002129</v>
      </c>
      <c r="C314" s="878" t="s">
        <v>4407</v>
      </c>
      <c r="D314" s="878" t="s">
        <v>4172</v>
      </c>
      <c r="E314" s="878" t="s">
        <v>4135</v>
      </c>
      <c r="F314" s="880">
        <v>11712</v>
      </c>
      <c r="G314" s="878" t="s">
        <v>4106</v>
      </c>
      <c r="H314" s="881">
        <v>2</v>
      </c>
      <c r="I314" s="882">
        <v>0.527983104540655</v>
      </c>
      <c r="J314" s="882">
        <v>0</v>
      </c>
      <c r="K314" s="883">
        <v>26</v>
      </c>
      <c r="L314" s="882">
        <v>22.9</v>
      </c>
      <c r="M314" s="882">
        <v>13.727560718056999</v>
      </c>
      <c r="N314" s="881">
        <v>1</v>
      </c>
      <c r="O314" s="881">
        <v>0</v>
      </c>
      <c r="P314" s="878">
        <v>4690379082767</v>
      </c>
      <c r="Q314" s="881"/>
      <c r="R314" s="881">
        <v>0</v>
      </c>
      <c r="S314" s="878" t="s">
        <v>4107</v>
      </c>
      <c r="T314" s="884">
        <f t="shared" si="8"/>
        <v>7847.0400000000009</v>
      </c>
      <c r="U314" s="885">
        <f t="shared" si="9"/>
        <v>8239.3920000000016</v>
      </c>
    </row>
    <row r="315" spans="1:21" hidden="1">
      <c r="A315" s="878" t="s">
        <v>4233</v>
      </c>
      <c r="B315" s="879">
        <v>620070002130</v>
      </c>
      <c r="C315" s="878" t="s">
        <v>4408</v>
      </c>
      <c r="D315" s="878" t="s">
        <v>4172</v>
      </c>
      <c r="E315" s="878" t="s">
        <v>4135</v>
      </c>
      <c r="F315" s="880">
        <v>11712</v>
      </c>
      <c r="G315" s="878" t="s">
        <v>4106</v>
      </c>
      <c r="H315" s="881">
        <v>2</v>
      </c>
      <c r="I315" s="882">
        <v>0.527983104540655</v>
      </c>
      <c r="J315" s="882">
        <v>0</v>
      </c>
      <c r="K315" s="883">
        <v>26</v>
      </c>
      <c r="L315" s="882">
        <v>22.9</v>
      </c>
      <c r="M315" s="882">
        <v>13.727560718056999</v>
      </c>
      <c r="N315" s="881">
        <v>1</v>
      </c>
      <c r="O315" s="881">
        <v>0</v>
      </c>
      <c r="P315" s="878">
        <v>4690379082774</v>
      </c>
      <c r="Q315" s="881"/>
      <c r="R315" s="881">
        <v>0</v>
      </c>
      <c r="S315" s="878" t="s">
        <v>4107</v>
      </c>
      <c r="T315" s="884">
        <f t="shared" si="8"/>
        <v>7847.0400000000009</v>
      </c>
      <c r="U315" s="885">
        <f t="shared" si="9"/>
        <v>8239.3920000000016</v>
      </c>
    </row>
    <row r="316" spans="1:21" hidden="1">
      <c r="A316" s="878" t="s">
        <v>4233</v>
      </c>
      <c r="B316" s="879">
        <v>620070002131</v>
      </c>
      <c r="C316" s="878" t="s">
        <v>4409</v>
      </c>
      <c r="D316" s="878" t="s">
        <v>4172</v>
      </c>
      <c r="E316" s="878" t="s">
        <v>4135</v>
      </c>
      <c r="F316" s="880">
        <v>11712</v>
      </c>
      <c r="G316" s="878" t="s">
        <v>4106</v>
      </c>
      <c r="H316" s="881">
        <v>2</v>
      </c>
      <c r="I316" s="882">
        <v>0.527983104540655</v>
      </c>
      <c r="J316" s="882">
        <v>0</v>
      </c>
      <c r="K316" s="883">
        <v>26</v>
      </c>
      <c r="L316" s="882">
        <v>22.9</v>
      </c>
      <c r="M316" s="882">
        <v>13.727560718056999</v>
      </c>
      <c r="N316" s="881">
        <v>1</v>
      </c>
      <c r="O316" s="881">
        <v>0</v>
      </c>
      <c r="P316" s="878">
        <v>4690379082781</v>
      </c>
      <c r="Q316" s="881"/>
      <c r="R316" s="881">
        <v>0</v>
      </c>
      <c r="S316" s="878" t="s">
        <v>4107</v>
      </c>
      <c r="T316" s="884">
        <f t="shared" si="8"/>
        <v>7847.0400000000009</v>
      </c>
      <c r="U316" s="885">
        <f t="shared" si="9"/>
        <v>8239.3920000000016</v>
      </c>
    </row>
    <row r="317" spans="1:21" hidden="1">
      <c r="A317" s="878" t="s">
        <v>4233</v>
      </c>
      <c r="B317" s="879">
        <v>620070002132</v>
      </c>
      <c r="C317" s="878" t="s">
        <v>4410</v>
      </c>
      <c r="D317" s="878" t="s">
        <v>4172</v>
      </c>
      <c r="E317" s="878" t="s">
        <v>4135</v>
      </c>
      <c r="F317" s="880">
        <v>11712</v>
      </c>
      <c r="G317" s="878" t="s">
        <v>4106</v>
      </c>
      <c r="H317" s="881">
        <v>2</v>
      </c>
      <c r="I317" s="882">
        <v>0.527983104540655</v>
      </c>
      <c r="J317" s="882">
        <v>0</v>
      </c>
      <c r="K317" s="883">
        <v>26</v>
      </c>
      <c r="L317" s="882">
        <v>22.9</v>
      </c>
      <c r="M317" s="882">
        <v>13.727560718056999</v>
      </c>
      <c r="N317" s="881">
        <v>1</v>
      </c>
      <c r="O317" s="881">
        <v>0</v>
      </c>
      <c r="P317" s="878">
        <v>4690379082798</v>
      </c>
      <c r="Q317" s="881"/>
      <c r="R317" s="881">
        <v>0</v>
      </c>
      <c r="S317" s="878" t="s">
        <v>4107</v>
      </c>
      <c r="T317" s="884">
        <f t="shared" si="8"/>
        <v>7847.0400000000009</v>
      </c>
      <c r="U317" s="885">
        <f t="shared" si="9"/>
        <v>8239.3920000000016</v>
      </c>
    </row>
    <row r="318" spans="1:21" hidden="1">
      <c r="A318" s="878" t="s">
        <v>4233</v>
      </c>
      <c r="B318" s="879">
        <v>620070002068</v>
      </c>
      <c r="C318" s="878" t="s">
        <v>4411</v>
      </c>
      <c r="D318" s="878" t="s">
        <v>4185</v>
      </c>
      <c r="E318" s="878" t="s">
        <v>4135</v>
      </c>
      <c r="F318" s="880">
        <v>8985.2999999999993</v>
      </c>
      <c r="G318" s="878" t="s">
        <v>4106</v>
      </c>
      <c r="H318" s="881">
        <v>2</v>
      </c>
      <c r="I318" s="882">
        <v>0.79207920792079201</v>
      </c>
      <c r="J318" s="882">
        <v>0</v>
      </c>
      <c r="K318" s="883">
        <v>18</v>
      </c>
      <c r="L318" s="882">
        <v>22.9</v>
      </c>
      <c r="M318" s="882">
        <v>14.2574257425743</v>
      </c>
      <c r="N318" s="881">
        <v>1</v>
      </c>
      <c r="O318" s="881">
        <v>0</v>
      </c>
      <c r="P318" s="878">
        <v>4690379082804</v>
      </c>
      <c r="Q318" s="881"/>
      <c r="R318" s="881">
        <v>0</v>
      </c>
      <c r="S318" s="878" t="s">
        <v>4107</v>
      </c>
      <c r="T318" s="884">
        <f t="shared" si="8"/>
        <v>6020.1509999999998</v>
      </c>
      <c r="U318" s="885">
        <f t="shared" si="9"/>
        <v>6321.1585500000001</v>
      </c>
    </row>
    <row r="319" spans="1:21" hidden="1">
      <c r="A319" s="878" t="s">
        <v>4233</v>
      </c>
      <c r="B319" s="879">
        <v>620070002069</v>
      </c>
      <c r="C319" s="878" t="s">
        <v>4412</v>
      </c>
      <c r="D319" s="878" t="s">
        <v>4185</v>
      </c>
      <c r="E319" s="878" t="s">
        <v>4135</v>
      </c>
      <c r="F319" s="880">
        <v>8985.2999999999993</v>
      </c>
      <c r="G319" s="878" t="s">
        <v>4106</v>
      </c>
      <c r="H319" s="881">
        <v>2</v>
      </c>
      <c r="I319" s="882">
        <v>0.79207920792079201</v>
      </c>
      <c r="J319" s="882">
        <v>0</v>
      </c>
      <c r="K319" s="883">
        <v>18</v>
      </c>
      <c r="L319" s="882">
        <v>22.9</v>
      </c>
      <c r="M319" s="882">
        <v>14.2574257425743</v>
      </c>
      <c r="N319" s="881">
        <v>1</v>
      </c>
      <c r="O319" s="881">
        <v>0</v>
      </c>
      <c r="P319" s="878">
        <v>4690379082811</v>
      </c>
      <c r="Q319" s="881"/>
      <c r="R319" s="881">
        <v>0</v>
      </c>
      <c r="S319" s="878" t="s">
        <v>4107</v>
      </c>
      <c r="T319" s="884">
        <f t="shared" si="8"/>
        <v>6020.1509999999998</v>
      </c>
      <c r="U319" s="885">
        <f t="shared" si="9"/>
        <v>6321.1585500000001</v>
      </c>
    </row>
    <row r="320" spans="1:21" hidden="1">
      <c r="A320" s="878" t="s">
        <v>4233</v>
      </c>
      <c r="B320" s="879">
        <v>620070002070</v>
      </c>
      <c r="C320" s="878" t="s">
        <v>4413</v>
      </c>
      <c r="D320" s="878" t="s">
        <v>4185</v>
      </c>
      <c r="E320" s="878" t="s">
        <v>4135</v>
      </c>
      <c r="F320" s="880">
        <v>8985.2999999999993</v>
      </c>
      <c r="G320" s="878" t="s">
        <v>4106</v>
      </c>
      <c r="H320" s="881">
        <v>2</v>
      </c>
      <c r="I320" s="882">
        <v>0.79207920792079201</v>
      </c>
      <c r="J320" s="882">
        <v>0</v>
      </c>
      <c r="K320" s="883">
        <v>18</v>
      </c>
      <c r="L320" s="882">
        <v>22.9</v>
      </c>
      <c r="M320" s="882">
        <v>14.2574257425743</v>
      </c>
      <c r="N320" s="881">
        <v>1</v>
      </c>
      <c r="O320" s="881">
        <v>0</v>
      </c>
      <c r="P320" s="878">
        <v>4690379082828</v>
      </c>
      <c r="Q320" s="881"/>
      <c r="R320" s="881">
        <v>0</v>
      </c>
      <c r="S320" s="878" t="s">
        <v>4107</v>
      </c>
      <c r="T320" s="884">
        <f t="shared" si="8"/>
        <v>6020.1509999999998</v>
      </c>
      <c r="U320" s="885">
        <f t="shared" si="9"/>
        <v>6321.1585500000001</v>
      </c>
    </row>
    <row r="321" spans="1:21" hidden="1">
      <c r="A321" s="878" t="s">
        <v>4233</v>
      </c>
      <c r="B321" s="879">
        <v>620070002071</v>
      </c>
      <c r="C321" s="878" t="s">
        <v>4414</v>
      </c>
      <c r="D321" s="878" t="s">
        <v>4185</v>
      </c>
      <c r="E321" s="878" t="s">
        <v>4135</v>
      </c>
      <c r="F321" s="880">
        <v>8985.2999999999993</v>
      </c>
      <c r="G321" s="878" t="s">
        <v>4106</v>
      </c>
      <c r="H321" s="881">
        <v>2</v>
      </c>
      <c r="I321" s="882">
        <v>0.79207920792079201</v>
      </c>
      <c r="J321" s="882">
        <v>0</v>
      </c>
      <c r="K321" s="883">
        <v>18</v>
      </c>
      <c r="L321" s="882">
        <v>22.9</v>
      </c>
      <c r="M321" s="882">
        <v>14.2574257425743</v>
      </c>
      <c r="N321" s="881">
        <v>1</v>
      </c>
      <c r="O321" s="881">
        <v>0</v>
      </c>
      <c r="P321" s="878">
        <v>4690379082835</v>
      </c>
      <c r="Q321" s="881"/>
      <c r="R321" s="881">
        <v>0</v>
      </c>
      <c r="S321" s="878" t="s">
        <v>4107</v>
      </c>
      <c r="T321" s="884">
        <f t="shared" si="8"/>
        <v>6020.1509999999998</v>
      </c>
      <c r="U321" s="885">
        <f t="shared" si="9"/>
        <v>6321.1585500000001</v>
      </c>
    </row>
    <row r="322" spans="1:21" hidden="1">
      <c r="A322" s="878" t="s">
        <v>4233</v>
      </c>
      <c r="B322" s="879">
        <v>620070002072</v>
      </c>
      <c r="C322" s="878" t="s">
        <v>4415</v>
      </c>
      <c r="D322" s="878" t="s">
        <v>4185</v>
      </c>
      <c r="E322" s="878" t="s">
        <v>4135</v>
      </c>
      <c r="F322" s="880">
        <v>8985.2999999999993</v>
      </c>
      <c r="G322" s="878" t="s">
        <v>4106</v>
      </c>
      <c r="H322" s="881">
        <v>2</v>
      </c>
      <c r="I322" s="882">
        <v>0.79207920792079201</v>
      </c>
      <c r="J322" s="882">
        <v>0</v>
      </c>
      <c r="K322" s="883">
        <v>18</v>
      </c>
      <c r="L322" s="882">
        <v>22.9</v>
      </c>
      <c r="M322" s="882">
        <v>14.2574257425743</v>
      </c>
      <c r="N322" s="881">
        <v>1</v>
      </c>
      <c r="O322" s="881">
        <v>0</v>
      </c>
      <c r="P322" s="878">
        <v>4690379082842</v>
      </c>
      <c r="Q322" s="881"/>
      <c r="R322" s="881">
        <v>0</v>
      </c>
      <c r="S322" s="878" t="s">
        <v>4107</v>
      </c>
      <c r="T322" s="884">
        <f t="shared" si="8"/>
        <v>6020.1509999999998</v>
      </c>
      <c r="U322" s="885">
        <f t="shared" si="9"/>
        <v>6321.1585500000001</v>
      </c>
    </row>
    <row r="323" spans="1:21" hidden="1">
      <c r="A323" s="878" t="s">
        <v>4233</v>
      </c>
      <c r="B323" s="879">
        <v>620070002073</v>
      </c>
      <c r="C323" s="878" t="s">
        <v>4416</v>
      </c>
      <c r="D323" s="878" t="s">
        <v>4185</v>
      </c>
      <c r="E323" s="878" t="s">
        <v>4135</v>
      </c>
      <c r="F323" s="880">
        <v>8985.2999999999993</v>
      </c>
      <c r="G323" s="878" t="s">
        <v>4106</v>
      </c>
      <c r="H323" s="881">
        <v>2</v>
      </c>
      <c r="I323" s="882">
        <v>0.79207920792079201</v>
      </c>
      <c r="J323" s="882">
        <v>0</v>
      </c>
      <c r="K323" s="883">
        <v>18</v>
      </c>
      <c r="L323" s="882">
        <v>22.9</v>
      </c>
      <c r="M323" s="882">
        <v>14.2574257425743</v>
      </c>
      <c r="N323" s="881">
        <v>1</v>
      </c>
      <c r="O323" s="881">
        <v>0</v>
      </c>
      <c r="P323" s="878">
        <v>4690379082859</v>
      </c>
      <c r="Q323" s="881"/>
      <c r="R323" s="881">
        <v>0</v>
      </c>
      <c r="S323" s="878" t="s">
        <v>4107</v>
      </c>
      <c r="T323" s="884">
        <f t="shared" si="8"/>
        <v>6020.1509999999998</v>
      </c>
      <c r="U323" s="885">
        <f t="shared" si="9"/>
        <v>6321.1585500000001</v>
      </c>
    </row>
    <row r="324" spans="1:21" hidden="1">
      <c r="A324" s="878" t="s">
        <v>4233</v>
      </c>
      <c r="B324" s="879">
        <v>620070002076</v>
      </c>
      <c r="C324" s="878" t="s">
        <v>4417</v>
      </c>
      <c r="D324" s="878" t="s">
        <v>4185</v>
      </c>
      <c r="E324" s="878" t="s">
        <v>4135</v>
      </c>
      <c r="F324" s="880">
        <v>8985.2999999999993</v>
      </c>
      <c r="G324" s="878" t="s">
        <v>4106</v>
      </c>
      <c r="H324" s="881">
        <v>2</v>
      </c>
      <c r="I324" s="882">
        <v>0.79207920792079201</v>
      </c>
      <c r="J324" s="882">
        <v>0</v>
      </c>
      <c r="K324" s="883">
        <v>18</v>
      </c>
      <c r="L324" s="882">
        <v>22.9</v>
      </c>
      <c r="M324" s="882">
        <v>14.2574257425743</v>
      </c>
      <c r="N324" s="881">
        <v>1</v>
      </c>
      <c r="O324" s="881">
        <v>0</v>
      </c>
      <c r="P324" s="878">
        <v>4690379082866</v>
      </c>
      <c r="Q324" s="881"/>
      <c r="R324" s="881">
        <v>0</v>
      </c>
      <c r="S324" s="878" t="s">
        <v>4107</v>
      </c>
      <c r="T324" s="884">
        <f t="shared" si="8"/>
        <v>6020.1509999999998</v>
      </c>
      <c r="U324" s="885">
        <f t="shared" si="9"/>
        <v>6321.1585500000001</v>
      </c>
    </row>
    <row r="325" spans="1:21" hidden="1">
      <c r="A325" s="878" t="s">
        <v>4233</v>
      </c>
      <c r="B325" s="879">
        <v>620070002077</v>
      </c>
      <c r="C325" s="878" t="s">
        <v>4418</v>
      </c>
      <c r="D325" s="878" t="s">
        <v>4185</v>
      </c>
      <c r="E325" s="878" t="s">
        <v>4135</v>
      </c>
      <c r="F325" s="880">
        <v>12895.4</v>
      </c>
      <c r="G325" s="878" t="s">
        <v>4106</v>
      </c>
      <c r="H325" s="881">
        <v>1</v>
      </c>
      <c r="I325" s="882">
        <v>0.396039603960396</v>
      </c>
      <c r="J325" s="882">
        <v>0</v>
      </c>
      <c r="K325" s="883">
        <v>30</v>
      </c>
      <c r="L325" s="882">
        <v>5.2850000000000001</v>
      </c>
      <c r="M325" s="882">
        <v>11.881188118811901</v>
      </c>
      <c r="N325" s="881">
        <v>1</v>
      </c>
      <c r="O325" s="881">
        <v>0</v>
      </c>
      <c r="P325" s="878">
        <v>4690379082873</v>
      </c>
      <c r="Q325" s="881"/>
      <c r="R325" s="881">
        <v>0</v>
      </c>
      <c r="S325" s="878" t="s">
        <v>4107</v>
      </c>
      <c r="T325" s="884">
        <f t="shared" si="8"/>
        <v>8639.9179999999997</v>
      </c>
      <c r="U325" s="885">
        <f t="shared" si="9"/>
        <v>9071.9138999999996</v>
      </c>
    </row>
    <row r="326" spans="1:21" hidden="1">
      <c r="A326" s="878" t="s">
        <v>4233</v>
      </c>
      <c r="B326" s="879">
        <v>620070002078</v>
      </c>
      <c r="C326" s="878" t="s">
        <v>4419</v>
      </c>
      <c r="D326" s="878" t="s">
        <v>4185</v>
      </c>
      <c r="E326" s="878" t="s">
        <v>4135</v>
      </c>
      <c r="F326" s="880">
        <v>12895.4</v>
      </c>
      <c r="G326" s="878" t="s">
        <v>4106</v>
      </c>
      <c r="H326" s="881">
        <v>1</v>
      </c>
      <c r="I326" s="882">
        <v>0.396039603960396</v>
      </c>
      <c r="J326" s="882">
        <v>0</v>
      </c>
      <c r="K326" s="883">
        <v>30</v>
      </c>
      <c r="L326" s="882">
        <v>5.2850000000000001</v>
      </c>
      <c r="M326" s="882">
        <v>11.881188118811901</v>
      </c>
      <c r="N326" s="881">
        <v>1</v>
      </c>
      <c r="O326" s="881">
        <v>0</v>
      </c>
      <c r="P326" s="878">
        <v>4690379082880</v>
      </c>
      <c r="Q326" s="881"/>
      <c r="R326" s="881">
        <v>0</v>
      </c>
      <c r="S326" s="878" t="s">
        <v>4107</v>
      </c>
      <c r="T326" s="884">
        <f t="shared" si="8"/>
        <v>8639.9179999999997</v>
      </c>
      <c r="U326" s="885">
        <f t="shared" si="9"/>
        <v>9071.9138999999996</v>
      </c>
    </row>
    <row r="327" spans="1:21" hidden="1">
      <c r="A327" s="878" t="s">
        <v>4233</v>
      </c>
      <c r="B327" s="879">
        <v>620070002079</v>
      </c>
      <c r="C327" s="878" t="s">
        <v>4420</v>
      </c>
      <c r="D327" s="878" t="s">
        <v>4185</v>
      </c>
      <c r="E327" s="878" t="s">
        <v>4135</v>
      </c>
      <c r="F327" s="880">
        <v>12895.4</v>
      </c>
      <c r="G327" s="878" t="s">
        <v>4106</v>
      </c>
      <c r="H327" s="881">
        <v>1</v>
      </c>
      <c r="I327" s="882">
        <v>0.396039603960396</v>
      </c>
      <c r="J327" s="882">
        <v>0</v>
      </c>
      <c r="K327" s="883">
        <v>30</v>
      </c>
      <c r="L327" s="882">
        <v>5.2850000000000001</v>
      </c>
      <c r="M327" s="882">
        <v>11.881188118811901</v>
      </c>
      <c r="N327" s="881">
        <v>1</v>
      </c>
      <c r="O327" s="881">
        <v>0</v>
      </c>
      <c r="P327" s="878">
        <v>4690379082897</v>
      </c>
      <c r="Q327" s="881"/>
      <c r="R327" s="881">
        <v>0</v>
      </c>
      <c r="S327" s="878" t="s">
        <v>4107</v>
      </c>
      <c r="T327" s="884">
        <f t="shared" si="8"/>
        <v>8639.9179999999997</v>
      </c>
      <c r="U327" s="885">
        <f t="shared" si="9"/>
        <v>9071.9138999999996</v>
      </c>
    </row>
    <row r="328" spans="1:21" hidden="1">
      <c r="A328" s="878" t="s">
        <v>4233</v>
      </c>
      <c r="B328" s="879">
        <v>620070002080</v>
      </c>
      <c r="C328" s="878" t="s">
        <v>4421</v>
      </c>
      <c r="D328" s="878" t="s">
        <v>4185</v>
      </c>
      <c r="E328" s="878" t="s">
        <v>4135</v>
      </c>
      <c r="F328" s="880">
        <v>12895.4</v>
      </c>
      <c r="G328" s="878" t="s">
        <v>4106</v>
      </c>
      <c r="H328" s="881">
        <v>1</v>
      </c>
      <c r="I328" s="882">
        <v>0.396039603960396</v>
      </c>
      <c r="J328" s="882">
        <v>0</v>
      </c>
      <c r="K328" s="883">
        <v>30</v>
      </c>
      <c r="L328" s="882">
        <v>5.2850000000000001</v>
      </c>
      <c r="M328" s="882">
        <v>11.881188118811901</v>
      </c>
      <c r="N328" s="881">
        <v>1</v>
      </c>
      <c r="O328" s="881">
        <v>0</v>
      </c>
      <c r="P328" s="878">
        <v>4690379082903</v>
      </c>
      <c r="Q328" s="881"/>
      <c r="R328" s="881">
        <v>0</v>
      </c>
      <c r="S328" s="878" t="s">
        <v>4107</v>
      </c>
      <c r="T328" s="884">
        <f t="shared" si="8"/>
        <v>8639.9179999999997</v>
      </c>
      <c r="U328" s="885">
        <f t="shared" si="9"/>
        <v>9071.9138999999996</v>
      </c>
    </row>
    <row r="329" spans="1:21" hidden="1">
      <c r="A329" s="878" t="s">
        <v>4233</v>
      </c>
      <c r="B329" s="879">
        <v>620070002081</v>
      </c>
      <c r="C329" s="878" t="s">
        <v>4422</v>
      </c>
      <c r="D329" s="878" t="s">
        <v>4185</v>
      </c>
      <c r="E329" s="878" t="s">
        <v>4135</v>
      </c>
      <c r="F329" s="880">
        <v>12895.4</v>
      </c>
      <c r="G329" s="878" t="s">
        <v>4106</v>
      </c>
      <c r="H329" s="881">
        <v>1</v>
      </c>
      <c r="I329" s="882">
        <v>0.396039603960396</v>
      </c>
      <c r="J329" s="882">
        <v>0</v>
      </c>
      <c r="K329" s="883">
        <v>30</v>
      </c>
      <c r="L329" s="882">
        <v>5.2850000000000001</v>
      </c>
      <c r="M329" s="882">
        <v>11.881188118811901</v>
      </c>
      <c r="N329" s="881">
        <v>1</v>
      </c>
      <c r="O329" s="881">
        <v>0</v>
      </c>
      <c r="P329" s="878">
        <v>4690379082910</v>
      </c>
      <c r="Q329" s="881"/>
      <c r="R329" s="881">
        <v>0</v>
      </c>
      <c r="S329" s="878" t="s">
        <v>4107</v>
      </c>
      <c r="T329" s="884">
        <f t="shared" si="8"/>
        <v>8639.9179999999997</v>
      </c>
      <c r="U329" s="885">
        <f t="shared" si="9"/>
        <v>9071.9138999999996</v>
      </c>
    </row>
    <row r="330" spans="1:21" hidden="1">
      <c r="A330" s="878" t="s">
        <v>4233</v>
      </c>
      <c r="B330" s="879">
        <v>620070002082</v>
      </c>
      <c r="C330" s="878" t="s">
        <v>4423</v>
      </c>
      <c r="D330" s="878" t="s">
        <v>4185</v>
      </c>
      <c r="E330" s="878" t="s">
        <v>4135</v>
      </c>
      <c r="F330" s="880">
        <v>12895.4</v>
      </c>
      <c r="G330" s="878" t="s">
        <v>4106</v>
      </c>
      <c r="H330" s="881">
        <v>1</v>
      </c>
      <c r="I330" s="882">
        <v>0.396039603960396</v>
      </c>
      <c r="J330" s="882">
        <v>0</v>
      </c>
      <c r="K330" s="883">
        <v>30</v>
      </c>
      <c r="L330" s="882">
        <v>5.2850000000000001</v>
      </c>
      <c r="M330" s="882">
        <v>11.881188118811901</v>
      </c>
      <c r="N330" s="881">
        <v>1</v>
      </c>
      <c r="O330" s="881">
        <v>0</v>
      </c>
      <c r="P330" s="878">
        <v>4690379082927</v>
      </c>
      <c r="Q330" s="881"/>
      <c r="R330" s="881">
        <v>0</v>
      </c>
      <c r="S330" s="878" t="s">
        <v>4107</v>
      </c>
      <c r="T330" s="884">
        <f t="shared" si="8"/>
        <v>8639.9179999999997</v>
      </c>
      <c r="U330" s="885">
        <f t="shared" si="9"/>
        <v>9071.9138999999996</v>
      </c>
    </row>
    <row r="331" spans="1:21" hidden="1">
      <c r="A331" s="878" t="s">
        <v>4233</v>
      </c>
      <c r="B331" s="879">
        <v>620070002083</v>
      </c>
      <c r="C331" s="878" t="s">
        <v>4424</v>
      </c>
      <c r="D331" s="878" t="s">
        <v>4185</v>
      </c>
      <c r="E331" s="878" t="s">
        <v>4135</v>
      </c>
      <c r="F331" s="880">
        <v>12895.4</v>
      </c>
      <c r="G331" s="878" t="s">
        <v>4106</v>
      </c>
      <c r="H331" s="881">
        <v>1</v>
      </c>
      <c r="I331" s="882">
        <v>0.396039603960396</v>
      </c>
      <c r="J331" s="882">
        <v>0</v>
      </c>
      <c r="K331" s="883">
        <v>30</v>
      </c>
      <c r="L331" s="882">
        <v>5.2850000000000001</v>
      </c>
      <c r="M331" s="882">
        <v>11.881188118811901</v>
      </c>
      <c r="N331" s="881">
        <v>1</v>
      </c>
      <c r="O331" s="881">
        <v>0</v>
      </c>
      <c r="P331" s="878">
        <v>4690379082934</v>
      </c>
      <c r="Q331" s="881"/>
      <c r="R331" s="881">
        <v>0</v>
      </c>
      <c r="S331" s="878" t="s">
        <v>4107</v>
      </c>
      <c r="T331" s="884">
        <f t="shared" si="8"/>
        <v>8639.9179999999997</v>
      </c>
      <c r="U331" s="885">
        <f t="shared" si="9"/>
        <v>9071.9138999999996</v>
      </c>
    </row>
    <row r="332" spans="1:21" hidden="1">
      <c r="A332" s="878" t="s">
        <v>4233</v>
      </c>
      <c r="B332" s="879">
        <v>620070002084</v>
      </c>
      <c r="C332" s="878" t="s">
        <v>4425</v>
      </c>
      <c r="D332" s="878" t="s">
        <v>4185</v>
      </c>
      <c r="E332" s="878" t="s">
        <v>4135</v>
      </c>
      <c r="F332" s="880">
        <v>12895.4</v>
      </c>
      <c r="G332" s="878" t="s">
        <v>4106</v>
      </c>
      <c r="H332" s="881">
        <v>1</v>
      </c>
      <c r="I332" s="882">
        <v>0.396039603960396</v>
      </c>
      <c r="J332" s="882">
        <v>0</v>
      </c>
      <c r="K332" s="883">
        <v>30</v>
      </c>
      <c r="L332" s="882">
        <v>5.2850000000000001</v>
      </c>
      <c r="M332" s="882">
        <v>11.881188118811901</v>
      </c>
      <c r="N332" s="881">
        <v>1</v>
      </c>
      <c r="O332" s="881">
        <v>0</v>
      </c>
      <c r="P332" s="878">
        <v>4690379082941</v>
      </c>
      <c r="Q332" s="881"/>
      <c r="R332" s="881">
        <v>0</v>
      </c>
      <c r="S332" s="878" t="s">
        <v>4107</v>
      </c>
      <c r="T332" s="884">
        <f t="shared" si="8"/>
        <v>8639.9179999999997</v>
      </c>
      <c r="U332" s="885">
        <f t="shared" si="9"/>
        <v>9071.9138999999996</v>
      </c>
    </row>
    <row r="333" spans="1:21" hidden="1">
      <c r="A333" s="878" t="s">
        <v>4233</v>
      </c>
      <c r="B333" s="879">
        <v>620070002085</v>
      </c>
      <c r="C333" s="878" t="s">
        <v>4426</v>
      </c>
      <c r="D333" s="878" t="s">
        <v>4185</v>
      </c>
      <c r="E333" s="878" t="s">
        <v>4135</v>
      </c>
      <c r="F333" s="880">
        <v>12895.4</v>
      </c>
      <c r="G333" s="878" t="s">
        <v>4106</v>
      </c>
      <c r="H333" s="881">
        <v>1</v>
      </c>
      <c r="I333" s="882">
        <v>0.396039603960396</v>
      </c>
      <c r="J333" s="882">
        <v>0</v>
      </c>
      <c r="K333" s="883">
        <v>30</v>
      </c>
      <c r="L333" s="882">
        <v>5.2850000000000001</v>
      </c>
      <c r="M333" s="882">
        <v>11.881188118811901</v>
      </c>
      <c r="N333" s="881">
        <v>1</v>
      </c>
      <c r="O333" s="881">
        <v>0</v>
      </c>
      <c r="P333" s="878">
        <v>4690379082958</v>
      </c>
      <c r="Q333" s="881"/>
      <c r="R333" s="881">
        <v>0</v>
      </c>
      <c r="S333" s="878" t="s">
        <v>4107</v>
      </c>
      <c r="T333" s="884">
        <f t="shared" si="8"/>
        <v>8639.9179999999997</v>
      </c>
      <c r="U333" s="885">
        <f t="shared" si="9"/>
        <v>9071.9138999999996</v>
      </c>
    </row>
    <row r="334" spans="1:21" hidden="1">
      <c r="A334" s="878" t="s">
        <v>4233</v>
      </c>
      <c r="B334" s="879">
        <v>620070002086</v>
      </c>
      <c r="C334" s="878" t="s">
        <v>4427</v>
      </c>
      <c r="D334" s="878" t="s">
        <v>4185</v>
      </c>
      <c r="E334" s="878" t="s">
        <v>4135</v>
      </c>
      <c r="F334" s="880">
        <v>12895.4</v>
      </c>
      <c r="G334" s="878" t="s">
        <v>4106</v>
      </c>
      <c r="H334" s="881">
        <v>1</v>
      </c>
      <c r="I334" s="882">
        <v>0.396039603960396</v>
      </c>
      <c r="J334" s="882">
        <v>0</v>
      </c>
      <c r="K334" s="883">
        <v>30</v>
      </c>
      <c r="L334" s="882">
        <v>5.2850000000000001</v>
      </c>
      <c r="M334" s="882">
        <v>11.881188118811901</v>
      </c>
      <c r="N334" s="881">
        <v>1</v>
      </c>
      <c r="O334" s="881">
        <v>0</v>
      </c>
      <c r="P334" s="878">
        <v>4690379082965</v>
      </c>
      <c r="Q334" s="881"/>
      <c r="R334" s="881">
        <v>0</v>
      </c>
      <c r="S334" s="878" t="s">
        <v>4107</v>
      </c>
      <c r="T334" s="884">
        <f t="shared" si="8"/>
        <v>8639.9179999999997</v>
      </c>
      <c r="U334" s="885">
        <f t="shared" si="9"/>
        <v>9071.9138999999996</v>
      </c>
    </row>
    <row r="335" spans="1:21" hidden="1">
      <c r="A335" s="878" t="s">
        <v>4233</v>
      </c>
      <c r="B335" s="879">
        <v>620070002087</v>
      </c>
      <c r="C335" s="878" t="s">
        <v>4428</v>
      </c>
      <c r="D335" s="878" t="s">
        <v>4185</v>
      </c>
      <c r="E335" s="878" t="s">
        <v>4135</v>
      </c>
      <c r="F335" s="880">
        <v>12895.4</v>
      </c>
      <c r="G335" s="878" t="s">
        <v>4106</v>
      </c>
      <c r="H335" s="881">
        <v>1</v>
      </c>
      <c r="I335" s="882">
        <v>0.396039603960396</v>
      </c>
      <c r="J335" s="882">
        <v>0</v>
      </c>
      <c r="K335" s="883">
        <v>30</v>
      </c>
      <c r="L335" s="882">
        <v>5.2850000000000001</v>
      </c>
      <c r="M335" s="882">
        <v>11.881188118811901</v>
      </c>
      <c r="N335" s="881">
        <v>1</v>
      </c>
      <c r="O335" s="881">
        <v>0</v>
      </c>
      <c r="P335" s="878">
        <v>4690379082972</v>
      </c>
      <c r="Q335" s="881"/>
      <c r="R335" s="881">
        <v>0</v>
      </c>
      <c r="S335" s="878" t="s">
        <v>4107</v>
      </c>
      <c r="T335" s="884">
        <f t="shared" si="8"/>
        <v>8639.9179999999997</v>
      </c>
      <c r="U335" s="885">
        <f t="shared" si="9"/>
        <v>9071.9138999999996</v>
      </c>
    </row>
    <row r="336" spans="1:21" hidden="1">
      <c r="A336" s="878" t="s">
        <v>4233</v>
      </c>
      <c r="B336" s="879">
        <v>620070002088</v>
      </c>
      <c r="C336" s="878" t="s">
        <v>4429</v>
      </c>
      <c r="D336" s="878" t="s">
        <v>4185</v>
      </c>
      <c r="E336" s="878" t="s">
        <v>4135</v>
      </c>
      <c r="F336" s="880">
        <v>12895.4</v>
      </c>
      <c r="G336" s="878" t="s">
        <v>4106</v>
      </c>
      <c r="H336" s="881">
        <v>1</v>
      </c>
      <c r="I336" s="882">
        <v>0.396039603960396</v>
      </c>
      <c r="J336" s="882">
        <v>0</v>
      </c>
      <c r="K336" s="883">
        <v>30</v>
      </c>
      <c r="L336" s="882">
        <v>5.2850000000000001</v>
      </c>
      <c r="M336" s="882">
        <v>11.881188118811901</v>
      </c>
      <c r="N336" s="881">
        <v>1</v>
      </c>
      <c r="O336" s="881">
        <v>0</v>
      </c>
      <c r="P336" s="878">
        <v>4690379082989</v>
      </c>
      <c r="Q336" s="881"/>
      <c r="R336" s="881">
        <v>0</v>
      </c>
      <c r="S336" s="878" t="s">
        <v>4107</v>
      </c>
      <c r="T336" s="884">
        <f t="shared" si="8"/>
        <v>8639.9179999999997</v>
      </c>
      <c r="U336" s="885">
        <f t="shared" si="9"/>
        <v>9071.9138999999996</v>
      </c>
    </row>
    <row r="337" spans="1:21" hidden="1">
      <c r="A337" s="878" t="s">
        <v>4233</v>
      </c>
      <c r="B337" s="879">
        <v>620070002089</v>
      </c>
      <c r="C337" s="878" t="s">
        <v>4430</v>
      </c>
      <c r="D337" s="878" t="s">
        <v>4185</v>
      </c>
      <c r="E337" s="878" t="s">
        <v>4135</v>
      </c>
      <c r="F337" s="880">
        <v>12895.4</v>
      </c>
      <c r="G337" s="878" t="s">
        <v>4106</v>
      </c>
      <c r="H337" s="881">
        <v>1</v>
      </c>
      <c r="I337" s="882">
        <v>0.396039603960396</v>
      </c>
      <c r="J337" s="882">
        <v>0</v>
      </c>
      <c r="K337" s="883">
        <v>30</v>
      </c>
      <c r="L337" s="882">
        <v>5.2850000000000001</v>
      </c>
      <c r="M337" s="882">
        <v>11.881188118811901</v>
      </c>
      <c r="N337" s="881">
        <v>1</v>
      </c>
      <c r="O337" s="881">
        <v>0</v>
      </c>
      <c r="P337" s="878">
        <v>4690379082996</v>
      </c>
      <c r="Q337" s="881"/>
      <c r="R337" s="881">
        <v>0</v>
      </c>
      <c r="S337" s="878" t="s">
        <v>4107</v>
      </c>
      <c r="T337" s="884">
        <f t="shared" si="8"/>
        <v>8639.9179999999997</v>
      </c>
      <c r="U337" s="885">
        <f t="shared" si="9"/>
        <v>9071.9138999999996</v>
      </c>
    </row>
    <row r="338" spans="1:21" hidden="1">
      <c r="A338" s="878" t="s">
        <v>4233</v>
      </c>
      <c r="B338" s="879">
        <v>620070002090</v>
      </c>
      <c r="C338" s="878" t="s">
        <v>4431</v>
      </c>
      <c r="D338" s="878" t="s">
        <v>4185</v>
      </c>
      <c r="E338" s="878" t="s">
        <v>4135</v>
      </c>
      <c r="F338" s="880">
        <v>12895.4</v>
      </c>
      <c r="G338" s="878" t="s">
        <v>4106</v>
      </c>
      <c r="H338" s="881">
        <v>1</v>
      </c>
      <c r="I338" s="882">
        <v>0.396039603960396</v>
      </c>
      <c r="J338" s="882">
        <v>0</v>
      </c>
      <c r="K338" s="883">
        <v>30</v>
      </c>
      <c r="L338" s="882">
        <v>5.2850000000000001</v>
      </c>
      <c r="M338" s="882">
        <v>11.881188118811901</v>
      </c>
      <c r="N338" s="881">
        <v>1</v>
      </c>
      <c r="O338" s="881">
        <v>0</v>
      </c>
      <c r="P338" s="878">
        <v>4690379083009</v>
      </c>
      <c r="Q338" s="881"/>
      <c r="R338" s="881">
        <v>0</v>
      </c>
      <c r="S338" s="878" t="s">
        <v>4107</v>
      </c>
      <c r="T338" s="884">
        <f t="shared" si="8"/>
        <v>8639.9179999999997</v>
      </c>
      <c r="U338" s="885">
        <f t="shared" si="9"/>
        <v>9071.9138999999996</v>
      </c>
    </row>
    <row r="339" spans="1:21" hidden="1">
      <c r="A339" s="878" t="s">
        <v>4233</v>
      </c>
      <c r="B339" s="879">
        <v>620070002091</v>
      </c>
      <c r="C339" s="878" t="s">
        <v>4432</v>
      </c>
      <c r="D339" s="878" t="s">
        <v>4198</v>
      </c>
      <c r="E339" s="878" t="s">
        <v>4135</v>
      </c>
      <c r="F339" s="880">
        <v>4690.8999999999996</v>
      </c>
      <c r="G339" s="878" t="s">
        <v>4106</v>
      </c>
      <c r="H339" s="881">
        <v>4</v>
      </c>
      <c r="I339" s="882">
        <v>0.79192239160562305</v>
      </c>
      <c r="J339" s="882">
        <v>0</v>
      </c>
      <c r="K339" s="883">
        <v>24</v>
      </c>
      <c r="L339" s="882">
        <v>21.36</v>
      </c>
      <c r="M339" s="882">
        <v>19.0061373985349</v>
      </c>
      <c r="N339" s="881">
        <v>1</v>
      </c>
      <c r="O339" s="881">
        <v>0</v>
      </c>
      <c r="P339" s="878">
        <v>4690379083016</v>
      </c>
      <c r="Q339" s="881"/>
      <c r="R339" s="881">
        <v>0</v>
      </c>
      <c r="S339" s="878" t="s">
        <v>4107</v>
      </c>
      <c r="T339" s="884">
        <f t="shared" si="8"/>
        <v>3142.9029999999998</v>
      </c>
      <c r="U339" s="885">
        <f t="shared" si="9"/>
        <v>3300.0481500000001</v>
      </c>
    </row>
    <row r="340" spans="1:21" hidden="1">
      <c r="A340" s="878" t="s">
        <v>4233</v>
      </c>
      <c r="B340" s="879">
        <v>620070002092</v>
      </c>
      <c r="C340" s="878" t="s">
        <v>4433</v>
      </c>
      <c r="D340" s="878" t="s">
        <v>4198</v>
      </c>
      <c r="E340" s="878" t="s">
        <v>4135</v>
      </c>
      <c r="F340" s="880">
        <v>4690.8999999999996</v>
      </c>
      <c r="G340" s="878" t="s">
        <v>4106</v>
      </c>
      <c r="H340" s="881">
        <v>4</v>
      </c>
      <c r="I340" s="882">
        <v>0.79192239160562305</v>
      </c>
      <c r="J340" s="882">
        <v>0</v>
      </c>
      <c r="K340" s="883">
        <v>24</v>
      </c>
      <c r="L340" s="882">
        <v>21.36</v>
      </c>
      <c r="M340" s="882">
        <v>19.0061373985349</v>
      </c>
      <c r="N340" s="881">
        <v>1</v>
      </c>
      <c r="O340" s="881">
        <v>0</v>
      </c>
      <c r="P340" s="878">
        <v>4690379083023</v>
      </c>
      <c r="Q340" s="881"/>
      <c r="R340" s="881">
        <v>0</v>
      </c>
      <c r="S340" s="878" t="s">
        <v>4107</v>
      </c>
      <c r="T340" s="884">
        <f t="shared" si="8"/>
        <v>3142.9029999999998</v>
      </c>
      <c r="U340" s="885">
        <f t="shared" si="9"/>
        <v>3300.0481500000001</v>
      </c>
    </row>
    <row r="341" spans="1:21" hidden="1">
      <c r="A341" s="878" t="s">
        <v>4233</v>
      </c>
      <c r="B341" s="879">
        <v>620070002093</v>
      </c>
      <c r="C341" s="878" t="s">
        <v>4434</v>
      </c>
      <c r="D341" s="878" t="s">
        <v>4198</v>
      </c>
      <c r="E341" s="878" t="s">
        <v>4135</v>
      </c>
      <c r="F341" s="880">
        <v>4690.8999999999996</v>
      </c>
      <c r="G341" s="878" t="s">
        <v>4106</v>
      </c>
      <c r="H341" s="881">
        <v>4</v>
      </c>
      <c r="I341" s="882">
        <v>0.79192239160562305</v>
      </c>
      <c r="J341" s="882">
        <v>0</v>
      </c>
      <c r="K341" s="883">
        <v>24</v>
      </c>
      <c r="L341" s="882">
        <v>21.36</v>
      </c>
      <c r="M341" s="882">
        <v>19.0061373985349</v>
      </c>
      <c r="N341" s="881">
        <v>1</v>
      </c>
      <c r="O341" s="881">
        <v>0</v>
      </c>
      <c r="P341" s="878">
        <v>4690379083030</v>
      </c>
      <c r="Q341" s="881"/>
      <c r="R341" s="881">
        <v>0</v>
      </c>
      <c r="S341" s="878" t="s">
        <v>4107</v>
      </c>
      <c r="T341" s="884">
        <f t="shared" si="8"/>
        <v>3142.9029999999998</v>
      </c>
      <c r="U341" s="885">
        <f t="shared" si="9"/>
        <v>3300.0481500000001</v>
      </c>
    </row>
    <row r="342" spans="1:21" hidden="1">
      <c r="A342" s="878" t="s">
        <v>4233</v>
      </c>
      <c r="B342" s="879">
        <v>620070002094</v>
      </c>
      <c r="C342" s="878" t="s">
        <v>4435</v>
      </c>
      <c r="D342" s="878" t="s">
        <v>4198</v>
      </c>
      <c r="E342" s="878" t="s">
        <v>4135</v>
      </c>
      <c r="F342" s="880">
        <v>4690.8999999999996</v>
      </c>
      <c r="G342" s="878" t="s">
        <v>4106</v>
      </c>
      <c r="H342" s="881">
        <v>4</v>
      </c>
      <c r="I342" s="882">
        <v>0.79192239160562305</v>
      </c>
      <c r="J342" s="882">
        <v>0</v>
      </c>
      <c r="K342" s="883">
        <v>24</v>
      </c>
      <c r="L342" s="882">
        <v>21.36</v>
      </c>
      <c r="M342" s="882">
        <v>19.0061373985349</v>
      </c>
      <c r="N342" s="881">
        <v>1</v>
      </c>
      <c r="O342" s="881">
        <v>0</v>
      </c>
      <c r="P342" s="878">
        <v>4690379083047</v>
      </c>
      <c r="Q342" s="881"/>
      <c r="R342" s="881">
        <v>0</v>
      </c>
      <c r="S342" s="878" t="s">
        <v>4107</v>
      </c>
      <c r="T342" s="884">
        <f t="shared" si="8"/>
        <v>3142.9029999999998</v>
      </c>
      <c r="U342" s="885">
        <f t="shared" si="9"/>
        <v>3300.0481500000001</v>
      </c>
    </row>
    <row r="343" spans="1:21" hidden="1">
      <c r="A343" s="878" t="s">
        <v>4233</v>
      </c>
      <c r="B343" s="879">
        <v>620070002095</v>
      </c>
      <c r="C343" s="878" t="s">
        <v>4436</v>
      </c>
      <c r="D343" s="878" t="s">
        <v>4198</v>
      </c>
      <c r="E343" s="878" t="s">
        <v>4135</v>
      </c>
      <c r="F343" s="880">
        <v>4690.8999999999996</v>
      </c>
      <c r="G343" s="878" t="s">
        <v>4106</v>
      </c>
      <c r="H343" s="881">
        <v>4</v>
      </c>
      <c r="I343" s="882">
        <v>0.79192239160562305</v>
      </c>
      <c r="J343" s="882">
        <v>0</v>
      </c>
      <c r="K343" s="883">
        <v>24</v>
      </c>
      <c r="L343" s="882">
        <v>21.36</v>
      </c>
      <c r="M343" s="882">
        <v>19.0061373985349</v>
      </c>
      <c r="N343" s="881">
        <v>1</v>
      </c>
      <c r="O343" s="881">
        <v>0</v>
      </c>
      <c r="P343" s="878">
        <v>4690379083054</v>
      </c>
      <c r="Q343" s="881"/>
      <c r="R343" s="881">
        <v>0</v>
      </c>
      <c r="S343" s="878" t="s">
        <v>4107</v>
      </c>
      <c r="T343" s="884">
        <f t="shared" si="8"/>
        <v>3142.9029999999998</v>
      </c>
      <c r="U343" s="885">
        <f t="shared" si="9"/>
        <v>3300.0481500000001</v>
      </c>
    </row>
    <row r="344" spans="1:21" hidden="1">
      <c r="A344" s="878" t="s">
        <v>4233</v>
      </c>
      <c r="B344" s="879">
        <v>620070002096</v>
      </c>
      <c r="C344" s="878" t="s">
        <v>4437</v>
      </c>
      <c r="D344" s="878" t="s">
        <v>4198</v>
      </c>
      <c r="E344" s="878" t="s">
        <v>4135</v>
      </c>
      <c r="F344" s="880">
        <v>4690.8999999999996</v>
      </c>
      <c r="G344" s="878" t="s">
        <v>4106</v>
      </c>
      <c r="H344" s="881">
        <v>4</v>
      </c>
      <c r="I344" s="882">
        <v>0.79192239160562305</v>
      </c>
      <c r="J344" s="882">
        <v>0</v>
      </c>
      <c r="K344" s="883">
        <v>24</v>
      </c>
      <c r="L344" s="882">
        <v>21.36</v>
      </c>
      <c r="M344" s="882">
        <v>19.0061373985349</v>
      </c>
      <c r="N344" s="881">
        <v>1</v>
      </c>
      <c r="O344" s="881">
        <v>0</v>
      </c>
      <c r="P344" s="878">
        <v>4690379083061</v>
      </c>
      <c r="Q344" s="881"/>
      <c r="R344" s="881">
        <v>0</v>
      </c>
      <c r="S344" s="878" t="s">
        <v>4107</v>
      </c>
      <c r="T344" s="884">
        <f t="shared" si="8"/>
        <v>3142.9029999999998</v>
      </c>
      <c r="U344" s="885">
        <f t="shared" si="9"/>
        <v>3300.0481500000001</v>
      </c>
    </row>
    <row r="345" spans="1:21" hidden="1">
      <c r="A345" s="878" t="s">
        <v>4233</v>
      </c>
      <c r="B345" s="879">
        <v>620070002097</v>
      </c>
      <c r="C345" s="878" t="s">
        <v>4438</v>
      </c>
      <c r="D345" s="878" t="s">
        <v>4198</v>
      </c>
      <c r="E345" s="878" t="s">
        <v>4135</v>
      </c>
      <c r="F345" s="880">
        <v>4690.8999999999996</v>
      </c>
      <c r="G345" s="878" t="s">
        <v>4106</v>
      </c>
      <c r="H345" s="881">
        <v>4</v>
      </c>
      <c r="I345" s="882">
        <v>0.79192239160562305</v>
      </c>
      <c r="J345" s="882">
        <v>0</v>
      </c>
      <c r="K345" s="883">
        <v>24</v>
      </c>
      <c r="L345" s="882">
        <v>21.36</v>
      </c>
      <c r="M345" s="882">
        <v>19.0061373985349</v>
      </c>
      <c r="N345" s="881">
        <v>1</v>
      </c>
      <c r="O345" s="881">
        <v>0</v>
      </c>
      <c r="P345" s="878">
        <v>4690379083078</v>
      </c>
      <c r="Q345" s="881"/>
      <c r="R345" s="881">
        <v>0</v>
      </c>
      <c r="S345" s="878" t="s">
        <v>4107</v>
      </c>
      <c r="T345" s="884">
        <f t="shared" si="8"/>
        <v>3142.9029999999998</v>
      </c>
      <c r="U345" s="885">
        <f t="shared" si="9"/>
        <v>3300.0481500000001</v>
      </c>
    </row>
    <row r="346" spans="1:21" hidden="1">
      <c r="A346" s="878" t="s">
        <v>4233</v>
      </c>
      <c r="B346" s="879">
        <v>620070002098</v>
      </c>
      <c r="C346" s="878" t="s">
        <v>4439</v>
      </c>
      <c r="D346" s="878" t="s">
        <v>4198</v>
      </c>
      <c r="E346" s="878" t="s">
        <v>4135</v>
      </c>
      <c r="F346" s="880">
        <v>8442.4</v>
      </c>
      <c r="G346" s="878" t="s">
        <v>4106</v>
      </c>
      <c r="H346" s="881">
        <v>2</v>
      </c>
      <c r="I346" s="882">
        <v>0.39596119580281097</v>
      </c>
      <c r="J346" s="882">
        <v>0</v>
      </c>
      <c r="K346" s="883">
        <v>32</v>
      </c>
      <c r="L346" s="882">
        <v>12.21</v>
      </c>
      <c r="M346" s="882">
        <v>12.670758265690001</v>
      </c>
      <c r="N346" s="881">
        <v>1</v>
      </c>
      <c r="O346" s="881">
        <v>0</v>
      </c>
      <c r="P346" s="878">
        <v>4690379083085</v>
      </c>
      <c r="Q346" s="881"/>
      <c r="R346" s="881">
        <v>0</v>
      </c>
      <c r="S346" s="878" t="s">
        <v>4107</v>
      </c>
      <c r="T346" s="884">
        <f t="shared" si="8"/>
        <v>5656.4080000000004</v>
      </c>
      <c r="U346" s="885">
        <f t="shared" si="9"/>
        <v>5939.2284000000009</v>
      </c>
    </row>
    <row r="347" spans="1:21" hidden="1">
      <c r="A347" s="878" t="s">
        <v>4233</v>
      </c>
      <c r="B347" s="879">
        <v>620070002099</v>
      </c>
      <c r="C347" s="878" t="s">
        <v>4440</v>
      </c>
      <c r="D347" s="878" t="s">
        <v>4198</v>
      </c>
      <c r="E347" s="878" t="s">
        <v>4135</v>
      </c>
      <c r="F347" s="880">
        <v>8442.4</v>
      </c>
      <c r="G347" s="878" t="s">
        <v>4106</v>
      </c>
      <c r="H347" s="881">
        <v>2</v>
      </c>
      <c r="I347" s="882">
        <v>0.39596119580281097</v>
      </c>
      <c r="J347" s="882">
        <v>0</v>
      </c>
      <c r="K347" s="883">
        <v>32</v>
      </c>
      <c r="L347" s="882">
        <v>12.21</v>
      </c>
      <c r="M347" s="882">
        <v>12.670758265690001</v>
      </c>
      <c r="N347" s="881">
        <v>1</v>
      </c>
      <c r="O347" s="881">
        <v>0</v>
      </c>
      <c r="P347" s="878">
        <v>4690379083092</v>
      </c>
      <c r="Q347" s="881"/>
      <c r="R347" s="881">
        <v>0</v>
      </c>
      <c r="S347" s="878" t="s">
        <v>4107</v>
      </c>
      <c r="T347" s="884">
        <f t="shared" si="8"/>
        <v>5656.4080000000004</v>
      </c>
      <c r="U347" s="885">
        <f t="shared" si="9"/>
        <v>5939.2284000000009</v>
      </c>
    </row>
    <row r="348" spans="1:21" hidden="1">
      <c r="A348" s="878" t="s">
        <v>4233</v>
      </c>
      <c r="B348" s="879">
        <v>620070002100</v>
      </c>
      <c r="C348" s="878" t="s">
        <v>4441</v>
      </c>
      <c r="D348" s="878" t="s">
        <v>4198</v>
      </c>
      <c r="E348" s="878" t="s">
        <v>4135</v>
      </c>
      <c r="F348" s="880">
        <v>8442.4</v>
      </c>
      <c r="G348" s="878" t="s">
        <v>4106</v>
      </c>
      <c r="H348" s="881">
        <v>2</v>
      </c>
      <c r="I348" s="882">
        <v>0.39596119580281097</v>
      </c>
      <c r="J348" s="882">
        <v>0</v>
      </c>
      <c r="K348" s="883">
        <v>32</v>
      </c>
      <c r="L348" s="882">
        <v>12.21</v>
      </c>
      <c r="M348" s="882">
        <v>12.670758265690001</v>
      </c>
      <c r="N348" s="881">
        <v>1</v>
      </c>
      <c r="O348" s="881">
        <v>0</v>
      </c>
      <c r="P348" s="878">
        <v>4690379083108</v>
      </c>
      <c r="Q348" s="881"/>
      <c r="R348" s="881">
        <v>0</v>
      </c>
      <c r="S348" s="878" t="s">
        <v>4107</v>
      </c>
      <c r="T348" s="884">
        <f t="shared" si="8"/>
        <v>5656.4080000000004</v>
      </c>
      <c r="U348" s="885">
        <f t="shared" si="9"/>
        <v>5939.2284000000009</v>
      </c>
    </row>
    <row r="349" spans="1:21" hidden="1">
      <c r="A349" s="878" t="s">
        <v>4233</v>
      </c>
      <c r="B349" s="879">
        <v>620070002101</v>
      </c>
      <c r="C349" s="878" t="s">
        <v>4442</v>
      </c>
      <c r="D349" s="878" t="s">
        <v>4198</v>
      </c>
      <c r="E349" s="878" t="s">
        <v>4135</v>
      </c>
      <c r="F349" s="880">
        <v>8442.4</v>
      </c>
      <c r="G349" s="878" t="s">
        <v>4106</v>
      </c>
      <c r="H349" s="881">
        <v>2</v>
      </c>
      <c r="I349" s="882">
        <v>0.39596119580281097</v>
      </c>
      <c r="J349" s="882">
        <v>0</v>
      </c>
      <c r="K349" s="883">
        <v>32</v>
      </c>
      <c r="L349" s="882">
        <v>12.21</v>
      </c>
      <c r="M349" s="882">
        <v>12.670758265690001</v>
      </c>
      <c r="N349" s="881">
        <v>1</v>
      </c>
      <c r="O349" s="881">
        <v>0</v>
      </c>
      <c r="P349" s="878">
        <v>4690379083115</v>
      </c>
      <c r="Q349" s="881"/>
      <c r="R349" s="881">
        <v>0</v>
      </c>
      <c r="S349" s="878" t="s">
        <v>4107</v>
      </c>
      <c r="T349" s="884">
        <f t="shared" si="8"/>
        <v>5656.4080000000004</v>
      </c>
      <c r="U349" s="885">
        <f t="shared" si="9"/>
        <v>5939.2284000000009</v>
      </c>
    </row>
    <row r="350" spans="1:21" hidden="1">
      <c r="A350" s="878" t="s">
        <v>4233</v>
      </c>
      <c r="B350" s="879">
        <v>620070002102</v>
      </c>
      <c r="C350" s="878" t="s">
        <v>4443</v>
      </c>
      <c r="D350" s="878" t="s">
        <v>4198</v>
      </c>
      <c r="E350" s="878" t="s">
        <v>4135</v>
      </c>
      <c r="F350" s="880">
        <v>8442.4</v>
      </c>
      <c r="G350" s="878" t="s">
        <v>4106</v>
      </c>
      <c r="H350" s="881">
        <v>2</v>
      </c>
      <c r="I350" s="882">
        <v>0.39596119580281097</v>
      </c>
      <c r="J350" s="882">
        <v>0</v>
      </c>
      <c r="K350" s="883">
        <v>32</v>
      </c>
      <c r="L350" s="882">
        <v>12.21</v>
      </c>
      <c r="M350" s="882">
        <v>12.670758265690001</v>
      </c>
      <c r="N350" s="881">
        <v>1</v>
      </c>
      <c r="O350" s="881">
        <v>0</v>
      </c>
      <c r="P350" s="878">
        <v>4690379083122</v>
      </c>
      <c r="Q350" s="881"/>
      <c r="R350" s="881">
        <v>0</v>
      </c>
      <c r="S350" s="878" t="s">
        <v>4107</v>
      </c>
      <c r="T350" s="884">
        <f t="shared" si="8"/>
        <v>5656.4080000000004</v>
      </c>
      <c r="U350" s="885">
        <f t="shared" si="9"/>
        <v>5939.2284000000009</v>
      </c>
    </row>
    <row r="351" spans="1:21" hidden="1">
      <c r="A351" s="878" t="s">
        <v>4233</v>
      </c>
      <c r="B351" s="879">
        <v>620070002103</v>
      </c>
      <c r="C351" s="878" t="s">
        <v>4444</v>
      </c>
      <c r="D351" s="878" t="s">
        <v>4198</v>
      </c>
      <c r="E351" s="878" t="s">
        <v>4135</v>
      </c>
      <c r="F351" s="880">
        <v>8442.4</v>
      </c>
      <c r="G351" s="878" t="s">
        <v>4106</v>
      </c>
      <c r="H351" s="881">
        <v>2</v>
      </c>
      <c r="I351" s="882">
        <v>0.39596119580281097</v>
      </c>
      <c r="J351" s="882">
        <v>0</v>
      </c>
      <c r="K351" s="883">
        <v>32</v>
      </c>
      <c r="L351" s="882">
        <v>12.21</v>
      </c>
      <c r="M351" s="882">
        <v>12.670758265690001</v>
      </c>
      <c r="N351" s="881">
        <v>1</v>
      </c>
      <c r="O351" s="881">
        <v>0</v>
      </c>
      <c r="P351" s="878">
        <v>4690379083139</v>
      </c>
      <c r="Q351" s="881"/>
      <c r="R351" s="881">
        <v>0</v>
      </c>
      <c r="S351" s="878" t="s">
        <v>4107</v>
      </c>
      <c r="T351" s="884">
        <f t="shared" si="8"/>
        <v>5656.4080000000004</v>
      </c>
      <c r="U351" s="885">
        <f t="shared" si="9"/>
        <v>5939.2284000000009</v>
      </c>
    </row>
    <row r="352" spans="1:21" hidden="1">
      <c r="A352" s="878" t="s">
        <v>4233</v>
      </c>
      <c r="B352" s="879">
        <v>620070002104</v>
      </c>
      <c r="C352" s="878" t="s">
        <v>4445</v>
      </c>
      <c r="D352" s="878" t="s">
        <v>4198</v>
      </c>
      <c r="E352" s="878" t="s">
        <v>4135</v>
      </c>
      <c r="F352" s="880">
        <v>8442.4</v>
      </c>
      <c r="G352" s="878" t="s">
        <v>4106</v>
      </c>
      <c r="H352" s="881">
        <v>2</v>
      </c>
      <c r="I352" s="882">
        <v>0.39596119580281097</v>
      </c>
      <c r="J352" s="882">
        <v>0</v>
      </c>
      <c r="K352" s="883">
        <v>32</v>
      </c>
      <c r="L352" s="882">
        <v>12.21</v>
      </c>
      <c r="M352" s="882">
        <v>12.670758265690001</v>
      </c>
      <c r="N352" s="881">
        <v>1</v>
      </c>
      <c r="O352" s="881">
        <v>0</v>
      </c>
      <c r="P352" s="878">
        <v>4690379083146</v>
      </c>
      <c r="Q352" s="881"/>
      <c r="R352" s="881">
        <v>0</v>
      </c>
      <c r="S352" s="878" t="s">
        <v>4107</v>
      </c>
      <c r="T352" s="884">
        <f t="shared" si="8"/>
        <v>5656.4080000000004</v>
      </c>
      <c r="U352" s="885">
        <f t="shared" si="9"/>
        <v>5939.2284000000009</v>
      </c>
    </row>
    <row r="353" spans="1:21" hidden="1">
      <c r="A353" s="878" t="s">
        <v>4233</v>
      </c>
      <c r="B353" s="879">
        <v>620070002105</v>
      </c>
      <c r="C353" s="878" t="s">
        <v>4446</v>
      </c>
      <c r="D353" s="878" t="s">
        <v>4198</v>
      </c>
      <c r="E353" s="878" t="s">
        <v>4135</v>
      </c>
      <c r="F353" s="880">
        <v>8442.4</v>
      </c>
      <c r="G353" s="878" t="s">
        <v>4106</v>
      </c>
      <c r="H353" s="881">
        <v>2</v>
      </c>
      <c r="I353" s="882">
        <v>0.39596119580281097</v>
      </c>
      <c r="J353" s="882">
        <v>0</v>
      </c>
      <c r="K353" s="883">
        <v>32</v>
      </c>
      <c r="L353" s="882">
        <v>12.21</v>
      </c>
      <c r="M353" s="882">
        <v>12.670758265690001</v>
      </c>
      <c r="N353" s="881">
        <v>1</v>
      </c>
      <c r="O353" s="881">
        <v>0</v>
      </c>
      <c r="P353" s="878">
        <v>4690379083153</v>
      </c>
      <c r="Q353" s="881"/>
      <c r="R353" s="881">
        <v>0</v>
      </c>
      <c r="S353" s="878" t="s">
        <v>4107</v>
      </c>
      <c r="T353" s="884">
        <f t="shared" ref="T353:T416" si="10">F353*67%</f>
        <v>5656.4080000000004</v>
      </c>
      <c r="U353" s="885">
        <f t="shared" ref="U353:U416" si="11">T353*1.05</f>
        <v>5939.2284000000009</v>
      </c>
    </row>
    <row r="354" spans="1:21" hidden="1">
      <c r="A354" s="878" t="s">
        <v>4233</v>
      </c>
      <c r="B354" s="879">
        <v>620070002106</v>
      </c>
      <c r="C354" s="878" t="s">
        <v>4447</v>
      </c>
      <c r="D354" s="878" t="s">
        <v>4198</v>
      </c>
      <c r="E354" s="878" t="s">
        <v>4135</v>
      </c>
      <c r="F354" s="880">
        <v>8442.4</v>
      </c>
      <c r="G354" s="878" t="s">
        <v>4106</v>
      </c>
      <c r="H354" s="881">
        <v>2</v>
      </c>
      <c r="I354" s="882">
        <v>0.39596119580281097</v>
      </c>
      <c r="J354" s="882">
        <v>0</v>
      </c>
      <c r="K354" s="883">
        <v>32</v>
      </c>
      <c r="L354" s="882">
        <v>12.21</v>
      </c>
      <c r="M354" s="882">
        <v>12.670758265690001</v>
      </c>
      <c r="N354" s="881">
        <v>1</v>
      </c>
      <c r="O354" s="881">
        <v>0</v>
      </c>
      <c r="P354" s="878">
        <v>4690379083160</v>
      </c>
      <c r="Q354" s="881"/>
      <c r="R354" s="881">
        <v>0</v>
      </c>
      <c r="S354" s="878" t="s">
        <v>4107</v>
      </c>
      <c r="T354" s="884">
        <f t="shared" si="10"/>
        <v>5656.4080000000004</v>
      </c>
      <c r="U354" s="885">
        <f t="shared" si="11"/>
        <v>5939.2284000000009</v>
      </c>
    </row>
    <row r="355" spans="1:21" hidden="1">
      <c r="A355" s="878" t="s">
        <v>4233</v>
      </c>
      <c r="B355" s="879">
        <v>620070002107</v>
      </c>
      <c r="C355" s="878" t="s">
        <v>4448</v>
      </c>
      <c r="D355" s="878" t="s">
        <v>4198</v>
      </c>
      <c r="E355" s="878" t="s">
        <v>4135</v>
      </c>
      <c r="F355" s="880">
        <v>8442.4</v>
      </c>
      <c r="G355" s="878" t="s">
        <v>4106</v>
      </c>
      <c r="H355" s="881">
        <v>2</v>
      </c>
      <c r="I355" s="882">
        <v>0.39596119580281097</v>
      </c>
      <c r="J355" s="882">
        <v>0</v>
      </c>
      <c r="K355" s="883">
        <v>32</v>
      </c>
      <c r="L355" s="882">
        <v>12.21</v>
      </c>
      <c r="M355" s="882">
        <v>12.670758265690001</v>
      </c>
      <c r="N355" s="881">
        <v>1</v>
      </c>
      <c r="O355" s="881">
        <v>0</v>
      </c>
      <c r="P355" s="878">
        <v>4690379083177</v>
      </c>
      <c r="Q355" s="881"/>
      <c r="R355" s="881">
        <v>0</v>
      </c>
      <c r="S355" s="878" t="s">
        <v>4107</v>
      </c>
      <c r="T355" s="884">
        <f t="shared" si="10"/>
        <v>5656.4080000000004</v>
      </c>
      <c r="U355" s="885">
        <f t="shared" si="11"/>
        <v>5939.2284000000009</v>
      </c>
    </row>
    <row r="356" spans="1:21" hidden="1">
      <c r="A356" s="878" t="s">
        <v>4233</v>
      </c>
      <c r="B356" s="879">
        <v>620070002108</v>
      </c>
      <c r="C356" s="878" t="s">
        <v>4449</v>
      </c>
      <c r="D356" s="878" t="s">
        <v>4198</v>
      </c>
      <c r="E356" s="878" t="s">
        <v>4135</v>
      </c>
      <c r="F356" s="880">
        <v>8442.4</v>
      </c>
      <c r="G356" s="878" t="s">
        <v>4106</v>
      </c>
      <c r="H356" s="881">
        <v>2</v>
      </c>
      <c r="I356" s="882">
        <v>0.39596119580281097</v>
      </c>
      <c r="J356" s="882">
        <v>0</v>
      </c>
      <c r="K356" s="883">
        <v>32</v>
      </c>
      <c r="L356" s="882">
        <v>12.21</v>
      </c>
      <c r="M356" s="882">
        <v>12.670758265690001</v>
      </c>
      <c r="N356" s="881">
        <v>1</v>
      </c>
      <c r="O356" s="881">
        <v>0</v>
      </c>
      <c r="P356" s="878">
        <v>4690379083184</v>
      </c>
      <c r="Q356" s="881"/>
      <c r="R356" s="881">
        <v>0</v>
      </c>
      <c r="S356" s="878" t="s">
        <v>4107</v>
      </c>
      <c r="T356" s="884">
        <f t="shared" si="10"/>
        <v>5656.4080000000004</v>
      </c>
      <c r="U356" s="885">
        <f t="shared" si="11"/>
        <v>5939.2284000000009</v>
      </c>
    </row>
    <row r="357" spans="1:21" hidden="1">
      <c r="A357" s="878" t="s">
        <v>4233</v>
      </c>
      <c r="B357" s="879">
        <v>620070002109</v>
      </c>
      <c r="C357" s="878" t="s">
        <v>4450</v>
      </c>
      <c r="D357" s="878" t="s">
        <v>4198</v>
      </c>
      <c r="E357" s="878" t="s">
        <v>4135</v>
      </c>
      <c r="F357" s="880">
        <v>8442.4</v>
      </c>
      <c r="G357" s="878" t="s">
        <v>4106</v>
      </c>
      <c r="H357" s="881">
        <v>2</v>
      </c>
      <c r="I357" s="882">
        <v>0.39596119580281097</v>
      </c>
      <c r="J357" s="882">
        <v>0</v>
      </c>
      <c r="K357" s="883">
        <v>32</v>
      </c>
      <c r="L357" s="882">
        <v>12.21</v>
      </c>
      <c r="M357" s="882">
        <v>12.670758265690001</v>
      </c>
      <c r="N357" s="881">
        <v>1</v>
      </c>
      <c r="O357" s="881">
        <v>0</v>
      </c>
      <c r="P357" s="878">
        <v>4690379083191</v>
      </c>
      <c r="Q357" s="881"/>
      <c r="R357" s="881">
        <v>0</v>
      </c>
      <c r="S357" s="878" t="s">
        <v>4107</v>
      </c>
      <c r="T357" s="884">
        <f t="shared" si="10"/>
        <v>5656.4080000000004</v>
      </c>
      <c r="U357" s="885">
        <f t="shared" si="11"/>
        <v>5939.2284000000009</v>
      </c>
    </row>
    <row r="358" spans="1:21" hidden="1">
      <c r="A358" s="878" t="s">
        <v>4233</v>
      </c>
      <c r="B358" s="879">
        <v>620070002110</v>
      </c>
      <c r="C358" s="878" t="s">
        <v>4451</v>
      </c>
      <c r="D358" s="878" t="s">
        <v>4198</v>
      </c>
      <c r="E358" s="878" t="s">
        <v>4135</v>
      </c>
      <c r="F358" s="880">
        <v>8442.4</v>
      </c>
      <c r="G358" s="878" t="s">
        <v>4106</v>
      </c>
      <c r="H358" s="881">
        <v>2</v>
      </c>
      <c r="I358" s="882">
        <v>0.39596119580281097</v>
      </c>
      <c r="J358" s="882">
        <v>0</v>
      </c>
      <c r="K358" s="883">
        <v>32</v>
      </c>
      <c r="L358" s="882">
        <v>12.21</v>
      </c>
      <c r="M358" s="882">
        <v>12.670758265690001</v>
      </c>
      <c r="N358" s="881">
        <v>1</v>
      </c>
      <c r="O358" s="881">
        <v>0</v>
      </c>
      <c r="P358" s="878">
        <v>4690379083207</v>
      </c>
      <c r="Q358" s="881"/>
      <c r="R358" s="881">
        <v>0</v>
      </c>
      <c r="S358" s="878" t="s">
        <v>4107</v>
      </c>
      <c r="T358" s="884">
        <f t="shared" si="10"/>
        <v>5656.4080000000004</v>
      </c>
      <c r="U358" s="885">
        <f t="shared" si="11"/>
        <v>5939.2284000000009</v>
      </c>
    </row>
    <row r="359" spans="1:21" hidden="1">
      <c r="A359" s="878" t="s">
        <v>4233</v>
      </c>
      <c r="B359" s="879">
        <v>620070002111</v>
      </c>
      <c r="C359" s="878" t="s">
        <v>4452</v>
      </c>
      <c r="D359" s="878" t="s">
        <v>4198</v>
      </c>
      <c r="E359" s="878" t="s">
        <v>4135</v>
      </c>
      <c r="F359" s="880">
        <v>8442.4</v>
      </c>
      <c r="G359" s="878" t="s">
        <v>4106</v>
      </c>
      <c r="H359" s="881">
        <v>2</v>
      </c>
      <c r="I359" s="882">
        <v>0.39596119580281097</v>
      </c>
      <c r="J359" s="882">
        <v>0</v>
      </c>
      <c r="K359" s="883">
        <v>32</v>
      </c>
      <c r="L359" s="882">
        <v>12.21</v>
      </c>
      <c r="M359" s="882">
        <v>12.670758265690001</v>
      </c>
      <c r="N359" s="881">
        <v>1</v>
      </c>
      <c r="O359" s="881">
        <v>0</v>
      </c>
      <c r="P359" s="878">
        <v>4690379083214</v>
      </c>
      <c r="Q359" s="881"/>
      <c r="R359" s="881">
        <v>0</v>
      </c>
      <c r="S359" s="878" t="s">
        <v>4107</v>
      </c>
      <c r="T359" s="884">
        <f t="shared" si="10"/>
        <v>5656.4080000000004</v>
      </c>
      <c r="U359" s="885">
        <f t="shared" si="11"/>
        <v>5939.2284000000009</v>
      </c>
    </row>
    <row r="360" spans="1:21" hidden="1">
      <c r="A360" s="878" t="s">
        <v>4453</v>
      </c>
      <c r="B360" s="879">
        <v>600180000013</v>
      </c>
      <c r="C360" s="878" t="s">
        <v>4454</v>
      </c>
      <c r="D360" s="878" t="s">
        <v>4235</v>
      </c>
      <c r="E360" s="878" t="s">
        <v>4105</v>
      </c>
      <c r="F360" s="880">
        <v>8241.1</v>
      </c>
      <c r="G360" s="878" t="s">
        <v>4106</v>
      </c>
      <c r="H360" s="881">
        <v>1</v>
      </c>
      <c r="I360" s="882">
        <v>3.3359999999999999</v>
      </c>
      <c r="J360" s="882">
        <v>0</v>
      </c>
      <c r="K360" s="883">
        <v>18</v>
      </c>
      <c r="L360" s="882">
        <v>50.57376</v>
      </c>
      <c r="M360" s="882">
        <v>60.048000000000002</v>
      </c>
      <c r="N360" s="881">
        <v>1</v>
      </c>
      <c r="O360" s="881">
        <v>0</v>
      </c>
      <c r="P360" s="878">
        <v>4690379079408</v>
      </c>
      <c r="Q360" s="881"/>
      <c r="R360" s="881">
        <v>0</v>
      </c>
      <c r="S360" s="878" t="s">
        <v>4107</v>
      </c>
      <c r="T360" s="884">
        <f t="shared" si="10"/>
        <v>5521.5370000000003</v>
      </c>
      <c r="U360" s="885">
        <f t="shared" si="11"/>
        <v>5797.6138500000006</v>
      </c>
    </row>
    <row r="361" spans="1:21" hidden="1">
      <c r="A361" s="878" t="s">
        <v>4453</v>
      </c>
      <c r="B361" s="879">
        <v>600180000014</v>
      </c>
      <c r="C361" s="878" t="s">
        <v>4455</v>
      </c>
      <c r="D361" s="878" t="s">
        <v>4235</v>
      </c>
      <c r="E361" s="878" t="s">
        <v>4105</v>
      </c>
      <c r="F361" s="880">
        <v>8241.1</v>
      </c>
      <c r="G361" s="878" t="s">
        <v>4106</v>
      </c>
      <c r="H361" s="881">
        <v>1</v>
      </c>
      <c r="I361" s="882">
        <v>3.3359999999999999</v>
      </c>
      <c r="J361" s="882">
        <v>0</v>
      </c>
      <c r="K361" s="883">
        <v>18</v>
      </c>
      <c r="L361" s="882">
        <v>50.57376</v>
      </c>
      <c r="M361" s="882">
        <v>60.048000000000002</v>
      </c>
      <c r="N361" s="881">
        <v>1</v>
      </c>
      <c r="O361" s="881">
        <v>0</v>
      </c>
      <c r="P361" s="878">
        <v>4690379079415</v>
      </c>
      <c r="Q361" s="881"/>
      <c r="R361" s="881">
        <v>0</v>
      </c>
      <c r="S361" s="878" t="s">
        <v>4107</v>
      </c>
      <c r="T361" s="884">
        <f t="shared" si="10"/>
        <v>5521.5370000000003</v>
      </c>
      <c r="U361" s="885">
        <f t="shared" si="11"/>
        <v>5797.6138500000006</v>
      </c>
    </row>
    <row r="362" spans="1:21" hidden="1">
      <c r="A362" s="878" t="s">
        <v>4453</v>
      </c>
      <c r="B362" s="879">
        <v>610010002123</v>
      </c>
      <c r="C362" s="878" t="s">
        <v>4456</v>
      </c>
      <c r="D362" s="878" t="s">
        <v>4111</v>
      </c>
      <c r="E362" s="878" t="s">
        <v>4105</v>
      </c>
      <c r="F362" s="880">
        <v>6368.4</v>
      </c>
      <c r="G362" s="878" t="s">
        <v>4106</v>
      </c>
      <c r="H362" s="881">
        <v>2</v>
      </c>
      <c r="I362" s="882">
        <v>2.56</v>
      </c>
      <c r="J362" s="882">
        <v>0</v>
      </c>
      <c r="K362" s="883">
        <v>21</v>
      </c>
      <c r="L362" s="882">
        <v>51.712000000000003</v>
      </c>
      <c r="M362" s="882">
        <v>53.76</v>
      </c>
      <c r="N362" s="881">
        <v>1</v>
      </c>
      <c r="O362" s="881">
        <v>0</v>
      </c>
      <c r="P362" s="878">
        <v>4690379081128</v>
      </c>
      <c r="Q362" s="881"/>
      <c r="R362" s="881">
        <v>0</v>
      </c>
      <c r="S362" s="878" t="s">
        <v>4107</v>
      </c>
      <c r="T362" s="884">
        <f t="shared" si="10"/>
        <v>4266.8280000000004</v>
      </c>
      <c r="U362" s="885">
        <f t="shared" si="11"/>
        <v>4480.1694000000007</v>
      </c>
    </row>
    <row r="363" spans="1:21" hidden="1">
      <c r="A363" s="878" t="s">
        <v>4453</v>
      </c>
      <c r="B363" s="879">
        <v>610010002124</v>
      </c>
      <c r="C363" s="878" t="s">
        <v>4457</v>
      </c>
      <c r="D363" s="878" t="s">
        <v>4111</v>
      </c>
      <c r="E363" s="878" t="s">
        <v>4105</v>
      </c>
      <c r="F363" s="880">
        <v>6368.4</v>
      </c>
      <c r="G363" s="878" t="s">
        <v>4106</v>
      </c>
      <c r="H363" s="881">
        <v>2</v>
      </c>
      <c r="I363" s="882">
        <v>2.56</v>
      </c>
      <c r="J363" s="882">
        <v>0</v>
      </c>
      <c r="K363" s="883">
        <v>21</v>
      </c>
      <c r="L363" s="882">
        <v>51.712000000000003</v>
      </c>
      <c r="M363" s="882">
        <v>53.76</v>
      </c>
      <c r="N363" s="881">
        <v>1</v>
      </c>
      <c r="O363" s="881">
        <v>0</v>
      </c>
      <c r="P363" s="878">
        <v>4690379081135</v>
      </c>
      <c r="Q363" s="881"/>
      <c r="R363" s="881">
        <v>0</v>
      </c>
      <c r="S363" s="878" t="s">
        <v>4107</v>
      </c>
      <c r="T363" s="884">
        <f t="shared" si="10"/>
        <v>4266.8280000000004</v>
      </c>
      <c r="U363" s="885">
        <f t="shared" si="11"/>
        <v>4480.1694000000007</v>
      </c>
    </row>
    <row r="364" spans="1:21" hidden="1">
      <c r="A364" s="878" t="s">
        <v>4453</v>
      </c>
      <c r="B364" s="879">
        <v>610010002125</v>
      </c>
      <c r="C364" s="878" t="s">
        <v>4458</v>
      </c>
      <c r="D364" s="878" t="s">
        <v>4111</v>
      </c>
      <c r="E364" s="878" t="s">
        <v>4105</v>
      </c>
      <c r="F364" s="880">
        <v>6368.4</v>
      </c>
      <c r="G364" s="878" t="s">
        <v>4106</v>
      </c>
      <c r="H364" s="881">
        <v>2</v>
      </c>
      <c r="I364" s="882">
        <v>2.56</v>
      </c>
      <c r="J364" s="882">
        <v>0</v>
      </c>
      <c r="K364" s="883">
        <v>21</v>
      </c>
      <c r="L364" s="882">
        <v>51.712000000000003</v>
      </c>
      <c r="M364" s="882">
        <v>53.76</v>
      </c>
      <c r="N364" s="881">
        <v>1</v>
      </c>
      <c r="O364" s="881">
        <v>0</v>
      </c>
      <c r="P364" s="878">
        <v>4690379081142</v>
      </c>
      <c r="Q364" s="881"/>
      <c r="R364" s="881">
        <v>0</v>
      </c>
      <c r="S364" s="878" t="s">
        <v>4107</v>
      </c>
      <c r="T364" s="884">
        <f t="shared" si="10"/>
        <v>4266.8280000000004</v>
      </c>
      <c r="U364" s="885">
        <f t="shared" si="11"/>
        <v>4480.1694000000007</v>
      </c>
    </row>
    <row r="365" spans="1:21" hidden="1">
      <c r="A365" s="878" t="s">
        <v>4453</v>
      </c>
      <c r="B365" s="879">
        <v>610010002165</v>
      </c>
      <c r="C365" s="878" t="s">
        <v>4459</v>
      </c>
      <c r="D365" s="878" t="s">
        <v>4116</v>
      </c>
      <c r="E365" s="878" t="s">
        <v>4105</v>
      </c>
      <c r="F365" s="880">
        <v>4538.3999999999996</v>
      </c>
      <c r="G365" s="878" t="s">
        <v>4106</v>
      </c>
      <c r="H365" s="881">
        <v>2</v>
      </c>
      <c r="I365" s="882">
        <v>1.44</v>
      </c>
      <c r="J365" s="882">
        <v>0</v>
      </c>
      <c r="K365" s="883">
        <v>35</v>
      </c>
      <c r="L365" s="882">
        <v>29.088000000000001</v>
      </c>
      <c r="M365" s="882">
        <v>50.4</v>
      </c>
      <c r="N365" s="881">
        <v>1</v>
      </c>
      <c r="O365" s="881">
        <v>0</v>
      </c>
      <c r="P365" s="878">
        <v>4690379081098</v>
      </c>
      <c r="Q365" s="881"/>
      <c r="R365" s="881">
        <v>0</v>
      </c>
      <c r="S365" s="878" t="s">
        <v>4107</v>
      </c>
      <c r="T365" s="884">
        <f t="shared" si="10"/>
        <v>3040.7280000000001</v>
      </c>
      <c r="U365" s="885">
        <f t="shared" si="11"/>
        <v>3192.7644</v>
      </c>
    </row>
    <row r="366" spans="1:21" hidden="1">
      <c r="A366" s="878" t="s">
        <v>4453</v>
      </c>
      <c r="B366" s="879">
        <v>610010002166</v>
      </c>
      <c r="C366" s="878" t="s">
        <v>4460</v>
      </c>
      <c r="D366" s="878" t="s">
        <v>4116</v>
      </c>
      <c r="E366" s="878" t="s">
        <v>4105</v>
      </c>
      <c r="F366" s="880">
        <v>4538.3999999999996</v>
      </c>
      <c r="G366" s="878" t="s">
        <v>4106</v>
      </c>
      <c r="H366" s="881">
        <v>2</v>
      </c>
      <c r="I366" s="882">
        <v>1.44</v>
      </c>
      <c r="J366" s="882">
        <v>0</v>
      </c>
      <c r="K366" s="883">
        <v>35</v>
      </c>
      <c r="L366" s="882">
        <v>29.088000000000001</v>
      </c>
      <c r="M366" s="882">
        <v>50.4</v>
      </c>
      <c r="N366" s="881">
        <v>1</v>
      </c>
      <c r="O366" s="881">
        <v>0</v>
      </c>
      <c r="P366" s="878">
        <v>4690379081104</v>
      </c>
      <c r="Q366" s="881"/>
      <c r="R366" s="881">
        <v>0</v>
      </c>
      <c r="S366" s="878" t="s">
        <v>4107</v>
      </c>
      <c r="T366" s="884">
        <f t="shared" si="10"/>
        <v>3040.7280000000001</v>
      </c>
      <c r="U366" s="885">
        <f t="shared" si="11"/>
        <v>3192.7644</v>
      </c>
    </row>
    <row r="367" spans="1:21" hidden="1">
      <c r="A367" s="878" t="s">
        <v>4453</v>
      </c>
      <c r="B367" s="879">
        <v>610010002167</v>
      </c>
      <c r="C367" s="878" t="s">
        <v>4461</v>
      </c>
      <c r="D367" s="878" t="s">
        <v>4116</v>
      </c>
      <c r="E367" s="878" t="s">
        <v>4105</v>
      </c>
      <c r="F367" s="880">
        <v>4538.3999999999996</v>
      </c>
      <c r="G367" s="878" t="s">
        <v>4106</v>
      </c>
      <c r="H367" s="881">
        <v>2</v>
      </c>
      <c r="I367" s="882">
        <v>1.44</v>
      </c>
      <c r="J367" s="882">
        <v>0</v>
      </c>
      <c r="K367" s="883">
        <v>35</v>
      </c>
      <c r="L367" s="882">
        <v>29.088000000000001</v>
      </c>
      <c r="M367" s="882">
        <v>50.4</v>
      </c>
      <c r="N367" s="881">
        <v>1</v>
      </c>
      <c r="O367" s="881">
        <v>0</v>
      </c>
      <c r="P367" s="878">
        <v>4690379081111</v>
      </c>
      <c r="Q367" s="881"/>
      <c r="R367" s="881">
        <v>0</v>
      </c>
      <c r="S367" s="878" t="s">
        <v>4107</v>
      </c>
      <c r="T367" s="884">
        <f t="shared" si="10"/>
        <v>3040.7280000000001</v>
      </c>
      <c r="U367" s="885">
        <f t="shared" si="11"/>
        <v>3192.7644</v>
      </c>
    </row>
    <row r="368" spans="1:21" hidden="1">
      <c r="A368" s="878" t="s">
        <v>4453</v>
      </c>
      <c r="B368" s="879">
        <v>610015000594</v>
      </c>
      <c r="C368" s="878" t="s">
        <v>4462</v>
      </c>
      <c r="D368" s="878" t="s">
        <v>4116</v>
      </c>
      <c r="E368" s="878" t="s">
        <v>4105</v>
      </c>
      <c r="F368" s="880">
        <v>4873.8999999999996</v>
      </c>
      <c r="G368" s="878" t="s">
        <v>4106</v>
      </c>
      <c r="H368" s="881">
        <v>2</v>
      </c>
      <c r="I368" s="882">
        <v>1.44</v>
      </c>
      <c r="J368" s="882">
        <v>0</v>
      </c>
      <c r="K368" s="883">
        <v>35</v>
      </c>
      <c r="L368" s="882">
        <v>29.088000000000001</v>
      </c>
      <c r="M368" s="882">
        <v>50.4</v>
      </c>
      <c r="N368" s="881">
        <v>1</v>
      </c>
      <c r="O368" s="881">
        <v>0</v>
      </c>
      <c r="P368" s="878">
        <v>4690379081050</v>
      </c>
      <c r="Q368" s="881"/>
      <c r="R368" s="881">
        <v>0</v>
      </c>
      <c r="S368" s="878" t="s">
        <v>4107</v>
      </c>
      <c r="T368" s="884">
        <f t="shared" si="10"/>
        <v>3265.5129999999999</v>
      </c>
      <c r="U368" s="885">
        <f t="shared" si="11"/>
        <v>3428.78865</v>
      </c>
    </row>
    <row r="369" spans="1:21" hidden="1">
      <c r="A369" s="878" t="s">
        <v>4453</v>
      </c>
      <c r="B369" s="879">
        <v>610015000595</v>
      </c>
      <c r="C369" s="878" t="s">
        <v>4463</v>
      </c>
      <c r="D369" s="878" t="s">
        <v>4116</v>
      </c>
      <c r="E369" s="878" t="s">
        <v>4105</v>
      </c>
      <c r="F369" s="880">
        <v>4873.8999999999996</v>
      </c>
      <c r="G369" s="878" t="s">
        <v>4106</v>
      </c>
      <c r="H369" s="881">
        <v>2</v>
      </c>
      <c r="I369" s="882">
        <v>1.44</v>
      </c>
      <c r="J369" s="882">
        <v>0</v>
      </c>
      <c r="K369" s="883">
        <v>35</v>
      </c>
      <c r="L369" s="882">
        <v>29.088000000000001</v>
      </c>
      <c r="M369" s="882">
        <v>50.4</v>
      </c>
      <c r="N369" s="881">
        <v>1</v>
      </c>
      <c r="O369" s="881">
        <v>0</v>
      </c>
      <c r="P369" s="878">
        <v>4690379081067</v>
      </c>
      <c r="Q369" s="881"/>
      <c r="R369" s="881">
        <v>0</v>
      </c>
      <c r="S369" s="878" t="s">
        <v>4107</v>
      </c>
      <c r="T369" s="884">
        <f t="shared" si="10"/>
        <v>3265.5129999999999</v>
      </c>
      <c r="U369" s="885">
        <f t="shared" si="11"/>
        <v>3428.78865</v>
      </c>
    </row>
    <row r="370" spans="1:21" hidden="1">
      <c r="A370" s="878" t="s">
        <v>4453</v>
      </c>
      <c r="B370" s="879">
        <v>610015000596</v>
      </c>
      <c r="C370" s="878" t="s">
        <v>4464</v>
      </c>
      <c r="D370" s="878" t="s">
        <v>4116</v>
      </c>
      <c r="E370" s="878" t="s">
        <v>4105</v>
      </c>
      <c r="F370" s="880">
        <v>4873.8999999999996</v>
      </c>
      <c r="G370" s="878" t="s">
        <v>4106</v>
      </c>
      <c r="H370" s="881">
        <v>2</v>
      </c>
      <c r="I370" s="882">
        <v>1.44</v>
      </c>
      <c r="J370" s="882">
        <v>0</v>
      </c>
      <c r="K370" s="883">
        <v>35</v>
      </c>
      <c r="L370" s="882">
        <v>29.088000000000001</v>
      </c>
      <c r="M370" s="882">
        <v>50.4</v>
      </c>
      <c r="N370" s="881">
        <v>1</v>
      </c>
      <c r="O370" s="881">
        <v>0</v>
      </c>
      <c r="P370" s="878">
        <v>4690379081074</v>
      </c>
      <c r="Q370" s="881"/>
      <c r="R370" s="881">
        <v>0</v>
      </c>
      <c r="S370" s="878" t="s">
        <v>4107</v>
      </c>
      <c r="T370" s="884">
        <f t="shared" si="10"/>
        <v>3265.5129999999999</v>
      </c>
      <c r="U370" s="885">
        <f t="shared" si="11"/>
        <v>3428.78865</v>
      </c>
    </row>
    <row r="371" spans="1:21" hidden="1">
      <c r="A371" s="878" t="s">
        <v>4453</v>
      </c>
      <c r="B371" s="879">
        <v>610015000597</v>
      </c>
      <c r="C371" s="878" t="s">
        <v>4465</v>
      </c>
      <c r="D371" s="878" t="s">
        <v>4116</v>
      </c>
      <c r="E371" s="878" t="s">
        <v>4105</v>
      </c>
      <c r="F371" s="880">
        <v>4873.8999999999996</v>
      </c>
      <c r="G371" s="878" t="s">
        <v>4106</v>
      </c>
      <c r="H371" s="881">
        <v>2</v>
      </c>
      <c r="I371" s="882">
        <v>1.44</v>
      </c>
      <c r="J371" s="882">
        <v>0</v>
      </c>
      <c r="K371" s="883">
        <v>35</v>
      </c>
      <c r="L371" s="882">
        <v>29.088000000000001</v>
      </c>
      <c r="M371" s="882">
        <v>50.4</v>
      </c>
      <c r="N371" s="881">
        <v>1</v>
      </c>
      <c r="O371" s="881">
        <v>0</v>
      </c>
      <c r="P371" s="878">
        <v>4690379081081</v>
      </c>
      <c r="Q371" s="881"/>
      <c r="R371" s="881">
        <v>0</v>
      </c>
      <c r="S371" s="878" t="s">
        <v>4107</v>
      </c>
      <c r="T371" s="884">
        <f t="shared" si="10"/>
        <v>3265.5129999999999</v>
      </c>
      <c r="U371" s="885">
        <f t="shared" si="11"/>
        <v>3428.78865</v>
      </c>
    </row>
    <row r="372" spans="1:21" hidden="1">
      <c r="A372" s="878" t="s">
        <v>4453</v>
      </c>
      <c r="B372" s="879">
        <v>610110000805</v>
      </c>
      <c r="C372" s="878" t="s">
        <v>4466</v>
      </c>
      <c r="D372" s="878" t="s">
        <v>4129</v>
      </c>
      <c r="E372" s="878" t="s">
        <v>4105</v>
      </c>
      <c r="F372" s="880">
        <v>20721.7</v>
      </c>
      <c r="G372" s="878" t="s">
        <v>4106</v>
      </c>
      <c r="H372" s="881">
        <v>11</v>
      </c>
      <c r="I372" s="882">
        <v>0.99</v>
      </c>
      <c r="J372" s="882">
        <v>0</v>
      </c>
      <c r="K372" s="883">
        <v>36</v>
      </c>
      <c r="L372" s="882">
        <v>20.354399999999998</v>
      </c>
      <c r="M372" s="882">
        <v>35.64</v>
      </c>
      <c r="N372" s="881">
        <v>1</v>
      </c>
      <c r="O372" s="881">
        <v>0</v>
      </c>
      <c r="P372" s="878">
        <v>4690379081630</v>
      </c>
      <c r="Q372" s="881"/>
      <c r="R372" s="881">
        <v>0</v>
      </c>
      <c r="S372" s="878" t="s">
        <v>4107</v>
      </c>
      <c r="T372" s="884">
        <f t="shared" si="10"/>
        <v>13883.539000000001</v>
      </c>
      <c r="U372" s="885">
        <f t="shared" si="11"/>
        <v>14577.715950000002</v>
      </c>
    </row>
    <row r="373" spans="1:21" hidden="1">
      <c r="A373" s="878" t="s">
        <v>4453</v>
      </c>
      <c r="B373" s="879">
        <v>610110000806</v>
      </c>
      <c r="C373" s="878" t="s">
        <v>4467</v>
      </c>
      <c r="D373" s="878" t="s">
        <v>4129</v>
      </c>
      <c r="E373" s="878" t="s">
        <v>4105</v>
      </c>
      <c r="F373" s="880">
        <v>20721.7</v>
      </c>
      <c r="G373" s="878" t="s">
        <v>4106</v>
      </c>
      <c r="H373" s="881">
        <v>11</v>
      </c>
      <c r="I373" s="882">
        <v>0.99</v>
      </c>
      <c r="J373" s="882">
        <v>0</v>
      </c>
      <c r="K373" s="883">
        <v>36</v>
      </c>
      <c r="L373" s="882">
        <v>20.354399999999998</v>
      </c>
      <c r="M373" s="882">
        <v>35.64</v>
      </c>
      <c r="N373" s="881">
        <v>1</v>
      </c>
      <c r="O373" s="881">
        <v>0</v>
      </c>
      <c r="P373" s="878">
        <v>4690379081647</v>
      </c>
      <c r="Q373" s="881"/>
      <c r="R373" s="881">
        <v>0</v>
      </c>
      <c r="S373" s="878" t="s">
        <v>4107</v>
      </c>
      <c r="T373" s="884">
        <f t="shared" si="10"/>
        <v>13883.539000000001</v>
      </c>
      <c r="U373" s="885">
        <f t="shared" si="11"/>
        <v>14577.715950000002</v>
      </c>
    </row>
    <row r="374" spans="1:21" hidden="1">
      <c r="A374" s="878" t="s">
        <v>4453</v>
      </c>
      <c r="B374" s="879">
        <v>610110000807</v>
      </c>
      <c r="C374" s="878" t="s">
        <v>4468</v>
      </c>
      <c r="D374" s="878" t="s">
        <v>4129</v>
      </c>
      <c r="E374" s="878" t="s">
        <v>4105</v>
      </c>
      <c r="F374" s="880">
        <v>20721.7</v>
      </c>
      <c r="G374" s="878" t="s">
        <v>4106</v>
      </c>
      <c r="H374" s="881">
        <v>11</v>
      </c>
      <c r="I374" s="882">
        <v>0.99</v>
      </c>
      <c r="J374" s="882">
        <v>0</v>
      </c>
      <c r="K374" s="883">
        <v>36</v>
      </c>
      <c r="L374" s="882">
        <v>20.354399999999998</v>
      </c>
      <c r="M374" s="882">
        <v>35.64</v>
      </c>
      <c r="N374" s="881">
        <v>1</v>
      </c>
      <c r="O374" s="881">
        <v>0</v>
      </c>
      <c r="P374" s="878">
        <v>4690379081654</v>
      </c>
      <c r="Q374" s="881"/>
      <c r="R374" s="881">
        <v>0</v>
      </c>
      <c r="S374" s="878" t="s">
        <v>4107</v>
      </c>
      <c r="T374" s="884">
        <f t="shared" si="10"/>
        <v>13883.539000000001</v>
      </c>
      <c r="U374" s="885">
        <f t="shared" si="11"/>
        <v>14577.715950000002</v>
      </c>
    </row>
    <row r="375" spans="1:21" hidden="1">
      <c r="A375" s="878" t="s">
        <v>4453</v>
      </c>
      <c r="B375" s="879">
        <v>610110000808</v>
      </c>
      <c r="C375" s="878" t="s">
        <v>4469</v>
      </c>
      <c r="D375" s="878" t="s">
        <v>4129</v>
      </c>
      <c r="E375" s="878" t="s">
        <v>4105</v>
      </c>
      <c r="F375" s="880">
        <v>20721.7</v>
      </c>
      <c r="G375" s="878" t="s">
        <v>4106</v>
      </c>
      <c r="H375" s="881">
        <v>11</v>
      </c>
      <c r="I375" s="882">
        <v>0.99</v>
      </c>
      <c r="J375" s="882">
        <v>0</v>
      </c>
      <c r="K375" s="883">
        <v>36</v>
      </c>
      <c r="L375" s="882">
        <v>20.354399999999998</v>
      </c>
      <c r="M375" s="882">
        <v>35.64</v>
      </c>
      <c r="N375" s="881">
        <v>1</v>
      </c>
      <c r="O375" s="881">
        <v>0</v>
      </c>
      <c r="P375" s="878">
        <v>4690379081661</v>
      </c>
      <c r="Q375" s="881"/>
      <c r="R375" s="881">
        <v>0</v>
      </c>
      <c r="S375" s="878" t="s">
        <v>4107</v>
      </c>
      <c r="T375" s="884">
        <f t="shared" si="10"/>
        <v>13883.539000000001</v>
      </c>
      <c r="U375" s="885">
        <f t="shared" si="11"/>
        <v>14577.715950000002</v>
      </c>
    </row>
    <row r="376" spans="1:21" hidden="1">
      <c r="A376" s="878" t="s">
        <v>4453</v>
      </c>
      <c r="B376" s="879">
        <v>610110000802</v>
      </c>
      <c r="C376" s="878" t="s">
        <v>4470</v>
      </c>
      <c r="D376" s="878" t="s">
        <v>4129</v>
      </c>
      <c r="E376" s="878" t="s">
        <v>4105</v>
      </c>
      <c r="F376" s="880">
        <v>14640</v>
      </c>
      <c r="G376" s="878" t="s">
        <v>4106</v>
      </c>
      <c r="H376" s="881">
        <v>11</v>
      </c>
      <c r="I376" s="882">
        <v>0.99</v>
      </c>
      <c r="J376" s="882">
        <v>0</v>
      </c>
      <c r="K376" s="883">
        <v>36</v>
      </c>
      <c r="L376" s="882">
        <v>20.354399999999998</v>
      </c>
      <c r="M376" s="882">
        <v>35.64</v>
      </c>
      <c r="N376" s="881">
        <v>1</v>
      </c>
      <c r="O376" s="881">
        <v>0</v>
      </c>
      <c r="P376" s="878">
        <v>4690379081609</v>
      </c>
      <c r="Q376" s="881"/>
      <c r="R376" s="881">
        <v>0</v>
      </c>
      <c r="S376" s="878" t="s">
        <v>4107</v>
      </c>
      <c r="T376" s="884">
        <f t="shared" si="10"/>
        <v>9808.8000000000011</v>
      </c>
      <c r="U376" s="885">
        <f t="shared" si="11"/>
        <v>10299.240000000002</v>
      </c>
    </row>
    <row r="377" spans="1:21" hidden="1">
      <c r="A377" s="878" t="s">
        <v>4453</v>
      </c>
      <c r="B377" s="879">
        <v>610110000803</v>
      </c>
      <c r="C377" s="878" t="s">
        <v>4471</v>
      </c>
      <c r="D377" s="878" t="s">
        <v>4129</v>
      </c>
      <c r="E377" s="878" t="s">
        <v>4105</v>
      </c>
      <c r="F377" s="880">
        <v>14640</v>
      </c>
      <c r="G377" s="878" t="s">
        <v>4106</v>
      </c>
      <c r="H377" s="881">
        <v>11</v>
      </c>
      <c r="I377" s="882">
        <v>0.99</v>
      </c>
      <c r="J377" s="882">
        <v>0</v>
      </c>
      <c r="K377" s="883">
        <v>36</v>
      </c>
      <c r="L377" s="882">
        <v>20.354399999999998</v>
      </c>
      <c r="M377" s="882">
        <v>35.64</v>
      </c>
      <c r="N377" s="881">
        <v>1</v>
      </c>
      <c r="O377" s="881">
        <v>0</v>
      </c>
      <c r="P377" s="878">
        <v>4690379081616</v>
      </c>
      <c r="Q377" s="881"/>
      <c r="R377" s="881">
        <v>0</v>
      </c>
      <c r="S377" s="878" t="s">
        <v>4107</v>
      </c>
      <c r="T377" s="884">
        <f t="shared" si="10"/>
        <v>9808.8000000000011</v>
      </c>
      <c r="U377" s="885">
        <f t="shared" si="11"/>
        <v>10299.240000000002</v>
      </c>
    </row>
    <row r="378" spans="1:21" hidden="1">
      <c r="A378" s="878" t="s">
        <v>4453</v>
      </c>
      <c r="B378" s="879">
        <v>610110000804</v>
      </c>
      <c r="C378" s="878" t="s">
        <v>4472</v>
      </c>
      <c r="D378" s="878" t="s">
        <v>4129</v>
      </c>
      <c r="E378" s="878" t="s">
        <v>4105</v>
      </c>
      <c r="F378" s="880">
        <v>14640</v>
      </c>
      <c r="G378" s="878" t="s">
        <v>4106</v>
      </c>
      <c r="H378" s="881">
        <v>11</v>
      </c>
      <c r="I378" s="882">
        <v>0.99</v>
      </c>
      <c r="J378" s="882">
        <v>0</v>
      </c>
      <c r="K378" s="883">
        <v>36</v>
      </c>
      <c r="L378" s="882">
        <v>20.354399999999998</v>
      </c>
      <c r="M378" s="882">
        <v>35.64</v>
      </c>
      <c r="N378" s="881">
        <v>1</v>
      </c>
      <c r="O378" s="881">
        <v>0</v>
      </c>
      <c r="P378" s="878">
        <v>4690379081623</v>
      </c>
      <c r="Q378" s="881"/>
      <c r="R378" s="881">
        <v>0</v>
      </c>
      <c r="S378" s="878" t="s">
        <v>4107</v>
      </c>
      <c r="T378" s="884">
        <f t="shared" si="10"/>
        <v>9808.8000000000011</v>
      </c>
      <c r="U378" s="885">
        <f t="shared" si="11"/>
        <v>10299.240000000002</v>
      </c>
    </row>
    <row r="379" spans="1:21" hidden="1">
      <c r="A379" s="878" t="s">
        <v>4453</v>
      </c>
      <c r="B379" s="879">
        <v>610090002340</v>
      </c>
      <c r="C379" s="878" t="s">
        <v>4473</v>
      </c>
      <c r="D379" s="878" t="s">
        <v>4134</v>
      </c>
      <c r="E379" s="878" t="s">
        <v>4135</v>
      </c>
      <c r="F379" s="880">
        <v>707.6</v>
      </c>
      <c r="G379" s="878" t="s">
        <v>4106</v>
      </c>
      <c r="H379" s="881">
        <v>10</v>
      </c>
      <c r="I379" s="882">
        <v>0.57600368642359301</v>
      </c>
      <c r="J379" s="882">
        <v>0</v>
      </c>
      <c r="K379" s="883">
        <v>60</v>
      </c>
      <c r="L379" s="882">
        <v>9.5</v>
      </c>
      <c r="M379" s="882">
        <v>34.5602211854156</v>
      </c>
      <c r="N379" s="881">
        <v>1</v>
      </c>
      <c r="O379" s="881">
        <v>0</v>
      </c>
      <c r="P379" s="878">
        <v>4690379081159</v>
      </c>
      <c r="Q379" s="881"/>
      <c r="R379" s="881">
        <v>0</v>
      </c>
      <c r="S379" s="878" t="s">
        <v>4107</v>
      </c>
      <c r="T379" s="884">
        <f t="shared" si="10"/>
        <v>474.09200000000004</v>
      </c>
      <c r="U379" s="885">
        <f t="shared" si="11"/>
        <v>497.79660000000007</v>
      </c>
    </row>
    <row r="380" spans="1:21" hidden="1">
      <c r="A380" s="878" t="s">
        <v>4453</v>
      </c>
      <c r="B380" s="879">
        <v>610090002341</v>
      </c>
      <c r="C380" s="878" t="s">
        <v>4474</v>
      </c>
      <c r="D380" s="878" t="s">
        <v>4134</v>
      </c>
      <c r="E380" s="878" t="s">
        <v>4135</v>
      </c>
      <c r="F380" s="880">
        <v>707.6</v>
      </c>
      <c r="G380" s="878" t="s">
        <v>4106</v>
      </c>
      <c r="H380" s="881">
        <v>10</v>
      </c>
      <c r="I380" s="882">
        <v>0.57600368642359301</v>
      </c>
      <c r="J380" s="882">
        <v>0</v>
      </c>
      <c r="K380" s="883">
        <v>60</v>
      </c>
      <c r="L380" s="882">
        <v>9.5</v>
      </c>
      <c r="M380" s="882">
        <v>34.5602211854156</v>
      </c>
      <c r="N380" s="881">
        <v>1</v>
      </c>
      <c r="O380" s="881">
        <v>0</v>
      </c>
      <c r="P380" s="878">
        <v>4690379081166</v>
      </c>
      <c r="Q380" s="881"/>
      <c r="R380" s="881">
        <v>0</v>
      </c>
      <c r="S380" s="878" t="s">
        <v>4107</v>
      </c>
      <c r="T380" s="884">
        <f t="shared" si="10"/>
        <v>474.09200000000004</v>
      </c>
      <c r="U380" s="885">
        <f t="shared" si="11"/>
        <v>497.79660000000007</v>
      </c>
    </row>
    <row r="381" spans="1:21" hidden="1">
      <c r="A381" s="878" t="s">
        <v>4453</v>
      </c>
      <c r="B381" s="879">
        <v>610090002342</v>
      </c>
      <c r="C381" s="878" t="s">
        <v>4475</v>
      </c>
      <c r="D381" s="878" t="s">
        <v>4134</v>
      </c>
      <c r="E381" s="878" t="s">
        <v>4135</v>
      </c>
      <c r="F381" s="880">
        <v>707.6</v>
      </c>
      <c r="G381" s="878" t="s">
        <v>4106</v>
      </c>
      <c r="H381" s="881">
        <v>10</v>
      </c>
      <c r="I381" s="882">
        <v>0.57600368642359301</v>
      </c>
      <c r="J381" s="882">
        <v>0</v>
      </c>
      <c r="K381" s="883">
        <v>60</v>
      </c>
      <c r="L381" s="882">
        <v>9.5</v>
      </c>
      <c r="M381" s="882">
        <v>34.5602211854156</v>
      </c>
      <c r="N381" s="881">
        <v>1</v>
      </c>
      <c r="O381" s="881">
        <v>0</v>
      </c>
      <c r="P381" s="878">
        <v>4690379081173</v>
      </c>
      <c r="Q381" s="881"/>
      <c r="R381" s="881">
        <v>0</v>
      </c>
      <c r="S381" s="878" t="s">
        <v>4107</v>
      </c>
      <c r="T381" s="884">
        <f t="shared" si="10"/>
        <v>474.09200000000004</v>
      </c>
      <c r="U381" s="885">
        <f t="shared" si="11"/>
        <v>497.79660000000007</v>
      </c>
    </row>
    <row r="382" spans="1:21" hidden="1">
      <c r="A382" s="878" t="s">
        <v>4453</v>
      </c>
      <c r="B382" s="879">
        <v>610090002330</v>
      </c>
      <c r="C382" s="878" t="s">
        <v>4476</v>
      </c>
      <c r="D382" s="878" t="s">
        <v>4140</v>
      </c>
      <c r="E382" s="878" t="s">
        <v>4135</v>
      </c>
      <c r="F382" s="880">
        <v>244</v>
      </c>
      <c r="G382" s="878" t="s">
        <v>4106</v>
      </c>
      <c r="H382" s="881">
        <v>10</v>
      </c>
      <c r="I382" s="882">
        <v>0.43200276481769501</v>
      </c>
      <c r="J382" s="882">
        <v>0</v>
      </c>
      <c r="K382" s="883">
        <v>72</v>
      </c>
      <c r="L382" s="882">
        <v>9.0299999999999994</v>
      </c>
      <c r="M382" s="882">
        <v>31.104199066873999</v>
      </c>
      <c r="N382" s="881">
        <v>1</v>
      </c>
      <c r="O382" s="881">
        <v>0</v>
      </c>
      <c r="P382" s="878">
        <v>4690379081180</v>
      </c>
      <c r="Q382" s="881"/>
      <c r="R382" s="881">
        <v>0</v>
      </c>
      <c r="S382" s="878" t="s">
        <v>4107</v>
      </c>
      <c r="T382" s="884">
        <f t="shared" si="10"/>
        <v>163.48000000000002</v>
      </c>
      <c r="U382" s="885">
        <f t="shared" si="11"/>
        <v>171.65400000000002</v>
      </c>
    </row>
    <row r="383" spans="1:21" hidden="1">
      <c r="A383" s="878" t="s">
        <v>4453</v>
      </c>
      <c r="B383" s="879">
        <v>610090002331</v>
      </c>
      <c r="C383" s="878" t="s">
        <v>4477</v>
      </c>
      <c r="D383" s="878" t="s">
        <v>4140</v>
      </c>
      <c r="E383" s="878" t="s">
        <v>4135</v>
      </c>
      <c r="F383" s="880">
        <v>244</v>
      </c>
      <c r="G383" s="878" t="s">
        <v>4106</v>
      </c>
      <c r="H383" s="881">
        <v>10</v>
      </c>
      <c r="I383" s="882">
        <v>0.43200276481769501</v>
      </c>
      <c r="J383" s="882">
        <v>0</v>
      </c>
      <c r="K383" s="883">
        <v>72</v>
      </c>
      <c r="L383" s="882">
        <v>9.0299999999999994</v>
      </c>
      <c r="M383" s="882">
        <v>31.104199066873999</v>
      </c>
      <c r="N383" s="881">
        <v>1</v>
      </c>
      <c r="O383" s="881">
        <v>0</v>
      </c>
      <c r="P383" s="878">
        <v>4690379081197</v>
      </c>
      <c r="Q383" s="881"/>
      <c r="R383" s="881">
        <v>0</v>
      </c>
      <c r="S383" s="878" t="s">
        <v>4107</v>
      </c>
      <c r="T383" s="884">
        <f t="shared" si="10"/>
        <v>163.48000000000002</v>
      </c>
      <c r="U383" s="885">
        <f t="shared" si="11"/>
        <v>171.65400000000002</v>
      </c>
    </row>
    <row r="384" spans="1:21" hidden="1">
      <c r="A384" s="878" t="s">
        <v>4453</v>
      </c>
      <c r="B384" s="879">
        <v>610090002332</v>
      </c>
      <c r="C384" s="878" t="s">
        <v>4478</v>
      </c>
      <c r="D384" s="878" t="s">
        <v>4140</v>
      </c>
      <c r="E384" s="878" t="s">
        <v>4135</v>
      </c>
      <c r="F384" s="880">
        <v>244</v>
      </c>
      <c r="G384" s="878" t="s">
        <v>4106</v>
      </c>
      <c r="H384" s="881">
        <v>10</v>
      </c>
      <c r="I384" s="882">
        <v>0.43200276481769501</v>
      </c>
      <c r="J384" s="882">
        <v>0</v>
      </c>
      <c r="K384" s="883">
        <v>72</v>
      </c>
      <c r="L384" s="882">
        <v>9.0299999999999994</v>
      </c>
      <c r="M384" s="882">
        <v>31.104199066873999</v>
      </c>
      <c r="N384" s="881">
        <v>1</v>
      </c>
      <c r="O384" s="881">
        <v>0</v>
      </c>
      <c r="P384" s="878">
        <v>4690379081203</v>
      </c>
      <c r="Q384" s="881"/>
      <c r="R384" s="881">
        <v>0</v>
      </c>
      <c r="S384" s="878" t="s">
        <v>4107</v>
      </c>
      <c r="T384" s="884">
        <f t="shared" si="10"/>
        <v>163.48000000000002</v>
      </c>
      <c r="U384" s="885">
        <f t="shared" si="11"/>
        <v>171.65400000000002</v>
      </c>
    </row>
    <row r="385" spans="1:21" hidden="1">
      <c r="A385" s="878" t="s">
        <v>4453</v>
      </c>
      <c r="B385" s="879">
        <v>610090002323</v>
      </c>
      <c r="C385" s="878" t="s">
        <v>4479</v>
      </c>
      <c r="D385" s="878" t="s">
        <v>4145</v>
      </c>
      <c r="E385" s="878" t="s">
        <v>4135</v>
      </c>
      <c r="F385" s="880">
        <v>128.1</v>
      </c>
      <c r="G385" s="878" t="s">
        <v>4106</v>
      </c>
      <c r="H385" s="881">
        <v>19</v>
      </c>
      <c r="I385" s="882">
        <v>9.8496630378434397E-2</v>
      </c>
      <c r="J385" s="882">
        <v>0</v>
      </c>
      <c r="K385" s="883">
        <v>416</v>
      </c>
      <c r="L385" s="882">
        <v>2.1659999999999999</v>
      </c>
      <c r="M385" s="882">
        <v>40.974598237428701</v>
      </c>
      <c r="N385" s="881">
        <v>1</v>
      </c>
      <c r="O385" s="881">
        <v>0</v>
      </c>
      <c r="P385" s="878">
        <v>4690379081258</v>
      </c>
      <c r="Q385" s="881"/>
      <c r="R385" s="881">
        <v>0</v>
      </c>
      <c r="S385" s="878" t="s">
        <v>4107</v>
      </c>
      <c r="T385" s="884">
        <f t="shared" si="10"/>
        <v>85.826999999999998</v>
      </c>
      <c r="U385" s="885">
        <f t="shared" si="11"/>
        <v>90.118350000000007</v>
      </c>
    </row>
    <row r="386" spans="1:21" hidden="1">
      <c r="A386" s="878" t="s">
        <v>4453</v>
      </c>
      <c r="B386" s="879">
        <v>610090002324</v>
      </c>
      <c r="C386" s="878" t="s">
        <v>4480</v>
      </c>
      <c r="D386" s="878" t="s">
        <v>4145</v>
      </c>
      <c r="E386" s="878" t="s">
        <v>4135</v>
      </c>
      <c r="F386" s="880">
        <v>128.1</v>
      </c>
      <c r="G386" s="878" t="s">
        <v>4106</v>
      </c>
      <c r="H386" s="881">
        <v>19</v>
      </c>
      <c r="I386" s="882">
        <v>9.8496630378434397E-2</v>
      </c>
      <c r="J386" s="882">
        <v>0</v>
      </c>
      <c r="K386" s="883">
        <v>416</v>
      </c>
      <c r="L386" s="882">
        <v>2.1659999999999999</v>
      </c>
      <c r="M386" s="882">
        <v>40.974598237428701</v>
      </c>
      <c r="N386" s="881">
        <v>1</v>
      </c>
      <c r="O386" s="881">
        <v>0</v>
      </c>
      <c r="P386" s="878">
        <v>4690379081265</v>
      </c>
      <c r="Q386" s="881"/>
      <c r="R386" s="881">
        <v>0</v>
      </c>
      <c r="S386" s="878" t="s">
        <v>4107</v>
      </c>
      <c r="T386" s="884">
        <f t="shared" si="10"/>
        <v>85.826999999999998</v>
      </c>
      <c r="U386" s="885">
        <f t="shared" si="11"/>
        <v>90.118350000000007</v>
      </c>
    </row>
    <row r="387" spans="1:21" hidden="1">
      <c r="A387" s="878" t="s">
        <v>4453</v>
      </c>
      <c r="B387" s="879">
        <v>610090002325</v>
      </c>
      <c r="C387" s="878" t="s">
        <v>4481</v>
      </c>
      <c r="D387" s="878" t="s">
        <v>4145</v>
      </c>
      <c r="E387" s="878" t="s">
        <v>4135</v>
      </c>
      <c r="F387" s="880">
        <v>128.1</v>
      </c>
      <c r="G387" s="878" t="s">
        <v>4106</v>
      </c>
      <c r="H387" s="881">
        <v>19</v>
      </c>
      <c r="I387" s="882">
        <v>9.8496630378434397E-2</v>
      </c>
      <c r="J387" s="882">
        <v>0</v>
      </c>
      <c r="K387" s="883">
        <v>416</v>
      </c>
      <c r="L387" s="882">
        <v>2.1659999999999999</v>
      </c>
      <c r="M387" s="882">
        <v>40.974598237428701</v>
      </c>
      <c r="N387" s="881">
        <v>1</v>
      </c>
      <c r="O387" s="881">
        <v>0</v>
      </c>
      <c r="P387" s="878">
        <v>4690379081272</v>
      </c>
      <c r="Q387" s="881"/>
      <c r="R387" s="881">
        <v>0</v>
      </c>
      <c r="S387" s="878" t="s">
        <v>4107</v>
      </c>
      <c r="T387" s="884">
        <f t="shared" si="10"/>
        <v>85.826999999999998</v>
      </c>
      <c r="U387" s="885">
        <f t="shared" si="11"/>
        <v>90.118350000000007</v>
      </c>
    </row>
    <row r="388" spans="1:21" hidden="1">
      <c r="A388" s="878" t="s">
        <v>4453</v>
      </c>
      <c r="B388" s="879">
        <v>610090002333</v>
      </c>
      <c r="C388" s="878" t="s">
        <v>4482</v>
      </c>
      <c r="D388" s="878" t="s">
        <v>4140</v>
      </c>
      <c r="E388" s="878" t="s">
        <v>4135</v>
      </c>
      <c r="F388" s="880">
        <v>311.09999999999997</v>
      </c>
      <c r="G388" s="878" t="s">
        <v>4106</v>
      </c>
      <c r="H388" s="881">
        <v>10</v>
      </c>
      <c r="I388" s="882">
        <v>0.43200276481769501</v>
      </c>
      <c r="J388" s="882">
        <v>0</v>
      </c>
      <c r="K388" s="883">
        <v>72</v>
      </c>
      <c r="L388" s="882">
        <v>9.0299999999999994</v>
      </c>
      <c r="M388" s="882">
        <v>31.104199066873999</v>
      </c>
      <c r="N388" s="881">
        <v>1</v>
      </c>
      <c r="O388" s="881">
        <v>0</v>
      </c>
      <c r="P388" s="878">
        <v>4690379081210</v>
      </c>
      <c r="Q388" s="881"/>
      <c r="R388" s="881">
        <v>0</v>
      </c>
      <c r="S388" s="878" t="s">
        <v>4107</v>
      </c>
      <c r="T388" s="884">
        <f t="shared" si="10"/>
        <v>208.43699999999998</v>
      </c>
      <c r="U388" s="885">
        <f t="shared" si="11"/>
        <v>218.85884999999999</v>
      </c>
    </row>
    <row r="389" spans="1:21" hidden="1">
      <c r="A389" s="878" t="s">
        <v>4453</v>
      </c>
      <c r="B389" s="879">
        <v>610090002334</v>
      </c>
      <c r="C389" s="878" t="s">
        <v>4483</v>
      </c>
      <c r="D389" s="878" t="s">
        <v>4140</v>
      </c>
      <c r="E389" s="878" t="s">
        <v>4135</v>
      </c>
      <c r="F389" s="880">
        <v>311.09999999999997</v>
      </c>
      <c r="G389" s="878" t="s">
        <v>4106</v>
      </c>
      <c r="H389" s="881">
        <v>10</v>
      </c>
      <c r="I389" s="882">
        <v>0.43200276481769501</v>
      </c>
      <c r="J389" s="882">
        <v>0</v>
      </c>
      <c r="K389" s="883">
        <v>72</v>
      </c>
      <c r="L389" s="882">
        <v>9.0299999999999994</v>
      </c>
      <c r="M389" s="882">
        <v>31.104199066873999</v>
      </c>
      <c r="N389" s="881">
        <v>1</v>
      </c>
      <c r="O389" s="881">
        <v>0</v>
      </c>
      <c r="P389" s="878">
        <v>4690379081227</v>
      </c>
      <c r="Q389" s="881"/>
      <c r="R389" s="881">
        <v>0</v>
      </c>
      <c r="S389" s="878" t="s">
        <v>4107</v>
      </c>
      <c r="T389" s="884">
        <f t="shared" si="10"/>
        <v>208.43699999999998</v>
      </c>
      <c r="U389" s="885">
        <f t="shared" si="11"/>
        <v>218.85884999999999</v>
      </c>
    </row>
    <row r="390" spans="1:21" hidden="1">
      <c r="A390" s="878" t="s">
        <v>4453</v>
      </c>
      <c r="B390" s="879">
        <v>610090002335</v>
      </c>
      <c r="C390" s="878" t="s">
        <v>4484</v>
      </c>
      <c r="D390" s="878" t="s">
        <v>4140</v>
      </c>
      <c r="E390" s="878" t="s">
        <v>4135</v>
      </c>
      <c r="F390" s="880">
        <v>311.09999999999997</v>
      </c>
      <c r="G390" s="878" t="s">
        <v>4106</v>
      </c>
      <c r="H390" s="881">
        <v>10</v>
      </c>
      <c r="I390" s="882">
        <v>0.43200276481769501</v>
      </c>
      <c r="J390" s="882">
        <v>0</v>
      </c>
      <c r="K390" s="883">
        <v>72</v>
      </c>
      <c r="L390" s="882">
        <v>9.0299999999999994</v>
      </c>
      <c r="M390" s="882">
        <v>31.104199066873999</v>
      </c>
      <c r="N390" s="881">
        <v>1</v>
      </c>
      <c r="O390" s="881">
        <v>0</v>
      </c>
      <c r="P390" s="878">
        <v>4690379081234</v>
      </c>
      <c r="Q390" s="881"/>
      <c r="R390" s="881">
        <v>0</v>
      </c>
      <c r="S390" s="878" t="s">
        <v>4107</v>
      </c>
      <c r="T390" s="884">
        <f t="shared" si="10"/>
        <v>208.43699999999998</v>
      </c>
      <c r="U390" s="885">
        <f t="shared" si="11"/>
        <v>218.85884999999999</v>
      </c>
    </row>
    <row r="391" spans="1:21" hidden="1">
      <c r="A391" s="878" t="s">
        <v>4453</v>
      </c>
      <c r="B391" s="879">
        <v>610090002336</v>
      </c>
      <c r="C391" s="878" t="s">
        <v>4485</v>
      </c>
      <c r="D391" s="878" t="s">
        <v>4140</v>
      </c>
      <c r="E391" s="878" t="s">
        <v>4135</v>
      </c>
      <c r="F391" s="880">
        <v>311.09999999999997</v>
      </c>
      <c r="G391" s="878" t="s">
        <v>4106</v>
      </c>
      <c r="H391" s="881">
        <v>10</v>
      </c>
      <c r="I391" s="882">
        <v>0.43200276481769501</v>
      </c>
      <c r="J391" s="882">
        <v>0</v>
      </c>
      <c r="K391" s="883">
        <v>72</v>
      </c>
      <c r="L391" s="882">
        <v>9.0299999999999994</v>
      </c>
      <c r="M391" s="882">
        <v>31.104199066873999</v>
      </c>
      <c r="N391" s="881">
        <v>1</v>
      </c>
      <c r="O391" s="881">
        <v>0</v>
      </c>
      <c r="P391" s="878">
        <v>4690379081241</v>
      </c>
      <c r="Q391" s="881"/>
      <c r="R391" s="881">
        <v>0</v>
      </c>
      <c r="S391" s="878" t="s">
        <v>4107</v>
      </c>
      <c r="T391" s="884">
        <f t="shared" si="10"/>
        <v>208.43699999999998</v>
      </c>
      <c r="U391" s="885">
        <f t="shared" si="11"/>
        <v>218.85884999999999</v>
      </c>
    </row>
    <row r="392" spans="1:21" hidden="1">
      <c r="A392" s="878" t="s">
        <v>4453</v>
      </c>
      <c r="B392" s="879">
        <v>610090002326</v>
      </c>
      <c r="C392" s="878" t="s">
        <v>4486</v>
      </c>
      <c r="D392" s="878" t="s">
        <v>4145</v>
      </c>
      <c r="E392" s="878" t="s">
        <v>4135</v>
      </c>
      <c r="F392" s="880">
        <v>134.19999999999999</v>
      </c>
      <c r="G392" s="878" t="s">
        <v>4106</v>
      </c>
      <c r="H392" s="881">
        <v>19</v>
      </c>
      <c r="I392" s="882">
        <v>9.8496630378434397E-2</v>
      </c>
      <c r="J392" s="882">
        <v>0</v>
      </c>
      <c r="K392" s="883">
        <v>416</v>
      </c>
      <c r="L392" s="882">
        <v>2.1659999999999999</v>
      </c>
      <c r="M392" s="882">
        <v>40.974598237428701</v>
      </c>
      <c r="N392" s="881">
        <v>1</v>
      </c>
      <c r="O392" s="881">
        <v>0</v>
      </c>
      <c r="P392" s="878">
        <v>4690379081289</v>
      </c>
      <c r="Q392" s="881"/>
      <c r="R392" s="881">
        <v>0</v>
      </c>
      <c r="S392" s="878" t="s">
        <v>4107</v>
      </c>
      <c r="T392" s="884">
        <f t="shared" si="10"/>
        <v>89.914000000000001</v>
      </c>
      <c r="U392" s="885">
        <f t="shared" si="11"/>
        <v>94.409700000000001</v>
      </c>
    </row>
    <row r="393" spans="1:21" hidden="1">
      <c r="A393" s="878" t="s">
        <v>4453</v>
      </c>
      <c r="B393" s="879">
        <v>610090002327</v>
      </c>
      <c r="C393" s="878" t="s">
        <v>4487</v>
      </c>
      <c r="D393" s="878" t="s">
        <v>4145</v>
      </c>
      <c r="E393" s="878" t="s">
        <v>4135</v>
      </c>
      <c r="F393" s="880">
        <v>134.19999999999999</v>
      </c>
      <c r="G393" s="878" t="s">
        <v>4106</v>
      </c>
      <c r="H393" s="881">
        <v>19</v>
      </c>
      <c r="I393" s="882">
        <v>9.8496630378434397E-2</v>
      </c>
      <c r="J393" s="882">
        <v>0</v>
      </c>
      <c r="K393" s="883">
        <v>416</v>
      </c>
      <c r="L393" s="882">
        <v>2.1659999999999999</v>
      </c>
      <c r="M393" s="882">
        <v>40.974598237428701</v>
      </c>
      <c r="N393" s="881">
        <v>1</v>
      </c>
      <c r="O393" s="881">
        <v>0</v>
      </c>
      <c r="P393" s="878">
        <v>4690379081296</v>
      </c>
      <c r="Q393" s="881"/>
      <c r="R393" s="881">
        <v>0</v>
      </c>
      <c r="S393" s="878" t="s">
        <v>4107</v>
      </c>
      <c r="T393" s="884">
        <f t="shared" si="10"/>
        <v>89.914000000000001</v>
      </c>
      <c r="U393" s="885">
        <f t="shared" si="11"/>
        <v>94.409700000000001</v>
      </c>
    </row>
    <row r="394" spans="1:21" hidden="1">
      <c r="A394" s="878" t="s">
        <v>4453</v>
      </c>
      <c r="B394" s="879">
        <v>610090002328</v>
      </c>
      <c r="C394" s="878" t="s">
        <v>4488</v>
      </c>
      <c r="D394" s="878" t="s">
        <v>4145</v>
      </c>
      <c r="E394" s="878" t="s">
        <v>4135</v>
      </c>
      <c r="F394" s="880">
        <v>134.19999999999999</v>
      </c>
      <c r="G394" s="878" t="s">
        <v>4106</v>
      </c>
      <c r="H394" s="881">
        <v>19</v>
      </c>
      <c r="I394" s="882">
        <v>9.8496630378434397E-2</v>
      </c>
      <c r="J394" s="882">
        <v>0</v>
      </c>
      <c r="K394" s="883">
        <v>416</v>
      </c>
      <c r="L394" s="882">
        <v>2.1659999999999999</v>
      </c>
      <c r="M394" s="882">
        <v>40.974598237428701</v>
      </c>
      <c r="N394" s="881">
        <v>1</v>
      </c>
      <c r="O394" s="881">
        <v>0</v>
      </c>
      <c r="P394" s="878">
        <v>4690379081302</v>
      </c>
      <c r="Q394" s="881"/>
      <c r="R394" s="881">
        <v>0</v>
      </c>
      <c r="S394" s="878" t="s">
        <v>4107</v>
      </c>
      <c r="T394" s="884">
        <f t="shared" si="10"/>
        <v>89.914000000000001</v>
      </c>
      <c r="U394" s="885">
        <f t="shared" si="11"/>
        <v>94.409700000000001</v>
      </c>
    </row>
    <row r="395" spans="1:21" hidden="1">
      <c r="A395" s="878" t="s">
        <v>4453</v>
      </c>
      <c r="B395" s="879">
        <v>610090002329</v>
      </c>
      <c r="C395" s="878" t="s">
        <v>4489</v>
      </c>
      <c r="D395" s="878" t="s">
        <v>4145</v>
      </c>
      <c r="E395" s="878" t="s">
        <v>4135</v>
      </c>
      <c r="F395" s="880">
        <v>134.19999999999999</v>
      </c>
      <c r="G395" s="878" t="s">
        <v>4106</v>
      </c>
      <c r="H395" s="881">
        <v>19</v>
      </c>
      <c r="I395" s="882">
        <v>9.8496630378434397E-2</v>
      </c>
      <c r="J395" s="882">
        <v>0</v>
      </c>
      <c r="K395" s="883">
        <v>416</v>
      </c>
      <c r="L395" s="882">
        <v>2.1659999999999999</v>
      </c>
      <c r="M395" s="882">
        <v>40.974598237428701</v>
      </c>
      <c r="N395" s="881">
        <v>1</v>
      </c>
      <c r="O395" s="881">
        <v>0</v>
      </c>
      <c r="P395" s="878">
        <v>4690379081319</v>
      </c>
      <c r="Q395" s="881"/>
      <c r="R395" s="881">
        <v>0</v>
      </c>
      <c r="S395" s="878" t="s">
        <v>4107</v>
      </c>
      <c r="T395" s="884">
        <f t="shared" si="10"/>
        <v>89.914000000000001</v>
      </c>
      <c r="U395" s="885">
        <f t="shared" si="11"/>
        <v>94.409700000000001</v>
      </c>
    </row>
    <row r="396" spans="1:21" hidden="1">
      <c r="A396" s="878" t="s">
        <v>4453</v>
      </c>
      <c r="B396" s="879">
        <v>610130004789</v>
      </c>
      <c r="C396" s="878" t="s">
        <v>4490</v>
      </c>
      <c r="D396" s="878" t="s">
        <v>4134</v>
      </c>
      <c r="E396" s="878" t="s">
        <v>4150</v>
      </c>
      <c r="F396" s="880">
        <v>1256.5999999999999</v>
      </c>
      <c r="G396" s="878" t="s">
        <v>4106</v>
      </c>
      <c r="H396" s="881">
        <v>10</v>
      </c>
      <c r="I396" s="882">
        <v>0.57599539203686401</v>
      </c>
      <c r="J396" s="882">
        <v>8</v>
      </c>
      <c r="K396" s="883">
        <v>60</v>
      </c>
      <c r="L396" s="882">
        <v>17.600000000000001</v>
      </c>
      <c r="M396" s="882">
        <v>34.559723522211797</v>
      </c>
      <c r="N396" s="881">
        <v>1</v>
      </c>
      <c r="O396" s="881">
        <v>0</v>
      </c>
      <c r="P396" s="878">
        <v>4690379081326</v>
      </c>
      <c r="Q396" s="881"/>
      <c r="R396" s="881">
        <v>0</v>
      </c>
      <c r="S396" s="878" t="s">
        <v>4107</v>
      </c>
      <c r="T396" s="884">
        <f t="shared" si="10"/>
        <v>841.92200000000003</v>
      </c>
      <c r="U396" s="885">
        <f t="shared" si="11"/>
        <v>884.01810000000012</v>
      </c>
    </row>
    <row r="397" spans="1:21" hidden="1">
      <c r="A397" s="878" t="s">
        <v>4453</v>
      </c>
      <c r="B397" s="879">
        <v>610130004790</v>
      </c>
      <c r="C397" s="878" t="s">
        <v>4491</v>
      </c>
      <c r="D397" s="878" t="s">
        <v>4134</v>
      </c>
      <c r="E397" s="878" t="s">
        <v>4150</v>
      </c>
      <c r="F397" s="880">
        <v>1256.5999999999999</v>
      </c>
      <c r="G397" s="878" t="s">
        <v>4106</v>
      </c>
      <c r="H397" s="881">
        <v>10</v>
      </c>
      <c r="I397" s="882">
        <v>0.57599539203686401</v>
      </c>
      <c r="J397" s="882">
        <v>8</v>
      </c>
      <c r="K397" s="883">
        <v>60</v>
      </c>
      <c r="L397" s="882">
        <v>17.600000000000001</v>
      </c>
      <c r="M397" s="882">
        <v>34.559723522211797</v>
      </c>
      <c r="N397" s="881">
        <v>1</v>
      </c>
      <c r="O397" s="881">
        <v>0</v>
      </c>
      <c r="P397" s="878">
        <v>4690379081333</v>
      </c>
      <c r="Q397" s="881"/>
      <c r="R397" s="881">
        <v>0</v>
      </c>
      <c r="S397" s="878" t="s">
        <v>4107</v>
      </c>
      <c r="T397" s="884">
        <f t="shared" si="10"/>
        <v>841.92200000000003</v>
      </c>
      <c r="U397" s="885">
        <f t="shared" si="11"/>
        <v>884.01810000000012</v>
      </c>
    </row>
    <row r="398" spans="1:21" hidden="1">
      <c r="A398" s="878" t="s">
        <v>4453</v>
      </c>
      <c r="B398" s="879">
        <v>610130004791</v>
      </c>
      <c r="C398" s="878" t="s">
        <v>4492</v>
      </c>
      <c r="D398" s="878" t="s">
        <v>4134</v>
      </c>
      <c r="E398" s="878" t="s">
        <v>4150</v>
      </c>
      <c r="F398" s="880">
        <v>1256.5999999999999</v>
      </c>
      <c r="G398" s="878" t="s">
        <v>4106</v>
      </c>
      <c r="H398" s="881">
        <v>10</v>
      </c>
      <c r="I398" s="882">
        <v>0.57599539203686401</v>
      </c>
      <c r="J398" s="882">
        <v>8</v>
      </c>
      <c r="K398" s="883">
        <v>60</v>
      </c>
      <c r="L398" s="882">
        <v>17.600000000000001</v>
      </c>
      <c r="M398" s="882">
        <v>34.559723522211797</v>
      </c>
      <c r="N398" s="881">
        <v>1</v>
      </c>
      <c r="O398" s="881">
        <v>0</v>
      </c>
      <c r="P398" s="878">
        <v>4690379081340</v>
      </c>
      <c r="Q398" s="881"/>
      <c r="R398" s="881">
        <v>0</v>
      </c>
      <c r="S398" s="878" t="s">
        <v>4107</v>
      </c>
      <c r="T398" s="884">
        <f t="shared" si="10"/>
        <v>841.92200000000003</v>
      </c>
      <c r="U398" s="885">
        <f t="shared" si="11"/>
        <v>884.01810000000012</v>
      </c>
    </row>
    <row r="399" spans="1:21" hidden="1">
      <c r="A399" s="878" t="s">
        <v>4453</v>
      </c>
      <c r="B399" s="879">
        <v>610130004795</v>
      </c>
      <c r="C399" s="878" t="s">
        <v>4493</v>
      </c>
      <c r="D399" s="878" t="s">
        <v>4140</v>
      </c>
      <c r="E399" s="878" t="s">
        <v>4150</v>
      </c>
      <c r="F399" s="880">
        <v>1274.8999999999999</v>
      </c>
      <c r="G399" s="878" t="s">
        <v>4106</v>
      </c>
      <c r="H399" s="881">
        <v>10</v>
      </c>
      <c r="I399" s="882">
        <v>0.43199654402764798</v>
      </c>
      <c r="J399" s="882">
        <v>6</v>
      </c>
      <c r="K399" s="883">
        <v>72</v>
      </c>
      <c r="L399" s="882">
        <v>9.33</v>
      </c>
      <c r="M399" s="882">
        <v>31.103751169990598</v>
      </c>
      <c r="N399" s="881">
        <v>1</v>
      </c>
      <c r="O399" s="881">
        <v>0</v>
      </c>
      <c r="P399" s="878">
        <v>4690379081388</v>
      </c>
      <c r="Q399" s="881"/>
      <c r="R399" s="881">
        <v>0</v>
      </c>
      <c r="S399" s="878" t="s">
        <v>4107</v>
      </c>
      <c r="T399" s="884">
        <f t="shared" si="10"/>
        <v>854.18299999999999</v>
      </c>
      <c r="U399" s="885">
        <f t="shared" si="11"/>
        <v>896.89215000000002</v>
      </c>
    </row>
    <row r="400" spans="1:21" hidden="1">
      <c r="A400" s="878" t="s">
        <v>4453</v>
      </c>
      <c r="B400" s="879">
        <v>610130004796</v>
      </c>
      <c r="C400" s="878" t="s">
        <v>4494</v>
      </c>
      <c r="D400" s="878" t="s">
        <v>4140</v>
      </c>
      <c r="E400" s="878" t="s">
        <v>4150</v>
      </c>
      <c r="F400" s="880">
        <v>1274.8999999999999</v>
      </c>
      <c r="G400" s="878" t="s">
        <v>4106</v>
      </c>
      <c r="H400" s="881">
        <v>10</v>
      </c>
      <c r="I400" s="882">
        <v>0.43199654402764798</v>
      </c>
      <c r="J400" s="882">
        <v>6</v>
      </c>
      <c r="K400" s="883">
        <v>72</v>
      </c>
      <c r="L400" s="882">
        <v>9.33</v>
      </c>
      <c r="M400" s="882">
        <v>31.103751169990598</v>
      </c>
      <c r="N400" s="881">
        <v>1</v>
      </c>
      <c r="O400" s="881">
        <v>0</v>
      </c>
      <c r="P400" s="878">
        <v>4690379081395</v>
      </c>
      <c r="Q400" s="881"/>
      <c r="R400" s="881">
        <v>0</v>
      </c>
      <c r="S400" s="878" t="s">
        <v>4107</v>
      </c>
      <c r="T400" s="884">
        <f t="shared" si="10"/>
        <v>854.18299999999999</v>
      </c>
      <c r="U400" s="885">
        <f t="shared" si="11"/>
        <v>896.89215000000002</v>
      </c>
    </row>
    <row r="401" spans="1:21" hidden="1">
      <c r="A401" s="878" t="s">
        <v>4453</v>
      </c>
      <c r="B401" s="879">
        <v>610130004797</v>
      </c>
      <c r="C401" s="878" t="s">
        <v>4495</v>
      </c>
      <c r="D401" s="878" t="s">
        <v>4140</v>
      </c>
      <c r="E401" s="878" t="s">
        <v>4150</v>
      </c>
      <c r="F401" s="880">
        <v>1274.8999999999999</v>
      </c>
      <c r="G401" s="878" t="s">
        <v>4106</v>
      </c>
      <c r="H401" s="881">
        <v>10</v>
      </c>
      <c r="I401" s="882">
        <v>0.43199654402764798</v>
      </c>
      <c r="J401" s="882">
        <v>6</v>
      </c>
      <c r="K401" s="883">
        <v>72</v>
      </c>
      <c r="L401" s="882">
        <v>9.33</v>
      </c>
      <c r="M401" s="882">
        <v>31.103751169990598</v>
      </c>
      <c r="N401" s="881">
        <v>1</v>
      </c>
      <c r="O401" s="881">
        <v>0</v>
      </c>
      <c r="P401" s="878">
        <v>4690379081401</v>
      </c>
      <c r="Q401" s="881"/>
      <c r="R401" s="881">
        <v>0</v>
      </c>
      <c r="S401" s="878" t="s">
        <v>4107</v>
      </c>
      <c r="T401" s="884">
        <f t="shared" si="10"/>
        <v>854.18299999999999</v>
      </c>
      <c r="U401" s="885">
        <f t="shared" si="11"/>
        <v>896.89215000000002</v>
      </c>
    </row>
    <row r="402" spans="1:21" hidden="1">
      <c r="A402" s="878" t="s">
        <v>4453</v>
      </c>
      <c r="B402" s="879">
        <v>610130004798</v>
      </c>
      <c r="C402" s="878" t="s">
        <v>4496</v>
      </c>
      <c r="D402" s="878" t="s">
        <v>4140</v>
      </c>
      <c r="E402" s="878" t="s">
        <v>4150</v>
      </c>
      <c r="F402" s="880">
        <v>1274.8999999999999</v>
      </c>
      <c r="G402" s="878" t="s">
        <v>4106</v>
      </c>
      <c r="H402" s="881">
        <v>10</v>
      </c>
      <c r="I402" s="882">
        <v>0.43199654402764798</v>
      </c>
      <c r="J402" s="882">
        <v>6</v>
      </c>
      <c r="K402" s="883">
        <v>72</v>
      </c>
      <c r="L402" s="882">
        <v>9.33</v>
      </c>
      <c r="M402" s="882">
        <v>31.103751169990598</v>
      </c>
      <c r="N402" s="881">
        <v>1</v>
      </c>
      <c r="O402" s="881">
        <v>0</v>
      </c>
      <c r="P402" s="878">
        <v>4690379081418</v>
      </c>
      <c r="Q402" s="881"/>
      <c r="R402" s="881">
        <v>0</v>
      </c>
      <c r="S402" s="878" t="s">
        <v>4107</v>
      </c>
      <c r="T402" s="884">
        <f t="shared" si="10"/>
        <v>854.18299999999999</v>
      </c>
      <c r="U402" s="885">
        <f t="shared" si="11"/>
        <v>896.89215000000002</v>
      </c>
    </row>
    <row r="403" spans="1:21" hidden="1">
      <c r="A403" s="878" t="s">
        <v>4453</v>
      </c>
      <c r="B403" s="879">
        <v>610130004792</v>
      </c>
      <c r="C403" s="878" t="s">
        <v>4497</v>
      </c>
      <c r="D403" s="878" t="s">
        <v>4140</v>
      </c>
      <c r="E403" s="878" t="s">
        <v>4150</v>
      </c>
      <c r="F403" s="880">
        <v>1116.3</v>
      </c>
      <c r="G403" s="878" t="s">
        <v>4106</v>
      </c>
      <c r="H403" s="881">
        <v>10</v>
      </c>
      <c r="I403" s="882">
        <v>0.43199654402764798</v>
      </c>
      <c r="J403" s="882">
        <v>6</v>
      </c>
      <c r="K403" s="883">
        <v>72</v>
      </c>
      <c r="L403" s="882">
        <v>9.33</v>
      </c>
      <c r="M403" s="882">
        <v>31.103751169990598</v>
      </c>
      <c r="N403" s="881">
        <v>1</v>
      </c>
      <c r="O403" s="881">
        <v>0</v>
      </c>
      <c r="P403" s="878">
        <v>4690379081357</v>
      </c>
      <c r="Q403" s="881"/>
      <c r="R403" s="881">
        <v>0</v>
      </c>
      <c r="S403" s="878" t="s">
        <v>4107</v>
      </c>
      <c r="T403" s="884">
        <f t="shared" si="10"/>
        <v>747.92100000000005</v>
      </c>
      <c r="U403" s="885">
        <f t="shared" si="11"/>
        <v>785.31705000000011</v>
      </c>
    </row>
    <row r="404" spans="1:21" hidden="1">
      <c r="A404" s="878" t="s">
        <v>4453</v>
      </c>
      <c r="B404" s="879">
        <v>610130004793</v>
      </c>
      <c r="C404" s="878" t="s">
        <v>4498</v>
      </c>
      <c r="D404" s="878" t="s">
        <v>4140</v>
      </c>
      <c r="E404" s="878" t="s">
        <v>4150</v>
      </c>
      <c r="F404" s="880">
        <v>1116.3</v>
      </c>
      <c r="G404" s="878" t="s">
        <v>4106</v>
      </c>
      <c r="H404" s="881">
        <v>10</v>
      </c>
      <c r="I404" s="882">
        <v>0.43199654402764798</v>
      </c>
      <c r="J404" s="882">
        <v>6</v>
      </c>
      <c r="K404" s="883">
        <v>72</v>
      </c>
      <c r="L404" s="882">
        <v>9.33</v>
      </c>
      <c r="M404" s="882">
        <v>31.103751169990598</v>
      </c>
      <c r="N404" s="881">
        <v>1</v>
      </c>
      <c r="O404" s="881">
        <v>0</v>
      </c>
      <c r="P404" s="878">
        <v>4690379081364</v>
      </c>
      <c r="Q404" s="881"/>
      <c r="R404" s="881">
        <v>0</v>
      </c>
      <c r="S404" s="878" t="s">
        <v>4107</v>
      </c>
      <c r="T404" s="884">
        <f t="shared" si="10"/>
        <v>747.92100000000005</v>
      </c>
      <c r="U404" s="885">
        <f t="shared" si="11"/>
        <v>785.31705000000011</v>
      </c>
    </row>
    <row r="405" spans="1:21" hidden="1">
      <c r="A405" s="878" t="s">
        <v>4453</v>
      </c>
      <c r="B405" s="879">
        <v>610130004794</v>
      </c>
      <c r="C405" s="878" t="s">
        <v>4499</v>
      </c>
      <c r="D405" s="878" t="s">
        <v>4140</v>
      </c>
      <c r="E405" s="878" t="s">
        <v>4150</v>
      </c>
      <c r="F405" s="880">
        <v>1116.3</v>
      </c>
      <c r="G405" s="878" t="s">
        <v>4106</v>
      </c>
      <c r="H405" s="881">
        <v>10</v>
      </c>
      <c r="I405" s="882">
        <v>0.43199654402764798</v>
      </c>
      <c r="J405" s="882">
        <v>6</v>
      </c>
      <c r="K405" s="883">
        <v>72</v>
      </c>
      <c r="L405" s="882">
        <v>9.33</v>
      </c>
      <c r="M405" s="882">
        <v>31.103751169990598</v>
      </c>
      <c r="N405" s="881">
        <v>1</v>
      </c>
      <c r="O405" s="881">
        <v>0</v>
      </c>
      <c r="P405" s="878">
        <v>4690379081371</v>
      </c>
      <c r="Q405" s="881"/>
      <c r="R405" s="881">
        <v>0</v>
      </c>
      <c r="S405" s="878" t="s">
        <v>4107</v>
      </c>
      <c r="T405" s="884">
        <f t="shared" si="10"/>
        <v>747.92100000000005</v>
      </c>
      <c r="U405" s="885">
        <f t="shared" si="11"/>
        <v>785.31705000000011</v>
      </c>
    </row>
    <row r="406" spans="1:21" hidden="1">
      <c r="A406" s="878" t="s">
        <v>4453</v>
      </c>
      <c r="B406" s="879">
        <v>620070002038</v>
      </c>
      <c r="C406" s="878" t="s">
        <v>4500</v>
      </c>
      <c r="D406" s="878" t="s">
        <v>4159</v>
      </c>
      <c r="E406" s="878" t="s">
        <v>4135</v>
      </c>
      <c r="F406" s="880">
        <v>12157.3</v>
      </c>
      <c r="G406" s="878" t="s">
        <v>4106</v>
      </c>
      <c r="H406" s="881">
        <v>2</v>
      </c>
      <c r="I406" s="882">
        <v>1.05596620908131</v>
      </c>
      <c r="J406" s="882">
        <v>0</v>
      </c>
      <c r="K406" s="883">
        <v>18</v>
      </c>
      <c r="L406" s="882">
        <v>22.9</v>
      </c>
      <c r="M406" s="882">
        <v>19.007391763463598</v>
      </c>
      <c r="N406" s="881">
        <v>1</v>
      </c>
      <c r="O406" s="881">
        <v>0</v>
      </c>
      <c r="P406" s="878">
        <v>4690379081425</v>
      </c>
      <c r="Q406" s="881"/>
      <c r="R406" s="881">
        <v>0</v>
      </c>
      <c r="S406" s="878" t="s">
        <v>4107</v>
      </c>
      <c r="T406" s="884">
        <f t="shared" si="10"/>
        <v>8145.3909999999996</v>
      </c>
      <c r="U406" s="885">
        <f t="shared" si="11"/>
        <v>8552.6605500000005</v>
      </c>
    </row>
    <row r="407" spans="1:21" hidden="1">
      <c r="A407" s="878" t="s">
        <v>4453</v>
      </c>
      <c r="B407" s="879">
        <v>620070002039</v>
      </c>
      <c r="C407" s="878" t="s">
        <v>4501</v>
      </c>
      <c r="D407" s="878" t="s">
        <v>4159</v>
      </c>
      <c r="E407" s="878" t="s">
        <v>4135</v>
      </c>
      <c r="F407" s="880">
        <v>12157.3</v>
      </c>
      <c r="G407" s="878" t="s">
        <v>4106</v>
      </c>
      <c r="H407" s="881">
        <v>2</v>
      </c>
      <c r="I407" s="882">
        <v>1.05596620908131</v>
      </c>
      <c r="J407" s="882">
        <v>0</v>
      </c>
      <c r="K407" s="883">
        <v>18</v>
      </c>
      <c r="L407" s="882">
        <v>22.9</v>
      </c>
      <c r="M407" s="882">
        <v>19.007391763463598</v>
      </c>
      <c r="N407" s="881">
        <v>1</v>
      </c>
      <c r="O407" s="881">
        <v>0</v>
      </c>
      <c r="P407" s="878">
        <v>4690379081432</v>
      </c>
      <c r="Q407" s="881"/>
      <c r="R407" s="881">
        <v>0</v>
      </c>
      <c r="S407" s="878" t="s">
        <v>4107</v>
      </c>
      <c r="T407" s="884">
        <f t="shared" si="10"/>
        <v>8145.3909999999996</v>
      </c>
      <c r="U407" s="885">
        <f t="shared" si="11"/>
        <v>8552.6605500000005</v>
      </c>
    </row>
    <row r="408" spans="1:21" hidden="1">
      <c r="A408" s="878" t="s">
        <v>4453</v>
      </c>
      <c r="B408" s="879">
        <v>620070002040</v>
      </c>
      <c r="C408" s="878" t="s">
        <v>4502</v>
      </c>
      <c r="D408" s="878" t="s">
        <v>4159</v>
      </c>
      <c r="E408" s="878" t="s">
        <v>4135</v>
      </c>
      <c r="F408" s="880">
        <v>12157.3</v>
      </c>
      <c r="G408" s="878" t="s">
        <v>4106</v>
      </c>
      <c r="H408" s="881">
        <v>2</v>
      </c>
      <c r="I408" s="882">
        <v>1.05596620908131</v>
      </c>
      <c r="J408" s="882">
        <v>0</v>
      </c>
      <c r="K408" s="883">
        <v>18</v>
      </c>
      <c r="L408" s="882">
        <v>22.9</v>
      </c>
      <c r="M408" s="882">
        <v>19.007391763463598</v>
      </c>
      <c r="N408" s="881">
        <v>1</v>
      </c>
      <c r="O408" s="881">
        <v>0</v>
      </c>
      <c r="P408" s="878">
        <v>4690379081449</v>
      </c>
      <c r="Q408" s="881"/>
      <c r="R408" s="881">
        <v>0</v>
      </c>
      <c r="S408" s="878" t="s">
        <v>4107</v>
      </c>
      <c r="T408" s="884">
        <f t="shared" si="10"/>
        <v>8145.3909999999996</v>
      </c>
      <c r="U408" s="885">
        <f t="shared" si="11"/>
        <v>8552.6605500000005</v>
      </c>
    </row>
    <row r="409" spans="1:21" hidden="1">
      <c r="A409" s="878" t="s">
        <v>4453</v>
      </c>
      <c r="B409" s="879">
        <v>620070002041</v>
      </c>
      <c r="C409" s="878" t="s">
        <v>4503</v>
      </c>
      <c r="D409" s="878" t="s">
        <v>4159</v>
      </c>
      <c r="E409" s="878" t="s">
        <v>4135</v>
      </c>
      <c r="F409" s="880">
        <v>16427.3</v>
      </c>
      <c r="G409" s="878" t="s">
        <v>4106</v>
      </c>
      <c r="H409" s="881">
        <v>1</v>
      </c>
      <c r="I409" s="882">
        <v>0.527983104540655</v>
      </c>
      <c r="J409" s="882">
        <v>0</v>
      </c>
      <c r="K409" s="883">
        <v>30</v>
      </c>
      <c r="L409" s="882">
        <v>11.45</v>
      </c>
      <c r="M409" s="882">
        <v>15.8394931362196</v>
      </c>
      <c r="N409" s="881">
        <v>1</v>
      </c>
      <c r="O409" s="881">
        <v>0</v>
      </c>
      <c r="P409" s="878">
        <v>4690379081456</v>
      </c>
      <c r="Q409" s="881"/>
      <c r="R409" s="881">
        <v>0</v>
      </c>
      <c r="S409" s="878" t="s">
        <v>4107</v>
      </c>
      <c r="T409" s="884">
        <f t="shared" si="10"/>
        <v>11006.291000000001</v>
      </c>
      <c r="U409" s="885">
        <f t="shared" si="11"/>
        <v>11556.605550000002</v>
      </c>
    </row>
    <row r="410" spans="1:21" hidden="1">
      <c r="A410" s="878" t="s">
        <v>4453</v>
      </c>
      <c r="B410" s="879">
        <v>620070002042</v>
      </c>
      <c r="C410" s="878" t="s">
        <v>4504</v>
      </c>
      <c r="D410" s="878" t="s">
        <v>4159</v>
      </c>
      <c r="E410" s="878" t="s">
        <v>4135</v>
      </c>
      <c r="F410" s="880">
        <v>16427.3</v>
      </c>
      <c r="G410" s="878" t="s">
        <v>4106</v>
      </c>
      <c r="H410" s="881">
        <v>1</v>
      </c>
      <c r="I410" s="882">
        <v>0.527983104540655</v>
      </c>
      <c r="J410" s="882">
        <v>0</v>
      </c>
      <c r="K410" s="883">
        <v>30</v>
      </c>
      <c r="L410" s="882">
        <v>11.45</v>
      </c>
      <c r="M410" s="882">
        <v>15.8394931362196</v>
      </c>
      <c r="N410" s="881">
        <v>1</v>
      </c>
      <c r="O410" s="881">
        <v>0</v>
      </c>
      <c r="P410" s="878">
        <v>4690379081463</v>
      </c>
      <c r="Q410" s="881"/>
      <c r="R410" s="881">
        <v>0</v>
      </c>
      <c r="S410" s="878" t="s">
        <v>4107</v>
      </c>
      <c r="T410" s="884">
        <f t="shared" si="10"/>
        <v>11006.291000000001</v>
      </c>
      <c r="U410" s="885">
        <f t="shared" si="11"/>
        <v>11556.605550000002</v>
      </c>
    </row>
    <row r="411" spans="1:21" hidden="1">
      <c r="A411" s="878" t="s">
        <v>4453</v>
      </c>
      <c r="B411" s="879">
        <v>620070002043</v>
      </c>
      <c r="C411" s="878" t="s">
        <v>4505</v>
      </c>
      <c r="D411" s="878" t="s">
        <v>4159</v>
      </c>
      <c r="E411" s="878" t="s">
        <v>4135</v>
      </c>
      <c r="F411" s="880">
        <v>16427.3</v>
      </c>
      <c r="G411" s="878" t="s">
        <v>4106</v>
      </c>
      <c r="H411" s="881">
        <v>1</v>
      </c>
      <c r="I411" s="882">
        <v>0.527983104540655</v>
      </c>
      <c r="J411" s="882">
        <v>0</v>
      </c>
      <c r="K411" s="883">
        <v>30</v>
      </c>
      <c r="L411" s="882">
        <v>11.45</v>
      </c>
      <c r="M411" s="882">
        <v>15.8394931362196</v>
      </c>
      <c r="N411" s="881">
        <v>1</v>
      </c>
      <c r="O411" s="881">
        <v>0</v>
      </c>
      <c r="P411" s="878">
        <v>4690379081470</v>
      </c>
      <c r="Q411" s="881"/>
      <c r="R411" s="881">
        <v>0</v>
      </c>
      <c r="S411" s="878" t="s">
        <v>4107</v>
      </c>
      <c r="T411" s="884">
        <f t="shared" si="10"/>
        <v>11006.291000000001</v>
      </c>
      <c r="U411" s="885">
        <f t="shared" si="11"/>
        <v>11556.605550000002</v>
      </c>
    </row>
    <row r="412" spans="1:21" hidden="1">
      <c r="A412" s="878" t="s">
        <v>4453</v>
      </c>
      <c r="B412" s="879">
        <v>620070002044</v>
      </c>
      <c r="C412" s="878" t="s">
        <v>4506</v>
      </c>
      <c r="D412" s="878" t="s">
        <v>4159</v>
      </c>
      <c r="E412" s="878" t="s">
        <v>4135</v>
      </c>
      <c r="F412" s="880">
        <v>16427.3</v>
      </c>
      <c r="G412" s="878" t="s">
        <v>4106</v>
      </c>
      <c r="H412" s="881">
        <v>1</v>
      </c>
      <c r="I412" s="882">
        <v>0.527983104540655</v>
      </c>
      <c r="J412" s="882">
        <v>0</v>
      </c>
      <c r="K412" s="883">
        <v>30</v>
      </c>
      <c r="L412" s="882">
        <v>11.45</v>
      </c>
      <c r="M412" s="882">
        <v>15.8394931362196</v>
      </c>
      <c r="N412" s="881">
        <v>1</v>
      </c>
      <c r="O412" s="881">
        <v>0</v>
      </c>
      <c r="P412" s="878">
        <v>4690379081487</v>
      </c>
      <c r="Q412" s="881"/>
      <c r="R412" s="881">
        <v>0</v>
      </c>
      <c r="S412" s="878" t="s">
        <v>4107</v>
      </c>
      <c r="T412" s="884">
        <f t="shared" si="10"/>
        <v>11006.291000000001</v>
      </c>
      <c r="U412" s="885">
        <f t="shared" si="11"/>
        <v>11556.605550000002</v>
      </c>
    </row>
    <row r="413" spans="1:21" hidden="1">
      <c r="A413" s="878" t="s">
        <v>4453</v>
      </c>
      <c r="B413" s="879">
        <v>620070002045</v>
      </c>
      <c r="C413" s="878" t="s">
        <v>4507</v>
      </c>
      <c r="D413" s="878" t="s">
        <v>4159</v>
      </c>
      <c r="E413" s="878" t="s">
        <v>4135</v>
      </c>
      <c r="F413" s="880">
        <v>16427.3</v>
      </c>
      <c r="G413" s="878" t="s">
        <v>4106</v>
      </c>
      <c r="H413" s="881">
        <v>1</v>
      </c>
      <c r="I413" s="882">
        <v>0.527983104540655</v>
      </c>
      <c r="J413" s="882">
        <v>0</v>
      </c>
      <c r="K413" s="883">
        <v>30</v>
      </c>
      <c r="L413" s="882">
        <v>11.45</v>
      </c>
      <c r="M413" s="882">
        <v>15.8394931362196</v>
      </c>
      <c r="N413" s="881">
        <v>1</v>
      </c>
      <c r="O413" s="881">
        <v>0</v>
      </c>
      <c r="P413" s="878">
        <v>4690379081494</v>
      </c>
      <c r="Q413" s="881"/>
      <c r="R413" s="881">
        <v>0</v>
      </c>
      <c r="S413" s="878" t="s">
        <v>4107</v>
      </c>
      <c r="T413" s="884">
        <f t="shared" si="10"/>
        <v>11006.291000000001</v>
      </c>
      <c r="U413" s="885">
        <f t="shared" si="11"/>
        <v>11556.605550000002</v>
      </c>
    </row>
    <row r="414" spans="1:21" hidden="1">
      <c r="A414" s="878" t="s">
        <v>4453</v>
      </c>
      <c r="B414" s="879">
        <v>620070002046</v>
      </c>
      <c r="C414" s="878" t="s">
        <v>4508</v>
      </c>
      <c r="D414" s="878" t="s">
        <v>4159</v>
      </c>
      <c r="E414" s="878" t="s">
        <v>4135</v>
      </c>
      <c r="F414" s="880">
        <v>16427.3</v>
      </c>
      <c r="G414" s="878" t="s">
        <v>4106</v>
      </c>
      <c r="H414" s="881">
        <v>1</v>
      </c>
      <c r="I414" s="882">
        <v>0.527983104540655</v>
      </c>
      <c r="J414" s="882">
        <v>0</v>
      </c>
      <c r="K414" s="883">
        <v>30</v>
      </c>
      <c r="L414" s="882">
        <v>11.45</v>
      </c>
      <c r="M414" s="882">
        <v>15.8394931362196</v>
      </c>
      <c r="N414" s="881">
        <v>1</v>
      </c>
      <c r="O414" s="881">
        <v>0</v>
      </c>
      <c r="P414" s="878">
        <v>4690379081500</v>
      </c>
      <c r="Q414" s="881"/>
      <c r="R414" s="881">
        <v>0</v>
      </c>
      <c r="S414" s="878" t="s">
        <v>4107</v>
      </c>
      <c r="T414" s="884">
        <f t="shared" si="10"/>
        <v>11006.291000000001</v>
      </c>
      <c r="U414" s="885">
        <f t="shared" si="11"/>
        <v>11556.605550000002</v>
      </c>
    </row>
    <row r="415" spans="1:21" hidden="1">
      <c r="A415" s="878" t="s">
        <v>4453</v>
      </c>
      <c r="B415" s="879">
        <v>620070002029</v>
      </c>
      <c r="C415" s="878" t="s">
        <v>4509</v>
      </c>
      <c r="D415" s="878" t="s">
        <v>4185</v>
      </c>
      <c r="E415" s="878" t="s">
        <v>4135</v>
      </c>
      <c r="F415" s="880">
        <v>8985.2999999999993</v>
      </c>
      <c r="G415" s="878" t="s">
        <v>4106</v>
      </c>
      <c r="H415" s="881">
        <v>2</v>
      </c>
      <c r="I415" s="882">
        <v>0.79207920792079201</v>
      </c>
      <c r="J415" s="882">
        <v>0</v>
      </c>
      <c r="K415" s="883">
        <v>18</v>
      </c>
      <c r="L415" s="882">
        <v>22.9</v>
      </c>
      <c r="M415" s="882">
        <v>14.2574257425743</v>
      </c>
      <c r="N415" s="881">
        <v>1</v>
      </c>
      <c r="O415" s="881">
        <v>0</v>
      </c>
      <c r="P415" s="878">
        <v>4690379081517</v>
      </c>
      <c r="Q415" s="881"/>
      <c r="R415" s="881">
        <v>0</v>
      </c>
      <c r="S415" s="878" t="s">
        <v>4107</v>
      </c>
      <c r="T415" s="884">
        <f t="shared" si="10"/>
        <v>6020.1509999999998</v>
      </c>
      <c r="U415" s="885">
        <f t="shared" si="11"/>
        <v>6321.1585500000001</v>
      </c>
    </row>
    <row r="416" spans="1:21" hidden="1">
      <c r="A416" s="878" t="s">
        <v>4453</v>
      </c>
      <c r="B416" s="879">
        <v>620070002030</v>
      </c>
      <c r="C416" s="878" t="s">
        <v>4510</v>
      </c>
      <c r="D416" s="878" t="s">
        <v>4185</v>
      </c>
      <c r="E416" s="878" t="s">
        <v>4135</v>
      </c>
      <c r="F416" s="880">
        <v>8985.2999999999993</v>
      </c>
      <c r="G416" s="878" t="s">
        <v>4106</v>
      </c>
      <c r="H416" s="881">
        <v>2</v>
      </c>
      <c r="I416" s="882">
        <v>0.79207920792079201</v>
      </c>
      <c r="J416" s="882">
        <v>0</v>
      </c>
      <c r="K416" s="883">
        <v>18</v>
      </c>
      <c r="L416" s="882">
        <v>22.9</v>
      </c>
      <c r="M416" s="882">
        <v>14.2574257425743</v>
      </c>
      <c r="N416" s="881">
        <v>1</v>
      </c>
      <c r="O416" s="881">
        <v>0</v>
      </c>
      <c r="P416" s="878">
        <v>4690379081524</v>
      </c>
      <c r="Q416" s="881"/>
      <c r="R416" s="881">
        <v>0</v>
      </c>
      <c r="S416" s="878" t="s">
        <v>4107</v>
      </c>
      <c r="T416" s="884">
        <f t="shared" si="10"/>
        <v>6020.1509999999998</v>
      </c>
      <c r="U416" s="885">
        <f t="shared" si="11"/>
        <v>6321.1585500000001</v>
      </c>
    </row>
    <row r="417" spans="1:21" hidden="1">
      <c r="A417" s="878" t="s">
        <v>4453</v>
      </c>
      <c r="B417" s="879">
        <v>620070002031</v>
      </c>
      <c r="C417" s="878" t="s">
        <v>4511</v>
      </c>
      <c r="D417" s="878" t="s">
        <v>4185</v>
      </c>
      <c r="E417" s="878" t="s">
        <v>4135</v>
      </c>
      <c r="F417" s="880">
        <v>8985.2999999999993</v>
      </c>
      <c r="G417" s="878" t="s">
        <v>4106</v>
      </c>
      <c r="H417" s="881">
        <v>2</v>
      </c>
      <c r="I417" s="882">
        <v>0.79207920792079201</v>
      </c>
      <c r="J417" s="882">
        <v>0</v>
      </c>
      <c r="K417" s="883">
        <v>18</v>
      </c>
      <c r="L417" s="882">
        <v>22.9</v>
      </c>
      <c r="M417" s="882">
        <v>14.2574257425743</v>
      </c>
      <c r="N417" s="881">
        <v>1</v>
      </c>
      <c r="O417" s="881">
        <v>0</v>
      </c>
      <c r="P417" s="878">
        <v>4690379081531</v>
      </c>
      <c r="Q417" s="881"/>
      <c r="R417" s="881">
        <v>0</v>
      </c>
      <c r="S417" s="878" t="s">
        <v>4107</v>
      </c>
      <c r="T417" s="884">
        <f t="shared" ref="T417:T480" si="12">F417*67%</f>
        <v>6020.1509999999998</v>
      </c>
      <c r="U417" s="885">
        <f t="shared" ref="U417:U480" si="13">T417*1.05</f>
        <v>6321.1585500000001</v>
      </c>
    </row>
    <row r="418" spans="1:21" hidden="1">
      <c r="A418" s="878" t="s">
        <v>4453</v>
      </c>
      <c r="B418" s="879">
        <v>620070002032</v>
      </c>
      <c r="C418" s="878" t="s">
        <v>4512</v>
      </c>
      <c r="D418" s="878" t="s">
        <v>4185</v>
      </c>
      <c r="E418" s="878" t="s">
        <v>4135</v>
      </c>
      <c r="F418" s="880">
        <v>12895.4</v>
      </c>
      <c r="G418" s="878" t="s">
        <v>4106</v>
      </c>
      <c r="H418" s="881">
        <v>1</v>
      </c>
      <c r="I418" s="882">
        <v>0.396039603960396</v>
      </c>
      <c r="J418" s="882">
        <v>0</v>
      </c>
      <c r="K418" s="883">
        <v>30</v>
      </c>
      <c r="L418" s="882">
        <v>5.2850000000000001</v>
      </c>
      <c r="M418" s="882">
        <v>11.881188118811901</v>
      </c>
      <c r="N418" s="881">
        <v>1</v>
      </c>
      <c r="O418" s="881">
        <v>0</v>
      </c>
      <c r="P418" s="878">
        <v>4690379081548</v>
      </c>
      <c r="Q418" s="881"/>
      <c r="R418" s="881">
        <v>0</v>
      </c>
      <c r="S418" s="878" t="s">
        <v>4107</v>
      </c>
      <c r="T418" s="884">
        <f t="shared" si="12"/>
        <v>8639.9179999999997</v>
      </c>
      <c r="U418" s="885">
        <f t="shared" si="13"/>
        <v>9071.9138999999996</v>
      </c>
    </row>
    <row r="419" spans="1:21" hidden="1">
      <c r="A419" s="878" t="s">
        <v>4453</v>
      </c>
      <c r="B419" s="879">
        <v>620070002033</v>
      </c>
      <c r="C419" s="878" t="s">
        <v>4513</v>
      </c>
      <c r="D419" s="878" t="s">
        <v>4185</v>
      </c>
      <c r="E419" s="878" t="s">
        <v>4135</v>
      </c>
      <c r="F419" s="880">
        <v>12895.4</v>
      </c>
      <c r="G419" s="878" t="s">
        <v>4106</v>
      </c>
      <c r="H419" s="881">
        <v>1</v>
      </c>
      <c r="I419" s="882">
        <v>0.396039603960396</v>
      </c>
      <c r="J419" s="882">
        <v>0</v>
      </c>
      <c r="K419" s="883">
        <v>30</v>
      </c>
      <c r="L419" s="882">
        <v>5.2850000000000001</v>
      </c>
      <c r="M419" s="882">
        <v>11.881188118811901</v>
      </c>
      <c r="N419" s="881">
        <v>1</v>
      </c>
      <c r="O419" s="881">
        <v>0</v>
      </c>
      <c r="P419" s="878">
        <v>4690379081555</v>
      </c>
      <c r="Q419" s="881"/>
      <c r="R419" s="881">
        <v>0</v>
      </c>
      <c r="S419" s="878" t="s">
        <v>4107</v>
      </c>
      <c r="T419" s="884">
        <f t="shared" si="12"/>
        <v>8639.9179999999997</v>
      </c>
      <c r="U419" s="885">
        <f t="shared" si="13"/>
        <v>9071.9138999999996</v>
      </c>
    </row>
    <row r="420" spans="1:21" hidden="1">
      <c r="A420" s="878" t="s">
        <v>4453</v>
      </c>
      <c r="B420" s="879">
        <v>620070002034</v>
      </c>
      <c r="C420" s="878" t="s">
        <v>4514</v>
      </c>
      <c r="D420" s="878" t="s">
        <v>4185</v>
      </c>
      <c r="E420" s="878" t="s">
        <v>4135</v>
      </c>
      <c r="F420" s="880">
        <v>12895.4</v>
      </c>
      <c r="G420" s="878" t="s">
        <v>4106</v>
      </c>
      <c r="H420" s="881">
        <v>1</v>
      </c>
      <c r="I420" s="882">
        <v>0.396039603960396</v>
      </c>
      <c r="J420" s="882">
        <v>0</v>
      </c>
      <c r="K420" s="883">
        <v>30</v>
      </c>
      <c r="L420" s="882">
        <v>5.2850000000000001</v>
      </c>
      <c r="M420" s="882">
        <v>11.881188118811901</v>
      </c>
      <c r="N420" s="881">
        <v>1</v>
      </c>
      <c r="O420" s="881">
        <v>0</v>
      </c>
      <c r="P420" s="878">
        <v>4690379081562</v>
      </c>
      <c r="Q420" s="881"/>
      <c r="R420" s="881">
        <v>0</v>
      </c>
      <c r="S420" s="878" t="s">
        <v>4107</v>
      </c>
      <c r="T420" s="884">
        <f t="shared" si="12"/>
        <v>8639.9179999999997</v>
      </c>
      <c r="U420" s="885">
        <f t="shared" si="13"/>
        <v>9071.9138999999996</v>
      </c>
    </row>
    <row r="421" spans="1:21" hidden="1">
      <c r="A421" s="878" t="s">
        <v>4453</v>
      </c>
      <c r="B421" s="879">
        <v>620070002035</v>
      </c>
      <c r="C421" s="878" t="s">
        <v>4515</v>
      </c>
      <c r="D421" s="878" t="s">
        <v>4185</v>
      </c>
      <c r="E421" s="878" t="s">
        <v>4135</v>
      </c>
      <c r="F421" s="880">
        <v>12895.4</v>
      </c>
      <c r="G421" s="878" t="s">
        <v>4106</v>
      </c>
      <c r="H421" s="881">
        <v>1</v>
      </c>
      <c r="I421" s="882">
        <v>0.396039603960396</v>
      </c>
      <c r="J421" s="882">
        <v>0</v>
      </c>
      <c r="K421" s="883">
        <v>30</v>
      </c>
      <c r="L421" s="882">
        <v>5.2850000000000001</v>
      </c>
      <c r="M421" s="882">
        <v>11.881188118811901</v>
      </c>
      <c r="N421" s="881">
        <v>1</v>
      </c>
      <c r="O421" s="881">
        <v>0</v>
      </c>
      <c r="P421" s="878">
        <v>4690379081579</v>
      </c>
      <c r="Q421" s="881"/>
      <c r="R421" s="881">
        <v>0</v>
      </c>
      <c r="S421" s="878" t="s">
        <v>4107</v>
      </c>
      <c r="T421" s="884">
        <f t="shared" si="12"/>
        <v>8639.9179999999997</v>
      </c>
      <c r="U421" s="885">
        <f t="shared" si="13"/>
        <v>9071.9138999999996</v>
      </c>
    </row>
    <row r="422" spans="1:21" hidden="1">
      <c r="A422" s="878" t="s">
        <v>4453</v>
      </c>
      <c r="B422" s="879">
        <v>620070002036</v>
      </c>
      <c r="C422" s="878" t="s">
        <v>4516</v>
      </c>
      <c r="D422" s="878" t="s">
        <v>4185</v>
      </c>
      <c r="E422" s="878" t="s">
        <v>4135</v>
      </c>
      <c r="F422" s="880">
        <v>12895.4</v>
      </c>
      <c r="G422" s="878" t="s">
        <v>4106</v>
      </c>
      <c r="H422" s="881">
        <v>1</v>
      </c>
      <c r="I422" s="882">
        <v>0.396039603960396</v>
      </c>
      <c r="J422" s="882">
        <v>0</v>
      </c>
      <c r="K422" s="883">
        <v>30</v>
      </c>
      <c r="L422" s="882">
        <v>5.2850000000000001</v>
      </c>
      <c r="M422" s="882">
        <v>11.881188118811901</v>
      </c>
      <c r="N422" s="881">
        <v>1</v>
      </c>
      <c r="O422" s="881">
        <v>0</v>
      </c>
      <c r="P422" s="878">
        <v>4690379081586</v>
      </c>
      <c r="Q422" s="881"/>
      <c r="R422" s="881">
        <v>0</v>
      </c>
      <c r="S422" s="878" t="s">
        <v>4107</v>
      </c>
      <c r="T422" s="884">
        <f t="shared" si="12"/>
        <v>8639.9179999999997</v>
      </c>
      <c r="U422" s="885">
        <f t="shared" si="13"/>
        <v>9071.9138999999996</v>
      </c>
    </row>
    <row r="423" spans="1:21" hidden="1">
      <c r="A423" s="878" t="s">
        <v>4453</v>
      </c>
      <c r="B423" s="879">
        <v>620070002037</v>
      </c>
      <c r="C423" s="878" t="s">
        <v>4517</v>
      </c>
      <c r="D423" s="878" t="s">
        <v>4185</v>
      </c>
      <c r="E423" s="878" t="s">
        <v>4135</v>
      </c>
      <c r="F423" s="880">
        <v>12895.4</v>
      </c>
      <c r="G423" s="878" t="s">
        <v>4106</v>
      </c>
      <c r="H423" s="881">
        <v>1</v>
      </c>
      <c r="I423" s="882">
        <v>0.396039603960396</v>
      </c>
      <c r="J423" s="882">
        <v>0</v>
      </c>
      <c r="K423" s="883">
        <v>30</v>
      </c>
      <c r="L423" s="882">
        <v>5.2850000000000001</v>
      </c>
      <c r="M423" s="882">
        <v>11.881188118811901</v>
      </c>
      <c r="N423" s="881">
        <v>1</v>
      </c>
      <c r="O423" s="881">
        <v>0</v>
      </c>
      <c r="P423" s="878">
        <v>4690379081593</v>
      </c>
      <c r="Q423" s="881"/>
      <c r="R423" s="881">
        <v>0</v>
      </c>
      <c r="S423" s="878" t="s">
        <v>4107</v>
      </c>
      <c r="T423" s="884">
        <f t="shared" si="12"/>
        <v>8639.9179999999997</v>
      </c>
      <c r="U423" s="885">
        <f t="shared" si="13"/>
        <v>9071.9138999999996</v>
      </c>
    </row>
    <row r="424" spans="1:21" hidden="1">
      <c r="A424" s="878" t="s">
        <v>4518</v>
      </c>
      <c r="B424" s="879">
        <v>600180000036</v>
      </c>
      <c r="C424" s="878" t="s">
        <v>4519</v>
      </c>
      <c r="D424" s="878" t="s">
        <v>4235</v>
      </c>
      <c r="E424" s="878" t="s">
        <v>4105</v>
      </c>
      <c r="F424" s="880">
        <v>10309</v>
      </c>
      <c r="G424" s="878" t="s">
        <v>4106</v>
      </c>
      <c r="H424" s="881">
        <v>1</v>
      </c>
      <c r="I424" s="882">
        <v>3.3359999999999999</v>
      </c>
      <c r="J424" s="882">
        <v>0</v>
      </c>
      <c r="K424" s="883">
        <v>18</v>
      </c>
      <c r="L424" s="882">
        <v>50.57376</v>
      </c>
      <c r="M424" s="882">
        <v>60.048000000000002</v>
      </c>
      <c r="N424" s="881">
        <v>1</v>
      </c>
      <c r="O424" s="881">
        <v>0</v>
      </c>
      <c r="P424" s="878">
        <v>4690379092124</v>
      </c>
      <c r="Q424" s="881"/>
      <c r="R424" s="881">
        <v>0</v>
      </c>
      <c r="S424" s="878" t="s">
        <v>4107</v>
      </c>
      <c r="T424" s="884">
        <f t="shared" si="12"/>
        <v>6907.0300000000007</v>
      </c>
      <c r="U424" s="885">
        <f t="shared" si="13"/>
        <v>7252.3815000000013</v>
      </c>
    </row>
    <row r="425" spans="1:21" hidden="1">
      <c r="A425" s="878" t="s">
        <v>4518</v>
      </c>
      <c r="B425" s="879">
        <v>600180000037</v>
      </c>
      <c r="C425" s="878" t="s">
        <v>4520</v>
      </c>
      <c r="D425" s="878" t="s">
        <v>4235</v>
      </c>
      <c r="E425" s="878" t="s">
        <v>4105</v>
      </c>
      <c r="F425" s="880">
        <v>10309</v>
      </c>
      <c r="G425" s="878" t="s">
        <v>4106</v>
      </c>
      <c r="H425" s="881">
        <v>1</v>
      </c>
      <c r="I425" s="882">
        <v>3.3359999999999999</v>
      </c>
      <c r="J425" s="882">
        <v>0</v>
      </c>
      <c r="K425" s="883">
        <v>18</v>
      </c>
      <c r="L425" s="882">
        <v>50.57376</v>
      </c>
      <c r="M425" s="882">
        <v>60.048000000000002</v>
      </c>
      <c r="N425" s="881">
        <v>1</v>
      </c>
      <c r="O425" s="881">
        <v>0</v>
      </c>
      <c r="P425" s="878">
        <v>4690379092131</v>
      </c>
      <c r="Q425" s="881"/>
      <c r="R425" s="881">
        <v>0</v>
      </c>
      <c r="S425" s="878" t="s">
        <v>4107</v>
      </c>
      <c r="T425" s="884">
        <f t="shared" si="12"/>
        <v>6907.0300000000007</v>
      </c>
      <c r="U425" s="885">
        <f t="shared" si="13"/>
        <v>7252.3815000000013</v>
      </c>
    </row>
    <row r="426" spans="1:21" hidden="1">
      <c r="A426" s="878" t="s">
        <v>4518</v>
      </c>
      <c r="B426" s="879">
        <v>600180000038</v>
      </c>
      <c r="C426" s="878" t="s">
        <v>4521</v>
      </c>
      <c r="D426" s="878" t="s">
        <v>4235</v>
      </c>
      <c r="E426" s="878" t="s">
        <v>4105</v>
      </c>
      <c r="F426" s="880">
        <v>10309</v>
      </c>
      <c r="G426" s="878" t="s">
        <v>4106</v>
      </c>
      <c r="H426" s="881">
        <v>1</v>
      </c>
      <c r="I426" s="882">
        <v>3.3359999999999999</v>
      </c>
      <c r="J426" s="882">
        <v>0</v>
      </c>
      <c r="K426" s="883">
        <v>18</v>
      </c>
      <c r="L426" s="882">
        <v>50.57376</v>
      </c>
      <c r="M426" s="882">
        <v>60.048000000000002</v>
      </c>
      <c r="N426" s="881">
        <v>1</v>
      </c>
      <c r="O426" s="881">
        <v>0</v>
      </c>
      <c r="P426" s="878">
        <v>4690379092148</v>
      </c>
      <c r="Q426" s="881"/>
      <c r="R426" s="881">
        <v>0</v>
      </c>
      <c r="S426" s="878" t="s">
        <v>4107</v>
      </c>
      <c r="T426" s="884">
        <f t="shared" si="12"/>
        <v>6907.0300000000007</v>
      </c>
      <c r="U426" s="885">
        <f t="shared" si="13"/>
        <v>7252.3815000000013</v>
      </c>
    </row>
    <row r="427" spans="1:21" hidden="1">
      <c r="A427" s="878" t="s">
        <v>4518</v>
      </c>
      <c r="B427" s="879">
        <v>600180000039</v>
      </c>
      <c r="C427" s="878" t="s">
        <v>4522</v>
      </c>
      <c r="D427" s="878" t="s">
        <v>4235</v>
      </c>
      <c r="E427" s="878" t="s">
        <v>4105</v>
      </c>
      <c r="F427" s="880">
        <v>10309</v>
      </c>
      <c r="G427" s="878" t="s">
        <v>4106</v>
      </c>
      <c r="H427" s="881">
        <v>1</v>
      </c>
      <c r="I427" s="882">
        <v>3.3359999999999999</v>
      </c>
      <c r="J427" s="882">
        <v>0</v>
      </c>
      <c r="K427" s="883">
        <v>18</v>
      </c>
      <c r="L427" s="882">
        <v>50.57376</v>
      </c>
      <c r="M427" s="882">
        <v>60.048000000000002</v>
      </c>
      <c r="N427" s="881">
        <v>1</v>
      </c>
      <c r="O427" s="881">
        <v>0</v>
      </c>
      <c r="P427" s="878">
        <v>4690379092155</v>
      </c>
      <c r="Q427" s="881"/>
      <c r="R427" s="881">
        <v>0</v>
      </c>
      <c r="S427" s="878" t="s">
        <v>4107</v>
      </c>
      <c r="T427" s="884">
        <f t="shared" si="12"/>
        <v>6907.0300000000007</v>
      </c>
      <c r="U427" s="885">
        <f t="shared" si="13"/>
        <v>7252.3815000000013</v>
      </c>
    </row>
    <row r="428" spans="1:21" hidden="1">
      <c r="A428" s="878" t="s">
        <v>4518</v>
      </c>
      <c r="B428" s="879">
        <v>610015000663</v>
      </c>
      <c r="C428" s="878" t="s">
        <v>4523</v>
      </c>
      <c r="D428" s="878" t="s">
        <v>4111</v>
      </c>
      <c r="E428" s="878" t="s">
        <v>4105</v>
      </c>
      <c r="F428" s="880">
        <v>6581.9</v>
      </c>
      <c r="G428" s="878" t="s">
        <v>4106</v>
      </c>
      <c r="H428" s="881">
        <v>2</v>
      </c>
      <c r="I428" s="882">
        <v>2.56</v>
      </c>
      <c r="J428" s="882">
        <v>0</v>
      </c>
      <c r="K428" s="883">
        <v>21</v>
      </c>
      <c r="L428" s="882">
        <v>56.32</v>
      </c>
      <c r="M428" s="882">
        <v>53.76</v>
      </c>
      <c r="N428" s="881">
        <v>1</v>
      </c>
      <c r="O428" s="881">
        <v>0</v>
      </c>
      <c r="P428" s="878">
        <v>4690379092261</v>
      </c>
      <c r="Q428" s="881"/>
      <c r="R428" s="881">
        <v>0</v>
      </c>
      <c r="S428" s="878" t="s">
        <v>4107</v>
      </c>
      <c r="T428" s="884">
        <f t="shared" si="12"/>
        <v>4409.8729999999996</v>
      </c>
      <c r="U428" s="885">
        <f t="shared" si="13"/>
        <v>4630.3666499999999</v>
      </c>
    </row>
    <row r="429" spans="1:21" hidden="1">
      <c r="A429" s="878" t="s">
        <v>4518</v>
      </c>
      <c r="B429" s="879">
        <v>610015000664</v>
      </c>
      <c r="C429" s="878" t="s">
        <v>4524</v>
      </c>
      <c r="D429" s="878" t="s">
        <v>4111</v>
      </c>
      <c r="E429" s="878" t="s">
        <v>4105</v>
      </c>
      <c r="F429" s="880">
        <v>6581.9</v>
      </c>
      <c r="G429" s="878" t="s">
        <v>4106</v>
      </c>
      <c r="H429" s="881">
        <v>2</v>
      </c>
      <c r="I429" s="882">
        <v>2.56</v>
      </c>
      <c r="J429" s="882">
        <v>0</v>
      </c>
      <c r="K429" s="883">
        <v>21</v>
      </c>
      <c r="L429" s="882">
        <v>56.32</v>
      </c>
      <c r="M429" s="882">
        <v>53.76</v>
      </c>
      <c r="N429" s="881">
        <v>1</v>
      </c>
      <c r="O429" s="881">
        <v>0</v>
      </c>
      <c r="P429" s="878">
        <v>4690379092278</v>
      </c>
      <c r="Q429" s="881"/>
      <c r="R429" s="881">
        <v>0</v>
      </c>
      <c r="S429" s="878" t="s">
        <v>4107</v>
      </c>
      <c r="T429" s="884">
        <f t="shared" si="12"/>
        <v>4409.8729999999996</v>
      </c>
      <c r="U429" s="885">
        <f t="shared" si="13"/>
        <v>4630.3666499999999</v>
      </c>
    </row>
    <row r="430" spans="1:21" hidden="1">
      <c r="A430" s="878" t="s">
        <v>4518</v>
      </c>
      <c r="B430" s="879">
        <v>610015000669</v>
      </c>
      <c r="C430" s="878" t="s">
        <v>4525</v>
      </c>
      <c r="D430" s="878" t="s">
        <v>4111</v>
      </c>
      <c r="E430" s="878" t="s">
        <v>4105</v>
      </c>
      <c r="F430" s="880">
        <v>6581.9</v>
      </c>
      <c r="G430" s="878" t="s">
        <v>4106</v>
      </c>
      <c r="H430" s="881">
        <v>2</v>
      </c>
      <c r="I430" s="882">
        <v>2.56</v>
      </c>
      <c r="J430" s="882">
        <v>0</v>
      </c>
      <c r="K430" s="883">
        <v>21</v>
      </c>
      <c r="L430" s="882">
        <v>56.32</v>
      </c>
      <c r="M430" s="882">
        <v>53.76</v>
      </c>
      <c r="N430" s="881">
        <v>1</v>
      </c>
      <c r="O430" s="881">
        <v>0</v>
      </c>
      <c r="P430" s="878">
        <v>4690379092322</v>
      </c>
      <c r="Q430" s="881"/>
      <c r="R430" s="881">
        <v>0</v>
      </c>
      <c r="S430" s="878" t="s">
        <v>4107</v>
      </c>
      <c r="T430" s="884">
        <f t="shared" si="12"/>
        <v>4409.8729999999996</v>
      </c>
      <c r="U430" s="885">
        <f t="shared" si="13"/>
        <v>4630.3666499999999</v>
      </c>
    </row>
    <row r="431" spans="1:21" hidden="1">
      <c r="A431" s="878" t="s">
        <v>4518</v>
      </c>
      <c r="B431" s="879">
        <v>610015000670</v>
      </c>
      <c r="C431" s="878" t="s">
        <v>4526</v>
      </c>
      <c r="D431" s="878" t="s">
        <v>4111</v>
      </c>
      <c r="E431" s="878" t="s">
        <v>4105</v>
      </c>
      <c r="F431" s="880">
        <v>6581.9</v>
      </c>
      <c r="G431" s="878" t="s">
        <v>4106</v>
      </c>
      <c r="H431" s="881">
        <v>2</v>
      </c>
      <c r="I431" s="882">
        <v>2.56</v>
      </c>
      <c r="J431" s="882">
        <v>0</v>
      </c>
      <c r="K431" s="883">
        <v>21</v>
      </c>
      <c r="L431" s="882">
        <v>56.32</v>
      </c>
      <c r="M431" s="882">
        <v>53.76</v>
      </c>
      <c r="N431" s="881">
        <v>1</v>
      </c>
      <c r="O431" s="881">
        <v>0</v>
      </c>
      <c r="P431" s="878">
        <v>4690379092339</v>
      </c>
      <c r="Q431" s="881"/>
      <c r="R431" s="881">
        <v>0</v>
      </c>
      <c r="S431" s="878" t="s">
        <v>4107</v>
      </c>
      <c r="T431" s="884">
        <f t="shared" si="12"/>
        <v>4409.8729999999996</v>
      </c>
      <c r="U431" s="885">
        <f t="shared" si="13"/>
        <v>4630.3666499999999</v>
      </c>
    </row>
    <row r="432" spans="1:21" hidden="1">
      <c r="A432" s="878" t="s">
        <v>4518</v>
      </c>
      <c r="B432" s="879">
        <v>610015000665</v>
      </c>
      <c r="C432" s="878" t="s">
        <v>4527</v>
      </c>
      <c r="D432" s="878" t="s">
        <v>4111</v>
      </c>
      <c r="E432" s="878" t="s">
        <v>4105</v>
      </c>
      <c r="F432" s="880">
        <v>7521.3</v>
      </c>
      <c r="G432" s="878" t="s">
        <v>4106</v>
      </c>
      <c r="H432" s="881">
        <v>2</v>
      </c>
      <c r="I432" s="882">
        <v>2.56</v>
      </c>
      <c r="J432" s="882">
        <v>0</v>
      </c>
      <c r="K432" s="883">
        <v>21</v>
      </c>
      <c r="L432" s="882">
        <v>56.32</v>
      </c>
      <c r="M432" s="882">
        <v>53.76</v>
      </c>
      <c r="N432" s="881">
        <v>1</v>
      </c>
      <c r="O432" s="881">
        <v>0</v>
      </c>
      <c r="P432" s="878">
        <v>4690379092285</v>
      </c>
      <c r="Q432" s="881"/>
      <c r="R432" s="881">
        <v>0</v>
      </c>
      <c r="S432" s="878" t="s">
        <v>4107</v>
      </c>
      <c r="T432" s="884">
        <f t="shared" si="12"/>
        <v>5039.2710000000006</v>
      </c>
      <c r="U432" s="885">
        <f t="shared" si="13"/>
        <v>5291.234550000001</v>
      </c>
    </row>
    <row r="433" spans="1:21" hidden="1">
      <c r="A433" s="878" t="s">
        <v>4518</v>
      </c>
      <c r="B433" s="879">
        <v>610015000666</v>
      </c>
      <c r="C433" s="878" t="s">
        <v>4528</v>
      </c>
      <c r="D433" s="878" t="s">
        <v>4111</v>
      </c>
      <c r="E433" s="878" t="s">
        <v>4105</v>
      </c>
      <c r="F433" s="880">
        <v>7521.3</v>
      </c>
      <c r="G433" s="878" t="s">
        <v>4106</v>
      </c>
      <c r="H433" s="881">
        <v>2</v>
      </c>
      <c r="I433" s="882">
        <v>2.56</v>
      </c>
      <c r="J433" s="882">
        <v>0</v>
      </c>
      <c r="K433" s="883">
        <v>21</v>
      </c>
      <c r="L433" s="882">
        <v>56.32</v>
      </c>
      <c r="M433" s="882">
        <v>53.76</v>
      </c>
      <c r="N433" s="881">
        <v>1</v>
      </c>
      <c r="O433" s="881">
        <v>0</v>
      </c>
      <c r="P433" s="878">
        <v>4690379092292</v>
      </c>
      <c r="Q433" s="881"/>
      <c r="R433" s="881">
        <v>0</v>
      </c>
      <c r="S433" s="878" t="s">
        <v>4107</v>
      </c>
      <c r="T433" s="884">
        <f t="shared" si="12"/>
        <v>5039.2710000000006</v>
      </c>
      <c r="U433" s="885">
        <f t="shared" si="13"/>
        <v>5291.234550000001</v>
      </c>
    </row>
    <row r="434" spans="1:21" hidden="1">
      <c r="A434" s="878" t="s">
        <v>4518</v>
      </c>
      <c r="B434" s="879">
        <v>610015000667</v>
      </c>
      <c r="C434" s="878" t="s">
        <v>4529</v>
      </c>
      <c r="D434" s="878" t="s">
        <v>4111</v>
      </c>
      <c r="E434" s="878" t="s">
        <v>4105</v>
      </c>
      <c r="F434" s="880">
        <v>7521.3</v>
      </c>
      <c r="G434" s="878" t="s">
        <v>4106</v>
      </c>
      <c r="H434" s="881">
        <v>2</v>
      </c>
      <c r="I434" s="882">
        <v>2.56</v>
      </c>
      <c r="J434" s="882">
        <v>0</v>
      </c>
      <c r="K434" s="883">
        <v>21</v>
      </c>
      <c r="L434" s="882">
        <v>56.32</v>
      </c>
      <c r="M434" s="882">
        <v>53.76</v>
      </c>
      <c r="N434" s="881">
        <v>1</v>
      </c>
      <c r="O434" s="881">
        <v>0</v>
      </c>
      <c r="P434" s="878">
        <v>4690379092308</v>
      </c>
      <c r="Q434" s="881"/>
      <c r="R434" s="881">
        <v>0</v>
      </c>
      <c r="S434" s="878" t="s">
        <v>4107</v>
      </c>
      <c r="T434" s="884">
        <f t="shared" si="12"/>
        <v>5039.2710000000006</v>
      </c>
      <c r="U434" s="885">
        <f t="shared" si="13"/>
        <v>5291.234550000001</v>
      </c>
    </row>
    <row r="435" spans="1:21" hidden="1">
      <c r="A435" s="878" t="s">
        <v>4518</v>
      </c>
      <c r="B435" s="879">
        <v>610015000668</v>
      </c>
      <c r="C435" s="878" t="s">
        <v>4530</v>
      </c>
      <c r="D435" s="878" t="s">
        <v>4111</v>
      </c>
      <c r="E435" s="878" t="s">
        <v>4105</v>
      </c>
      <c r="F435" s="880">
        <v>7521.3</v>
      </c>
      <c r="G435" s="878" t="s">
        <v>4106</v>
      </c>
      <c r="H435" s="881">
        <v>2</v>
      </c>
      <c r="I435" s="882">
        <v>2.56</v>
      </c>
      <c r="J435" s="882">
        <v>0</v>
      </c>
      <c r="K435" s="883">
        <v>21</v>
      </c>
      <c r="L435" s="882">
        <v>56.32</v>
      </c>
      <c r="M435" s="882">
        <v>53.76</v>
      </c>
      <c r="N435" s="881">
        <v>1</v>
      </c>
      <c r="O435" s="881">
        <v>0</v>
      </c>
      <c r="P435" s="878">
        <v>4690379092315</v>
      </c>
      <c r="Q435" s="881"/>
      <c r="R435" s="881">
        <v>0</v>
      </c>
      <c r="S435" s="878" t="s">
        <v>4107</v>
      </c>
      <c r="T435" s="884">
        <f t="shared" si="12"/>
        <v>5039.2710000000006</v>
      </c>
      <c r="U435" s="885">
        <f t="shared" si="13"/>
        <v>5291.234550000001</v>
      </c>
    </row>
    <row r="436" spans="1:21" hidden="1">
      <c r="A436" s="878" t="s">
        <v>4518</v>
      </c>
      <c r="B436" s="879">
        <v>610015000647</v>
      </c>
      <c r="C436" s="878" t="s">
        <v>4531</v>
      </c>
      <c r="D436" s="878" t="s">
        <v>4532</v>
      </c>
      <c r="E436" s="878" t="s">
        <v>4105</v>
      </c>
      <c r="F436" s="880">
        <v>6484.3</v>
      </c>
      <c r="G436" s="878" t="s">
        <v>4106</v>
      </c>
      <c r="H436" s="881">
        <v>2</v>
      </c>
      <c r="I436" s="882">
        <v>1.28</v>
      </c>
      <c r="J436" s="882">
        <v>0</v>
      </c>
      <c r="K436" s="883">
        <v>42</v>
      </c>
      <c r="L436" s="882">
        <v>28.16</v>
      </c>
      <c r="M436" s="882">
        <v>53.76</v>
      </c>
      <c r="N436" s="881">
        <v>1</v>
      </c>
      <c r="O436" s="881">
        <v>0</v>
      </c>
      <c r="P436" s="878">
        <v>4690379092421</v>
      </c>
      <c r="Q436" s="881"/>
      <c r="R436" s="881">
        <v>0</v>
      </c>
      <c r="S436" s="878" t="s">
        <v>4107</v>
      </c>
      <c r="T436" s="884">
        <f t="shared" si="12"/>
        <v>4344.4810000000007</v>
      </c>
      <c r="U436" s="885">
        <f t="shared" si="13"/>
        <v>4561.7050500000005</v>
      </c>
    </row>
    <row r="437" spans="1:21" hidden="1">
      <c r="A437" s="878" t="s">
        <v>4518</v>
      </c>
      <c r="B437" s="879">
        <v>610015000648</v>
      </c>
      <c r="C437" s="878" t="s">
        <v>4533</v>
      </c>
      <c r="D437" s="878" t="s">
        <v>4532</v>
      </c>
      <c r="E437" s="878" t="s">
        <v>4105</v>
      </c>
      <c r="F437" s="880">
        <v>6484.3</v>
      </c>
      <c r="G437" s="878" t="s">
        <v>4106</v>
      </c>
      <c r="H437" s="881">
        <v>2</v>
      </c>
      <c r="I437" s="882">
        <v>1.28</v>
      </c>
      <c r="J437" s="882">
        <v>0</v>
      </c>
      <c r="K437" s="883">
        <v>42</v>
      </c>
      <c r="L437" s="882">
        <v>28.16</v>
      </c>
      <c r="M437" s="882">
        <v>53.76</v>
      </c>
      <c r="N437" s="881">
        <v>1</v>
      </c>
      <c r="O437" s="881">
        <v>0</v>
      </c>
      <c r="P437" s="878">
        <v>4690379092438</v>
      </c>
      <c r="Q437" s="881"/>
      <c r="R437" s="881">
        <v>0</v>
      </c>
      <c r="S437" s="878" t="s">
        <v>4107</v>
      </c>
      <c r="T437" s="884">
        <f t="shared" si="12"/>
        <v>4344.4810000000007</v>
      </c>
      <c r="U437" s="885">
        <f t="shared" si="13"/>
        <v>4561.7050500000005</v>
      </c>
    </row>
    <row r="438" spans="1:21" hidden="1">
      <c r="A438" s="878" t="s">
        <v>4518</v>
      </c>
      <c r="B438" s="879">
        <v>610015000653</v>
      </c>
      <c r="C438" s="878" t="s">
        <v>4534</v>
      </c>
      <c r="D438" s="878" t="s">
        <v>4532</v>
      </c>
      <c r="E438" s="878" t="s">
        <v>4105</v>
      </c>
      <c r="F438" s="880">
        <v>6484.3</v>
      </c>
      <c r="G438" s="878" t="s">
        <v>4106</v>
      </c>
      <c r="H438" s="881">
        <v>2</v>
      </c>
      <c r="I438" s="882">
        <v>1.28</v>
      </c>
      <c r="J438" s="882">
        <v>0</v>
      </c>
      <c r="K438" s="883">
        <v>42</v>
      </c>
      <c r="L438" s="882">
        <v>28.16</v>
      </c>
      <c r="M438" s="882">
        <v>53.76</v>
      </c>
      <c r="N438" s="881">
        <v>1</v>
      </c>
      <c r="O438" s="881">
        <v>0</v>
      </c>
      <c r="P438" s="878">
        <v>4690379092483</v>
      </c>
      <c r="Q438" s="881"/>
      <c r="R438" s="881">
        <v>0</v>
      </c>
      <c r="S438" s="878" t="s">
        <v>4107</v>
      </c>
      <c r="T438" s="884">
        <f t="shared" si="12"/>
        <v>4344.4810000000007</v>
      </c>
      <c r="U438" s="885">
        <f t="shared" si="13"/>
        <v>4561.7050500000005</v>
      </c>
    </row>
    <row r="439" spans="1:21" hidden="1">
      <c r="A439" s="878" t="s">
        <v>4518</v>
      </c>
      <c r="B439" s="879">
        <v>610015000654</v>
      </c>
      <c r="C439" s="878" t="s">
        <v>4535</v>
      </c>
      <c r="D439" s="878" t="s">
        <v>4532</v>
      </c>
      <c r="E439" s="878" t="s">
        <v>4105</v>
      </c>
      <c r="F439" s="880">
        <v>6484.3</v>
      </c>
      <c r="G439" s="878" t="s">
        <v>4106</v>
      </c>
      <c r="H439" s="881">
        <v>2</v>
      </c>
      <c r="I439" s="882">
        <v>1.28</v>
      </c>
      <c r="J439" s="882">
        <v>0</v>
      </c>
      <c r="K439" s="883">
        <v>42</v>
      </c>
      <c r="L439" s="882">
        <v>28.16</v>
      </c>
      <c r="M439" s="882">
        <v>53.76</v>
      </c>
      <c r="N439" s="881">
        <v>1</v>
      </c>
      <c r="O439" s="881">
        <v>0</v>
      </c>
      <c r="P439" s="878">
        <v>4690379092490</v>
      </c>
      <c r="Q439" s="881"/>
      <c r="R439" s="881">
        <v>0</v>
      </c>
      <c r="S439" s="878" t="s">
        <v>4107</v>
      </c>
      <c r="T439" s="884">
        <f t="shared" si="12"/>
        <v>4344.4810000000007</v>
      </c>
      <c r="U439" s="885">
        <f t="shared" si="13"/>
        <v>4561.7050500000005</v>
      </c>
    </row>
    <row r="440" spans="1:21" hidden="1">
      <c r="A440" s="878" t="s">
        <v>4518</v>
      </c>
      <c r="B440" s="879">
        <v>610015000649</v>
      </c>
      <c r="C440" s="878" t="s">
        <v>4536</v>
      </c>
      <c r="D440" s="878" t="s">
        <v>4532</v>
      </c>
      <c r="E440" s="878" t="s">
        <v>4105</v>
      </c>
      <c r="F440" s="880">
        <v>7082.0999999999995</v>
      </c>
      <c r="G440" s="878" t="s">
        <v>4106</v>
      </c>
      <c r="H440" s="881">
        <v>2</v>
      </c>
      <c r="I440" s="882">
        <v>1.28</v>
      </c>
      <c r="J440" s="882">
        <v>0</v>
      </c>
      <c r="K440" s="883">
        <v>42</v>
      </c>
      <c r="L440" s="882">
        <v>28.16</v>
      </c>
      <c r="M440" s="882">
        <v>53.76</v>
      </c>
      <c r="N440" s="881">
        <v>1</v>
      </c>
      <c r="O440" s="881">
        <v>0</v>
      </c>
      <c r="P440" s="878">
        <v>4690379092445</v>
      </c>
      <c r="Q440" s="881"/>
      <c r="R440" s="881">
        <v>0</v>
      </c>
      <c r="S440" s="878" t="s">
        <v>4107</v>
      </c>
      <c r="T440" s="884">
        <f t="shared" si="12"/>
        <v>4745.0069999999996</v>
      </c>
      <c r="U440" s="885">
        <f t="shared" si="13"/>
        <v>4982.2573499999999</v>
      </c>
    </row>
    <row r="441" spans="1:21" hidden="1">
      <c r="A441" s="878" t="s">
        <v>4518</v>
      </c>
      <c r="B441" s="879">
        <v>610015000650</v>
      </c>
      <c r="C441" s="878" t="s">
        <v>4537</v>
      </c>
      <c r="D441" s="878" t="s">
        <v>4532</v>
      </c>
      <c r="E441" s="878" t="s">
        <v>4105</v>
      </c>
      <c r="F441" s="880">
        <v>7082.0999999999995</v>
      </c>
      <c r="G441" s="878" t="s">
        <v>4106</v>
      </c>
      <c r="H441" s="881">
        <v>2</v>
      </c>
      <c r="I441" s="882">
        <v>1.28</v>
      </c>
      <c r="J441" s="882">
        <v>0</v>
      </c>
      <c r="K441" s="883">
        <v>42</v>
      </c>
      <c r="L441" s="882">
        <v>28.16</v>
      </c>
      <c r="M441" s="882">
        <v>53.76</v>
      </c>
      <c r="N441" s="881">
        <v>1</v>
      </c>
      <c r="O441" s="881">
        <v>0</v>
      </c>
      <c r="P441" s="878">
        <v>4690379092452</v>
      </c>
      <c r="Q441" s="881"/>
      <c r="R441" s="881">
        <v>0</v>
      </c>
      <c r="S441" s="878" t="s">
        <v>4107</v>
      </c>
      <c r="T441" s="884">
        <f t="shared" si="12"/>
        <v>4745.0069999999996</v>
      </c>
      <c r="U441" s="885">
        <f t="shared" si="13"/>
        <v>4982.2573499999999</v>
      </c>
    </row>
    <row r="442" spans="1:21" hidden="1">
      <c r="A442" s="878" t="s">
        <v>4518</v>
      </c>
      <c r="B442" s="879">
        <v>610015000651</v>
      </c>
      <c r="C442" s="878" t="s">
        <v>4538</v>
      </c>
      <c r="D442" s="878" t="s">
        <v>4532</v>
      </c>
      <c r="E442" s="878" t="s">
        <v>4105</v>
      </c>
      <c r="F442" s="880">
        <v>7082.0999999999995</v>
      </c>
      <c r="G442" s="878" t="s">
        <v>4106</v>
      </c>
      <c r="H442" s="881">
        <v>2</v>
      </c>
      <c r="I442" s="882">
        <v>1.28</v>
      </c>
      <c r="J442" s="882">
        <v>0</v>
      </c>
      <c r="K442" s="883">
        <v>42</v>
      </c>
      <c r="L442" s="882">
        <v>28.16</v>
      </c>
      <c r="M442" s="882">
        <v>53.76</v>
      </c>
      <c r="N442" s="881">
        <v>1</v>
      </c>
      <c r="O442" s="881">
        <v>0</v>
      </c>
      <c r="P442" s="878">
        <v>4690379092469</v>
      </c>
      <c r="Q442" s="881"/>
      <c r="R442" s="881">
        <v>0</v>
      </c>
      <c r="S442" s="878" t="s">
        <v>4107</v>
      </c>
      <c r="T442" s="884">
        <f t="shared" si="12"/>
        <v>4745.0069999999996</v>
      </c>
      <c r="U442" s="885">
        <f t="shared" si="13"/>
        <v>4982.2573499999999</v>
      </c>
    </row>
    <row r="443" spans="1:21" hidden="1">
      <c r="A443" s="878" t="s">
        <v>4518</v>
      </c>
      <c r="B443" s="879">
        <v>610015000652</v>
      </c>
      <c r="C443" s="878" t="s">
        <v>4539</v>
      </c>
      <c r="D443" s="878" t="s">
        <v>4532</v>
      </c>
      <c r="E443" s="878" t="s">
        <v>4105</v>
      </c>
      <c r="F443" s="880">
        <v>7082.0999999999995</v>
      </c>
      <c r="G443" s="878" t="s">
        <v>4106</v>
      </c>
      <c r="H443" s="881">
        <v>2</v>
      </c>
      <c r="I443" s="882">
        <v>1.28</v>
      </c>
      <c r="J443" s="882">
        <v>0</v>
      </c>
      <c r="K443" s="883">
        <v>42</v>
      </c>
      <c r="L443" s="882">
        <v>28.16</v>
      </c>
      <c r="M443" s="882">
        <v>53.76</v>
      </c>
      <c r="N443" s="881">
        <v>1</v>
      </c>
      <c r="O443" s="881">
        <v>0</v>
      </c>
      <c r="P443" s="878">
        <v>4690379092476</v>
      </c>
      <c r="Q443" s="881"/>
      <c r="R443" s="881">
        <v>0</v>
      </c>
      <c r="S443" s="878" t="s">
        <v>4107</v>
      </c>
      <c r="T443" s="884">
        <f t="shared" si="12"/>
        <v>4745.0069999999996</v>
      </c>
      <c r="U443" s="885">
        <f t="shared" si="13"/>
        <v>4982.2573499999999</v>
      </c>
    </row>
    <row r="444" spans="1:21" hidden="1">
      <c r="A444" s="878" t="s">
        <v>4518</v>
      </c>
      <c r="B444" s="879">
        <v>600010002405</v>
      </c>
      <c r="C444" s="878" t="s">
        <v>4540</v>
      </c>
      <c r="D444" s="878" t="s">
        <v>4541</v>
      </c>
      <c r="E444" s="878" t="s">
        <v>4105</v>
      </c>
      <c r="F444" s="880">
        <v>6087.8</v>
      </c>
      <c r="G444" s="878" t="s">
        <v>4106</v>
      </c>
      <c r="H444" s="881">
        <v>2</v>
      </c>
      <c r="I444" s="882">
        <v>2.88</v>
      </c>
      <c r="J444" s="882">
        <v>0</v>
      </c>
      <c r="K444" s="883">
        <v>20</v>
      </c>
      <c r="L444" s="882">
        <v>56.16</v>
      </c>
      <c r="M444" s="882">
        <v>57.6</v>
      </c>
      <c r="N444" s="881">
        <v>1</v>
      </c>
      <c r="O444" s="881">
        <v>0</v>
      </c>
      <c r="P444" s="878">
        <v>4690379100591</v>
      </c>
      <c r="Q444" s="881"/>
      <c r="R444" s="881">
        <v>0</v>
      </c>
      <c r="S444" s="878" t="s">
        <v>4107</v>
      </c>
      <c r="T444" s="884">
        <f t="shared" si="12"/>
        <v>4078.8260000000005</v>
      </c>
      <c r="U444" s="885">
        <f t="shared" si="13"/>
        <v>4282.7673000000004</v>
      </c>
    </row>
    <row r="445" spans="1:21" hidden="1">
      <c r="A445" s="878" t="s">
        <v>4518</v>
      </c>
      <c r="B445" s="879">
        <v>600010002406</v>
      </c>
      <c r="C445" s="878" t="s">
        <v>4542</v>
      </c>
      <c r="D445" s="878" t="s">
        <v>4541</v>
      </c>
      <c r="E445" s="878" t="s">
        <v>4105</v>
      </c>
      <c r="F445" s="880">
        <v>6087.8</v>
      </c>
      <c r="G445" s="878" t="s">
        <v>4106</v>
      </c>
      <c r="H445" s="881">
        <v>2</v>
      </c>
      <c r="I445" s="882">
        <v>2.88</v>
      </c>
      <c r="J445" s="882">
        <v>0</v>
      </c>
      <c r="K445" s="883">
        <v>20</v>
      </c>
      <c r="L445" s="882">
        <v>56.16</v>
      </c>
      <c r="M445" s="882">
        <v>57.6</v>
      </c>
      <c r="N445" s="881">
        <v>1</v>
      </c>
      <c r="O445" s="881">
        <v>0</v>
      </c>
      <c r="P445" s="878">
        <v>4690379100607</v>
      </c>
      <c r="Q445" s="881"/>
      <c r="R445" s="881">
        <v>0</v>
      </c>
      <c r="S445" s="878" t="s">
        <v>4107</v>
      </c>
      <c r="T445" s="884">
        <f t="shared" si="12"/>
        <v>4078.8260000000005</v>
      </c>
      <c r="U445" s="885">
        <f t="shared" si="13"/>
        <v>4282.7673000000004</v>
      </c>
    </row>
    <row r="446" spans="1:21" hidden="1">
      <c r="A446" s="878" t="s">
        <v>4518</v>
      </c>
      <c r="B446" s="879">
        <v>600010002411</v>
      </c>
      <c r="C446" s="878" t="s">
        <v>4543</v>
      </c>
      <c r="D446" s="878" t="s">
        <v>4541</v>
      </c>
      <c r="E446" s="878" t="s">
        <v>4105</v>
      </c>
      <c r="F446" s="880">
        <v>6087.8</v>
      </c>
      <c r="G446" s="878" t="s">
        <v>4106</v>
      </c>
      <c r="H446" s="881">
        <v>2</v>
      </c>
      <c r="I446" s="882">
        <v>2.88</v>
      </c>
      <c r="J446" s="882">
        <v>0</v>
      </c>
      <c r="K446" s="883">
        <v>20</v>
      </c>
      <c r="L446" s="882">
        <v>56.16</v>
      </c>
      <c r="M446" s="882">
        <v>57.6</v>
      </c>
      <c r="N446" s="881">
        <v>1</v>
      </c>
      <c r="O446" s="881">
        <v>0</v>
      </c>
      <c r="P446" s="878">
        <v>4690379100652</v>
      </c>
      <c r="Q446" s="881"/>
      <c r="R446" s="881">
        <v>0</v>
      </c>
      <c r="S446" s="878" t="s">
        <v>4107</v>
      </c>
      <c r="T446" s="884">
        <f t="shared" si="12"/>
        <v>4078.8260000000005</v>
      </c>
      <c r="U446" s="885">
        <f t="shared" si="13"/>
        <v>4282.7673000000004</v>
      </c>
    </row>
    <row r="447" spans="1:21" hidden="1">
      <c r="A447" s="878" t="s">
        <v>4518</v>
      </c>
      <c r="B447" s="879">
        <v>600010002407</v>
      </c>
      <c r="C447" s="878" t="s">
        <v>4544</v>
      </c>
      <c r="D447" s="878" t="s">
        <v>4541</v>
      </c>
      <c r="E447" s="878" t="s">
        <v>4105</v>
      </c>
      <c r="F447" s="880">
        <v>6368.4</v>
      </c>
      <c r="G447" s="878" t="s">
        <v>4106</v>
      </c>
      <c r="H447" s="881">
        <v>2</v>
      </c>
      <c r="I447" s="882">
        <v>2.88</v>
      </c>
      <c r="J447" s="882">
        <v>0</v>
      </c>
      <c r="K447" s="883">
        <v>20</v>
      </c>
      <c r="L447" s="882">
        <v>56.16</v>
      </c>
      <c r="M447" s="882">
        <v>57.6</v>
      </c>
      <c r="N447" s="881">
        <v>1</v>
      </c>
      <c r="O447" s="881">
        <v>0</v>
      </c>
      <c r="P447" s="878">
        <v>4690379100614</v>
      </c>
      <c r="Q447" s="881"/>
      <c r="R447" s="881">
        <v>0</v>
      </c>
      <c r="S447" s="878" t="s">
        <v>4107</v>
      </c>
      <c r="T447" s="884">
        <f t="shared" si="12"/>
        <v>4266.8280000000004</v>
      </c>
      <c r="U447" s="885">
        <f t="shared" si="13"/>
        <v>4480.1694000000007</v>
      </c>
    </row>
    <row r="448" spans="1:21" hidden="1">
      <c r="A448" s="878" t="s">
        <v>4518</v>
      </c>
      <c r="B448" s="879">
        <v>600010002408</v>
      </c>
      <c r="C448" s="878" t="s">
        <v>4545</v>
      </c>
      <c r="D448" s="878" t="s">
        <v>4541</v>
      </c>
      <c r="E448" s="878" t="s">
        <v>4105</v>
      </c>
      <c r="F448" s="880">
        <v>6368.4</v>
      </c>
      <c r="G448" s="878" t="s">
        <v>4106</v>
      </c>
      <c r="H448" s="881">
        <v>2</v>
      </c>
      <c r="I448" s="882">
        <v>2.88</v>
      </c>
      <c r="J448" s="882">
        <v>0</v>
      </c>
      <c r="K448" s="883">
        <v>20</v>
      </c>
      <c r="L448" s="882">
        <v>56.16</v>
      </c>
      <c r="M448" s="882">
        <v>57.6</v>
      </c>
      <c r="N448" s="881">
        <v>1</v>
      </c>
      <c r="O448" s="881">
        <v>0</v>
      </c>
      <c r="P448" s="878">
        <v>4690379100621</v>
      </c>
      <c r="Q448" s="881"/>
      <c r="R448" s="881">
        <v>0</v>
      </c>
      <c r="S448" s="878" t="s">
        <v>4107</v>
      </c>
      <c r="T448" s="884">
        <f t="shared" si="12"/>
        <v>4266.8280000000004</v>
      </c>
      <c r="U448" s="885">
        <f t="shared" si="13"/>
        <v>4480.1694000000007</v>
      </c>
    </row>
    <row r="449" spans="1:21" hidden="1">
      <c r="A449" s="878" t="s">
        <v>4518</v>
      </c>
      <c r="B449" s="879">
        <v>600010002409</v>
      </c>
      <c r="C449" s="878" t="s">
        <v>4546</v>
      </c>
      <c r="D449" s="878" t="s">
        <v>4541</v>
      </c>
      <c r="E449" s="878" t="s">
        <v>4105</v>
      </c>
      <c r="F449" s="880">
        <v>6527</v>
      </c>
      <c r="G449" s="878" t="s">
        <v>4106</v>
      </c>
      <c r="H449" s="881">
        <v>2</v>
      </c>
      <c r="I449" s="882">
        <v>2.88</v>
      </c>
      <c r="J449" s="882">
        <v>0</v>
      </c>
      <c r="K449" s="883">
        <v>20</v>
      </c>
      <c r="L449" s="882">
        <v>56.16</v>
      </c>
      <c r="M449" s="882">
        <v>57.6</v>
      </c>
      <c r="N449" s="881">
        <v>1</v>
      </c>
      <c r="O449" s="881">
        <v>0</v>
      </c>
      <c r="P449" s="878">
        <v>4690379100638</v>
      </c>
      <c r="Q449" s="881"/>
      <c r="R449" s="881">
        <v>0</v>
      </c>
      <c r="S449" s="878" t="s">
        <v>4107</v>
      </c>
      <c r="T449" s="884">
        <f t="shared" si="12"/>
        <v>4373.09</v>
      </c>
      <c r="U449" s="885">
        <f t="shared" si="13"/>
        <v>4591.7445000000007</v>
      </c>
    </row>
    <row r="450" spans="1:21" hidden="1">
      <c r="A450" s="878" t="s">
        <v>4518</v>
      </c>
      <c r="B450" s="879">
        <v>600010002410</v>
      </c>
      <c r="C450" s="878" t="s">
        <v>4547</v>
      </c>
      <c r="D450" s="878" t="s">
        <v>4541</v>
      </c>
      <c r="E450" s="878" t="s">
        <v>4105</v>
      </c>
      <c r="F450" s="880">
        <v>6527</v>
      </c>
      <c r="G450" s="878" t="s">
        <v>4106</v>
      </c>
      <c r="H450" s="881">
        <v>2</v>
      </c>
      <c r="I450" s="882">
        <v>2.88</v>
      </c>
      <c r="J450" s="882">
        <v>0</v>
      </c>
      <c r="K450" s="883">
        <v>20</v>
      </c>
      <c r="L450" s="882">
        <v>56.16</v>
      </c>
      <c r="M450" s="882">
        <v>57.6</v>
      </c>
      <c r="N450" s="881">
        <v>1</v>
      </c>
      <c r="O450" s="881">
        <v>0</v>
      </c>
      <c r="P450" s="878">
        <v>4690379100645</v>
      </c>
      <c r="Q450" s="881"/>
      <c r="R450" s="881">
        <v>0</v>
      </c>
      <c r="S450" s="878" t="s">
        <v>4107</v>
      </c>
      <c r="T450" s="884">
        <f t="shared" si="12"/>
        <v>4373.09</v>
      </c>
      <c r="U450" s="885">
        <f t="shared" si="13"/>
        <v>4591.7445000000007</v>
      </c>
    </row>
    <row r="451" spans="1:21" hidden="1">
      <c r="A451" s="878" t="s">
        <v>4518</v>
      </c>
      <c r="B451" s="879">
        <v>610010002708</v>
      </c>
      <c r="C451" s="878" t="s">
        <v>4548</v>
      </c>
      <c r="D451" s="878" t="s">
        <v>4111</v>
      </c>
      <c r="E451" s="878" t="s">
        <v>4105</v>
      </c>
      <c r="F451" s="880">
        <v>5166.7</v>
      </c>
      <c r="G451" s="878" t="s">
        <v>4106</v>
      </c>
      <c r="H451" s="881">
        <v>2</v>
      </c>
      <c r="I451" s="882">
        <v>2.56</v>
      </c>
      <c r="J451" s="882">
        <v>0</v>
      </c>
      <c r="K451" s="883">
        <v>21</v>
      </c>
      <c r="L451" s="882">
        <v>51.712000000000003</v>
      </c>
      <c r="M451" s="882">
        <v>53.76</v>
      </c>
      <c r="N451" s="881">
        <v>1</v>
      </c>
      <c r="O451" s="881">
        <v>0</v>
      </c>
      <c r="P451" s="878">
        <v>4690379092186</v>
      </c>
      <c r="Q451" s="881"/>
      <c r="R451" s="881">
        <v>0</v>
      </c>
      <c r="S451" s="878" t="s">
        <v>4107</v>
      </c>
      <c r="T451" s="884">
        <f t="shared" si="12"/>
        <v>3461.6890000000003</v>
      </c>
      <c r="U451" s="885">
        <f t="shared" si="13"/>
        <v>3634.7734500000006</v>
      </c>
    </row>
    <row r="452" spans="1:21" hidden="1">
      <c r="A452" s="878" t="s">
        <v>4518</v>
      </c>
      <c r="B452" s="879">
        <v>610010002709</v>
      </c>
      <c r="C452" s="878" t="s">
        <v>4549</v>
      </c>
      <c r="D452" s="878" t="s">
        <v>4111</v>
      </c>
      <c r="E452" s="878" t="s">
        <v>4105</v>
      </c>
      <c r="F452" s="880">
        <v>5166.7</v>
      </c>
      <c r="G452" s="878" t="s">
        <v>4106</v>
      </c>
      <c r="H452" s="881">
        <v>2</v>
      </c>
      <c r="I452" s="882">
        <v>2.56</v>
      </c>
      <c r="J452" s="882">
        <v>0</v>
      </c>
      <c r="K452" s="883">
        <v>21</v>
      </c>
      <c r="L452" s="882">
        <v>51.712000000000003</v>
      </c>
      <c r="M452" s="882">
        <v>53.76</v>
      </c>
      <c r="N452" s="881">
        <v>1</v>
      </c>
      <c r="O452" s="881">
        <v>0</v>
      </c>
      <c r="P452" s="878">
        <v>4690379092193</v>
      </c>
      <c r="Q452" s="881"/>
      <c r="R452" s="881">
        <v>0</v>
      </c>
      <c r="S452" s="878" t="s">
        <v>4107</v>
      </c>
      <c r="T452" s="884">
        <f t="shared" si="12"/>
        <v>3461.6890000000003</v>
      </c>
      <c r="U452" s="885">
        <f t="shared" si="13"/>
        <v>3634.7734500000006</v>
      </c>
    </row>
    <row r="453" spans="1:21" hidden="1">
      <c r="A453" s="878" t="s">
        <v>4518</v>
      </c>
      <c r="B453" s="879">
        <v>610010002714</v>
      </c>
      <c r="C453" s="878" t="s">
        <v>4550</v>
      </c>
      <c r="D453" s="878" t="s">
        <v>4111</v>
      </c>
      <c r="E453" s="878" t="s">
        <v>4105</v>
      </c>
      <c r="F453" s="880">
        <v>5166.7</v>
      </c>
      <c r="G453" s="878" t="s">
        <v>4106</v>
      </c>
      <c r="H453" s="881">
        <v>2</v>
      </c>
      <c r="I453" s="882">
        <v>2.56</v>
      </c>
      <c r="J453" s="882">
        <v>0</v>
      </c>
      <c r="K453" s="883">
        <v>21</v>
      </c>
      <c r="L453" s="882">
        <v>51.712000000000003</v>
      </c>
      <c r="M453" s="882">
        <v>53.76</v>
      </c>
      <c r="N453" s="881">
        <v>1</v>
      </c>
      <c r="O453" s="881">
        <v>0</v>
      </c>
      <c r="P453" s="878">
        <v>4690379092247</v>
      </c>
      <c r="Q453" s="881"/>
      <c r="R453" s="881">
        <v>0</v>
      </c>
      <c r="S453" s="878" t="s">
        <v>4107</v>
      </c>
      <c r="T453" s="884">
        <f t="shared" si="12"/>
        <v>3461.6890000000003</v>
      </c>
      <c r="U453" s="885">
        <f t="shared" si="13"/>
        <v>3634.7734500000006</v>
      </c>
    </row>
    <row r="454" spans="1:21" hidden="1">
      <c r="A454" s="878" t="s">
        <v>4518</v>
      </c>
      <c r="B454" s="879">
        <v>610010002715</v>
      </c>
      <c r="C454" s="878" t="s">
        <v>4551</v>
      </c>
      <c r="D454" s="878" t="s">
        <v>4111</v>
      </c>
      <c r="E454" s="878" t="s">
        <v>4105</v>
      </c>
      <c r="F454" s="880">
        <v>5166.7</v>
      </c>
      <c r="G454" s="878" t="s">
        <v>4106</v>
      </c>
      <c r="H454" s="881">
        <v>2</v>
      </c>
      <c r="I454" s="882">
        <v>2.56</v>
      </c>
      <c r="J454" s="882">
        <v>0</v>
      </c>
      <c r="K454" s="883">
        <v>21</v>
      </c>
      <c r="L454" s="882">
        <v>51.712000000000003</v>
      </c>
      <c r="M454" s="882">
        <v>53.76</v>
      </c>
      <c r="N454" s="881">
        <v>1</v>
      </c>
      <c r="O454" s="881">
        <v>0</v>
      </c>
      <c r="P454" s="878">
        <v>4690379092254</v>
      </c>
      <c r="Q454" s="881"/>
      <c r="R454" s="881">
        <v>0</v>
      </c>
      <c r="S454" s="878" t="s">
        <v>4107</v>
      </c>
      <c r="T454" s="884">
        <f t="shared" si="12"/>
        <v>3461.6890000000003</v>
      </c>
      <c r="U454" s="885">
        <f t="shared" si="13"/>
        <v>3634.7734500000006</v>
      </c>
    </row>
    <row r="455" spans="1:21" hidden="1">
      <c r="A455" s="878" t="s">
        <v>4518</v>
      </c>
      <c r="B455" s="879">
        <v>610010002710</v>
      </c>
      <c r="C455" s="878" t="s">
        <v>4552</v>
      </c>
      <c r="D455" s="878" t="s">
        <v>4111</v>
      </c>
      <c r="E455" s="878" t="s">
        <v>4105</v>
      </c>
      <c r="F455" s="880">
        <v>6893</v>
      </c>
      <c r="G455" s="878" t="s">
        <v>4106</v>
      </c>
      <c r="H455" s="881">
        <v>2</v>
      </c>
      <c r="I455" s="882">
        <v>2.56</v>
      </c>
      <c r="J455" s="882">
        <v>0</v>
      </c>
      <c r="K455" s="883">
        <v>21</v>
      </c>
      <c r="L455" s="882">
        <v>51.712000000000003</v>
      </c>
      <c r="M455" s="882">
        <v>53.76</v>
      </c>
      <c r="N455" s="881">
        <v>1</v>
      </c>
      <c r="O455" s="881">
        <v>0</v>
      </c>
      <c r="P455" s="878">
        <v>4690379092209</v>
      </c>
      <c r="Q455" s="881"/>
      <c r="R455" s="881">
        <v>0</v>
      </c>
      <c r="S455" s="878" t="s">
        <v>4107</v>
      </c>
      <c r="T455" s="884">
        <f t="shared" si="12"/>
        <v>4618.3100000000004</v>
      </c>
      <c r="U455" s="885">
        <f t="shared" si="13"/>
        <v>4849.2255000000005</v>
      </c>
    </row>
    <row r="456" spans="1:21" hidden="1">
      <c r="A456" s="878" t="s">
        <v>4518</v>
      </c>
      <c r="B456" s="879">
        <v>610010002711</v>
      </c>
      <c r="C456" s="878" t="s">
        <v>4553</v>
      </c>
      <c r="D456" s="878" t="s">
        <v>4111</v>
      </c>
      <c r="E456" s="878" t="s">
        <v>4105</v>
      </c>
      <c r="F456" s="880">
        <v>6893</v>
      </c>
      <c r="G456" s="878" t="s">
        <v>4106</v>
      </c>
      <c r="H456" s="881">
        <v>2</v>
      </c>
      <c r="I456" s="882">
        <v>2.56</v>
      </c>
      <c r="J456" s="882">
        <v>0</v>
      </c>
      <c r="K456" s="883">
        <v>21</v>
      </c>
      <c r="L456" s="882">
        <v>51.712000000000003</v>
      </c>
      <c r="M456" s="882">
        <v>53.76</v>
      </c>
      <c r="N456" s="881">
        <v>1</v>
      </c>
      <c r="O456" s="881">
        <v>0</v>
      </c>
      <c r="P456" s="878">
        <v>4690379092216</v>
      </c>
      <c r="Q456" s="881"/>
      <c r="R456" s="881">
        <v>0</v>
      </c>
      <c r="S456" s="878" t="s">
        <v>4107</v>
      </c>
      <c r="T456" s="884">
        <f t="shared" si="12"/>
        <v>4618.3100000000004</v>
      </c>
      <c r="U456" s="885">
        <f t="shared" si="13"/>
        <v>4849.2255000000005</v>
      </c>
    </row>
    <row r="457" spans="1:21" hidden="1">
      <c r="A457" s="878" t="s">
        <v>4518</v>
      </c>
      <c r="B457" s="879">
        <v>610010002712</v>
      </c>
      <c r="C457" s="878" t="s">
        <v>4554</v>
      </c>
      <c r="D457" s="878" t="s">
        <v>4111</v>
      </c>
      <c r="E457" s="878" t="s">
        <v>4105</v>
      </c>
      <c r="F457" s="880">
        <v>6893</v>
      </c>
      <c r="G457" s="878" t="s">
        <v>4106</v>
      </c>
      <c r="H457" s="881">
        <v>2</v>
      </c>
      <c r="I457" s="882">
        <v>2.56</v>
      </c>
      <c r="J457" s="882">
        <v>0</v>
      </c>
      <c r="K457" s="883">
        <v>21</v>
      </c>
      <c r="L457" s="882">
        <v>51.712000000000003</v>
      </c>
      <c r="M457" s="882">
        <v>53.76</v>
      </c>
      <c r="N457" s="881">
        <v>1</v>
      </c>
      <c r="O457" s="881">
        <v>0</v>
      </c>
      <c r="P457" s="878">
        <v>4690379092223</v>
      </c>
      <c r="Q457" s="881"/>
      <c r="R457" s="881">
        <v>0</v>
      </c>
      <c r="S457" s="878" t="s">
        <v>4107</v>
      </c>
      <c r="T457" s="884">
        <f t="shared" si="12"/>
        <v>4618.3100000000004</v>
      </c>
      <c r="U457" s="885">
        <f t="shared" si="13"/>
        <v>4849.2255000000005</v>
      </c>
    </row>
    <row r="458" spans="1:21" hidden="1">
      <c r="A458" s="878" t="s">
        <v>4518</v>
      </c>
      <c r="B458" s="879">
        <v>610010002713</v>
      </c>
      <c r="C458" s="878" t="s">
        <v>4555</v>
      </c>
      <c r="D458" s="878" t="s">
        <v>4111</v>
      </c>
      <c r="E458" s="878" t="s">
        <v>4105</v>
      </c>
      <c r="F458" s="880">
        <v>6893</v>
      </c>
      <c r="G458" s="878" t="s">
        <v>4106</v>
      </c>
      <c r="H458" s="881">
        <v>2</v>
      </c>
      <c r="I458" s="882">
        <v>2.56</v>
      </c>
      <c r="J458" s="882">
        <v>0</v>
      </c>
      <c r="K458" s="883">
        <v>21</v>
      </c>
      <c r="L458" s="882">
        <v>51.712000000000003</v>
      </c>
      <c r="M458" s="882">
        <v>53.76</v>
      </c>
      <c r="N458" s="881">
        <v>1</v>
      </c>
      <c r="O458" s="881">
        <v>0</v>
      </c>
      <c r="P458" s="878">
        <v>4690379092230</v>
      </c>
      <c r="Q458" s="881"/>
      <c r="R458" s="881">
        <v>0</v>
      </c>
      <c r="S458" s="878" t="s">
        <v>4107</v>
      </c>
      <c r="T458" s="884">
        <f t="shared" si="12"/>
        <v>4618.3100000000004</v>
      </c>
      <c r="U458" s="885">
        <f t="shared" si="13"/>
        <v>4849.2255000000005</v>
      </c>
    </row>
    <row r="459" spans="1:21" hidden="1">
      <c r="A459" s="878" t="s">
        <v>4518</v>
      </c>
      <c r="B459" s="879">
        <v>610010002716</v>
      </c>
      <c r="C459" s="878" t="s">
        <v>4556</v>
      </c>
      <c r="D459" s="878" t="s">
        <v>4532</v>
      </c>
      <c r="E459" s="878" t="s">
        <v>4105</v>
      </c>
      <c r="F459" s="880">
        <v>4965.3999999999996</v>
      </c>
      <c r="G459" s="878" t="s">
        <v>4106</v>
      </c>
      <c r="H459" s="881">
        <v>2</v>
      </c>
      <c r="I459" s="882">
        <v>1.28</v>
      </c>
      <c r="J459" s="882">
        <v>0</v>
      </c>
      <c r="K459" s="883">
        <v>42</v>
      </c>
      <c r="L459" s="882">
        <v>25.856000000000002</v>
      </c>
      <c r="M459" s="882">
        <v>53.76</v>
      </c>
      <c r="N459" s="881">
        <v>1</v>
      </c>
      <c r="O459" s="881">
        <v>0</v>
      </c>
      <c r="P459" s="878">
        <v>4690379092346</v>
      </c>
      <c r="Q459" s="881"/>
      <c r="R459" s="881">
        <v>0</v>
      </c>
      <c r="S459" s="878" t="s">
        <v>4107</v>
      </c>
      <c r="T459" s="884">
        <f t="shared" si="12"/>
        <v>3326.8179999999998</v>
      </c>
      <c r="U459" s="885">
        <f t="shared" si="13"/>
        <v>3493.1588999999999</v>
      </c>
    </row>
    <row r="460" spans="1:21" hidden="1">
      <c r="A460" s="878" t="s">
        <v>4518</v>
      </c>
      <c r="B460" s="879">
        <v>610010002717</v>
      </c>
      <c r="C460" s="878" t="s">
        <v>4557</v>
      </c>
      <c r="D460" s="878" t="s">
        <v>4532</v>
      </c>
      <c r="E460" s="878" t="s">
        <v>4105</v>
      </c>
      <c r="F460" s="880">
        <v>4965.3999999999996</v>
      </c>
      <c r="G460" s="878" t="s">
        <v>4106</v>
      </c>
      <c r="H460" s="881">
        <v>2</v>
      </c>
      <c r="I460" s="882">
        <v>1.28</v>
      </c>
      <c r="J460" s="882">
        <v>0</v>
      </c>
      <c r="K460" s="883">
        <v>42</v>
      </c>
      <c r="L460" s="882">
        <v>25.856000000000002</v>
      </c>
      <c r="M460" s="882">
        <v>53.76</v>
      </c>
      <c r="N460" s="881">
        <v>1</v>
      </c>
      <c r="O460" s="881">
        <v>0</v>
      </c>
      <c r="P460" s="878">
        <v>4690379092353</v>
      </c>
      <c r="Q460" s="881"/>
      <c r="R460" s="881">
        <v>0</v>
      </c>
      <c r="S460" s="878" t="s">
        <v>4107</v>
      </c>
      <c r="T460" s="884">
        <f t="shared" si="12"/>
        <v>3326.8179999999998</v>
      </c>
      <c r="U460" s="885">
        <f t="shared" si="13"/>
        <v>3493.1588999999999</v>
      </c>
    </row>
    <row r="461" spans="1:21" hidden="1">
      <c r="A461" s="878" t="s">
        <v>4518</v>
      </c>
      <c r="B461" s="879">
        <v>610010002722</v>
      </c>
      <c r="C461" s="878" t="s">
        <v>4558</v>
      </c>
      <c r="D461" s="878" t="s">
        <v>4532</v>
      </c>
      <c r="E461" s="878" t="s">
        <v>4105</v>
      </c>
      <c r="F461" s="880">
        <v>4965.3999999999996</v>
      </c>
      <c r="G461" s="878" t="s">
        <v>4106</v>
      </c>
      <c r="H461" s="881">
        <v>2</v>
      </c>
      <c r="I461" s="882">
        <v>1.28</v>
      </c>
      <c r="J461" s="882">
        <v>0</v>
      </c>
      <c r="K461" s="883">
        <v>42</v>
      </c>
      <c r="L461" s="882">
        <v>25.856000000000002</v>
      </c>
      <c r="M461" s="882">
        <v>53.76</v>
      </c>
      <c r="N461" s="881">
        <v>1</v>
      </c>
      <c r="O461" s="881">
        <v>0</v>
      </c>
      <c r="P461" s="878">
        <v>4690379092407</v>
      </c>
      <c r="Q461" s="881"/>
      <c r="R461" s="881">
        <v>0</v>
      </c>
      <c r="S461" s="878" t="s">
        <v>4107</v>
      </c>
      <c r="T461" s="884">
        <f t="shared" si="12"/>
        <v>3326.8179999999998</v>
      </c>
      <c r="U461" s="885">
        <f t="shared" si="13"/>
        <v>3493.1588999999999</v>
      </c>
    </row>
    <row r="462" spans="1:21" hidden="1">
      <c r="A462" s="878" t="s">
        <v>4518</v>
      </c>
      <c r="B462" s="879">
        <v>610010002723</v>
      </c>
      <c r="C462" s="878" t="s">
        <v>4559</v>
      </c>
      <c r="D462" s="878" t="s">
        <v>4532</v>
      </c>
      <c r="E462" s="878" t="s">
        <v>4105</v>
      </c>
      <c r="F462" s="880">
        <v>4965.3999999999996</v>
      </c>
      <c r="G462" s="878" t="s">
        <v>4106</v>
      </c>
      <c r="H462" s="881">
        <v>2</v>
      </c>
      <c r="I462" s="882">
        <v>1.28</v>
      </c>
      <c r="J462" s="882">
        <v>0</v>
      </c>
      <c r="K462" s="883">
        <v>42</v>
      </c>
      <c r="L462" s="882">
        <v>25.856000000000002</v>
      </c>
      <c r="M462" s="882">
        <v>53.76</v>
      </c>
      <c r="N462" s="881">
        <v>1</v>
      </c>
      <c r="O462" s="881">
        <v>0</v>
      </c>
      <c r="P462" s="878">
        <v>4690379092414</v>
      </c>
      <c r="Q462" s="881"/>
      <c r="R462" s="881">
        <v>0</v>
      </c>
      <c r="S462" s="878" t="s">
        <v>4107</v>
      </c>
      <c r="T462" s="884">
        <f t="shared" si="12"/>
        <v>3326.8179999999998</v>
      </c>
      <c r="U462" s="885">
        <f t="shared" si="13"/>
        <v>3493.1588999999999</v>
      </c>
    </row>
    <row r="463" spans="1:21" hidden="1">
      <c r="A463" s="878" t="s">
        <v>4518</v>
      </c>
      <c r="B463" s="879">
        <v>610010002718</v>
      </c>
      <c r="C463" s="878" t="s">
        <v>4560</v>
      </c>
      <c r="D463" s="878" t="s">
        <v>4532</v>
      </c>
      <c r="E463" s="878" t="s">
        <v>4105</v>
      </c>
      <c r="F463" s="880">
        <v>5496.0999999999995</v>
      </c>
      <c r="G463" s="878" t="s">
        <v>4106</v>
      </c>
      <c r="H463" s="881">
        <v>2</v>
      </c>
      <c r="I463" s="882">
        <v>1.28</v>
      </c>
      <c r="J463" s="882">
        <v>0</v>
      </c>
      <c r="K463" s="883">
        <v>42</v>
      </c>
      <c r="L463" s="882">
        <v>25.856000000000002</v>
      </c>
      <c r="M463" s="882">
        <v>53.76</v>
      </c>
      <c r="N463" s="881">
        <v>1</v>
      </c>
      <c r="O463" s="881">
        <v>0</v>
      </c>
      <c r="P463" s="878">
        <v>4690379092360</v>
      </c>
      <c r="Q463" s="881"/>
      <c r="R463" s="881">
        <v>0</v>
      </c>
      <c r="S463" s="878" t="s">
        <v>4107</v>
      </c>
      <c r="T463" s="884">
        <f t="shared" si="12"/>
        <v>3682.3869999999997</v>
      </c>
      <c r="U463" s="885">
        <f t="shared" si="13"/>
        <v>3866.5063499999997</v>
      </c>
    </row>
    <row r="464" spans="1:21" hidden="1">
      <c r="A464" s="878" t="s">
        <v>4518</v>
      </c>
      <c r="B464" s="879">
        <v>610010002719</v>
      </c>
      <c r="C464" s="878" t="s">
        <v>4561</v>
      </c>
      <c r="D464" s="878" t="s">
        <v>4532</v>
      </c>
      <c r="E464" s="878" t="s">
        <v>4105</v>
      </c>
      <c r="F464" s="880">
        <v>5496.0999999999995</v>
      </c>
      <c r="G464" s="878" t="s">
        <v>4106</v>
      </c>
      <c r="H464" s="881">
        <v>2</v>
      </c>
      <c r="I464" s="882">
        <v>1.28</v>
      </c>
      <c r="J464" s="882">
        <v>0</v>
      </c>
      <c r="K464" s="883">
        <v>42</v>
      </c>
      <c r="L464" s="882">
        <v>25.856000000000002</v>
      </c>
      <c r="M464" s="882">
        <v>53.76</v>
      </c>
      <c r="N464" s="881">
        <v>1</v>
      </c>
      <c r="O464" s="881">
        <v>0</v>
      </c>
      <c r="P464" s="878">
        <v>4690379092377</v>
      </c>
      <c r="Q464" s="881"/>
      <c r="R464" s="881">
        <v>0</v>
      </c>
      <c r="S464" s="878" t="s">
        <v>4107</v>
      </c>
      <c r="T464" s="884">
        <f t="shared" si="12"/>
        <v>3682.3869999999997</v>
      </c>
      <c r="U464" s="885">
        <f t="shared" si="13"/>
        <v>3866.5063499999997</v>
      </c>
    </row>
    <row r="465" spans="1:21" hidden="1">
      <c r="A465" s="878" t="s">
        <v>4518</v>
      </c>
      <c r="B465" s="879">
        <v>610010002720</v>
      </c>
      <c r="C465" s="878" t="s">
        <v>4562</v>
      </c>
      <c r="D465" s="878" t="s">
        <v>4532</v>
      </c>
      <c r="E465" s="878" t="s">
        <v>4105</v>
      </c>
      <c r="F465" s="880">
        <v>5496.0999999999995</v>
      </c>
      <c r="G465" s="878" t="s">
        <v>4106</v>
      </c>
      <c r="H465" s="881">
        <v>2</v>
      </c>
      <c r="I465" s="882">
        <v>1.28</v>
      </c>
      <c r="J465" s="882">
        <v>0</v>
      </c>
      <c r="K465" s="883">
        <v>42</v>
      </c>
      <c r="L465" s="882">
        <v>25.856000000000002</v>
      </c>
      <c r="M465" s="882">
        <v>53.76</v>
      </c>
      <c r="N465" s="881">
        <v>1</v>
      </c>
      <c r="O465" s="881">
        <v>0</v>
      </c>
      <c r="P465" s="878">
        <v>4690379092384</v>
      </c>
      <c r="Q465" s="881"/>
      <c r="R465" s="881">
        <v>0</v>
      </c>
      <c r="S465" s="878" t="s">
        <v>4107</v>
      </c>
      <c r="T465" s="884">
        <f t="shared" si="12"/>
        <v>3682.3869999999997</v>
      </c>
      <c r="U465" s="885">
        <f t="shared" si="13"/>
        <v>3866.5063499999997</v>
      </c>
    </row>
    <row r="466" spans="1:21" hidden="1">
      <c r="A466" s="878" t="s">
        <v>4518</v>
      </c>
      <c r="B466" s="879">
        <v>610010002721</v>
      </c>
      <c r="C466" s="878" t="s">
        <v>4563</v>
      </c>
      <c r="D466" s="878" t="s">
        <v>4532</v>
      </c>
      <c r="E466" s="878" t="s">
        <v>4105</v>
      </c>
      <c r="F466" s="880">
        <v>5496.0999999999995</v>
      </c>
      <c r="G466" s="878" t="s">
        <v>4106</v>
      </c>
      <c r="H466" s="881">
        <v>2</v>
      </c>
      <c r="I466" s="882">
        <v>1.28</v>
      </c>
      <c r="J466" s="882">
        <v>0</v>
      </c>
      <c r="K466" s="883">
        <v>42</v>
      </c>
      <c r="L466" s="882">
        <v>25.856000000000002</v>
      </c>
      <c r="M466" s="882">
        <v>53.76</v>
      </c>
      <c r="N466" s="881">
        <v>1</v>
      </c>
      <c r="O466" s="881">
        <v>0</v>
      </c>
      <c r="P466" s="878">
        <v>4690379092391</v>
      </c>
      <c r="Q466" s="881"/>
      <c r="R466" s="881">
        <v>0</v>
      </c>
      <c r="S466" s="878" t="s">
        <v>4107</v>
      </c>
      <c r="T466" s="884">
        <f t="shared" si="12"/>
        <v>3682.3869999999997</v>
      </c>
      <c r="U466" s="885">
        <f t="shared" si="13"/>
        <v>3866.5063499999997</v>
      </c>
    </row>
    <row r="467" spans="1:21" hidden="1">
      <c r="A467" s="878" t="s">
        <v>4518</v>
      </c>
      <c r="B467" s="879">
        <v>610015000655</v>
      </c>
      <c r="C467" s="878" t="s">
        <v>4564</v>
      </c>
      <c r="D467" s="878" t="s">
        <v>4116</v>
      </c>
      <c r="E467" s="878" t="s">
        <v>4105</v>
      </c>
      <c r="F467" s="880">
        <v>4758</v>
      </c>
      <c r="G467" s="878" t="s">
        <v>4106</v>
      </c>
      <c r="H467" s="881">
        <v>2</v>
      </c>
      <c r="I467" s="882">
        <v>1.44</v>
      </c>
      <c r="J467" s="882">
        <v>0</v>
      </c>
      <c r="K467" s="883">
        <v>35</v>
      </c>
      <c r="L467" s="882">
        <v>29.088000000000001</v>
      </c>
      <c r="M467" s="882">
        <v>50.4</v>
      </c>
      <c r="N467" s="881">
        <v>1</v>
      </c>
      <c r="O467" s="881">
        <v>0</v>
      </c>
      <c r="P467" s="878">
        <v>4690379092506</v>
      </c>
      <c r="Q467" s="881"/>
      <c r="R467" s="881">
        <v>0</v>
      </c>
      <c r="S467" s="878" t="s">
        <v>4107</v>
      </c>
      <c r="T467" s="884">
        <f t="shared" si="12"/>
        <v>3187.86</v>
      </c>
      <c r="U467" s="885">
        <f t="shared" si="13"/>
        <v>3347.2530000000002</v>
      </c>
    </row>
    <row r="468" spans="1:21" hidden="1">
      <c r="A468" s="878" t="s">
        <v>4518</v>
      </c>
      <c r="B468" s="879">
        <v>610015000656</v>
      </c>
      <c r="C468" s="878" t="s">
        <v>4565</v>
      </c>
      <c r="D468" s="878" t="s">
        <v>4116</v>
      </c>
      <c r="E468" s="878" t="s">
        <v>4105</v>
      </c>
      <c r="F468" s="880">
        <v>4758</v>
      </c>
      <c r="G468" s="878" t="s">
        <v>4106</v>
      </c>
      <c r="H468" s="881">
        <v>2</v>
      </c>
      <c r="I468" s="882">
        <v>1.44</v>
      </c>
      <c r="J468" s="882">
        <v>0</v>
      </c>
      <c r="K468" s="883">
        <v>35</v>
      </c>
      <c r="L468" s="882">
        <v>29.088000000000001</v>
      </c>
      <c r="M468" s="882">
        <v>50.4</v>
      </c>
      <c r="N468" s="881">
        <v>1</v>
      </c>
      <c r="O468" s="881">
        <v>0</v>
      </c>
      <c r="P468" s="878">
        <v>4690379092513</v>
      </c>
      <c r="Q468" s="881"/>
      <c r="R468" s="881">
        <v>0</v>
      </c>
      <c r="S468" s="878" t="s">
        <v>4107</v>
      </c>
      <c r="T468" s="884">
        <f t="shared" si="12"/>
        <v>3187.86</v>
      </c>
      <c r="U468" s="885">
        <f t="shared" si="13"/>
        <v>3347.2530000000002</v>
      </c>
    </row>
    <row r="469" spans="1:21" hidden="1">
      <c r="A469" s="878" t="s">
        <v>4518</v>
      </c>
      <c r="B469" s="879">
        <v>610015000657</v>
      </c>
      <c r="C469" s="878" t="s">
        <v>4566</v>
      </c>
      <c r="D469" s="878" t="s">
        <v>4116</v>
      </c>
      <c r="E469" s="878" t="s">
        <v>4105</v>
      </c>
      <c r="F469" s="880">
        <v>5361.9</v>
      </c>
      <c r="G469" s="878" t="s">
        <v>4106</v>
      </c>
      <c r="H469" s="881">
        <v>2</v>
      </c>
      <c r="I469" s="882">
        <v>1.44</v>
      </c>
      <c r="J469" s="882">
        <v>0</v>
      </c>
      <c r="K469" s="883">
        <v>35</v>
      </c>
      <c r="L469" s="882">
        <v>29.088000000000001</v>
      </c>
      <c r="M469" s="882">
        <v>50.4</v>
      </c>
      <c r="N469" s="881">
        <v>1</v>
      </c>
      <c r="O469" s="881">
        <v>0</v>
      </c>
      <c r="P469" s="878">
        <v>4690379092520</v>
      </c>
      <c r="Q469" s="881"/>
      <c r="R469" s="881">
        <v>0</v>
      </c>
      <c r="S469" s="878" t="s">
        <v>4107</v>
      </c>
      <c r="T469" s="884">
        <f t="shared" si="12"/>
        <v>3592.473</v>
      </c>
      <c r="U469" s="885">
        <f t="shared" si="13"/>
        <v>3772.09665</v>
      </c>
    </row>
    <row r="470" spans="1:21" hidden="1">
      <c r="A470" s="878" t="s">
        <v>4518</v>
      </c>
      <c r="B470" s="879">
        <v>610015000658</v>
      </c>
      <c r="C470" s="878" t="s">
        <v>4567</v>
      </c>
      <c r="D470" s="878" t="s">
        <v>4116</v>
      </c>
      <c r="E470" s="878" t="s">
        <v>4105</v>
      </c>
      <c r="F470" s="880">
        <v>5361.9</v>
      </c>
      <c r="G470" s="878" t="s">
        <v>4106</v>
      </c>
      <c r="H470" s="881">
        <v>2</v>
      </c>
      <c r="I470" s="882">
        <v>1.44</v>
      </c>
      <c r="J470" s="882">
        <v>0</v>
      </c>
      <c r="K470" s="883">
        <v>35</v>
      </c>
      <c r="L470" s="882">
        <v>29.088000000000001</v>
      </c>
      <c r="M470" s="882">
        <v>50.4</v>
      </c>
      <c r="N470" s="881">
        <v>1</v>
      </c>
      <c r="O470" s="881">
        <v>0</v>
      </c>
      <c r="P470" s="878">
        <v>4690379092537</v>
      </c>
      <c r="Q470" s="881"/>
      <c r="R470" s="881">
        <v>0</v>
      </c>
      <c r="S470" s="878" t="s">
        <v>4107</v>
      </c>
      <c r="T470" s="884">
        <f t="shared" si="12"/>
        <v>3592.473</v>
      </c>
      <c r="U470" s="885">
        <f t="shared" si="13"/>
        <v>3772.09665</v>
      </c>
    </row>
    <row r="471" spans="1:21" hidden="1">
      <c r="A471" s="878" t="s">
        <v>4518</v>
      </c>
      <c r="B471" s="879">
        <v>610015000659</v>
      </c>
      <c r="C471" s="878" t="s">
        <v>4568</v>
      </c>
      <c r="D471" s="878" t="s">
        <v>4116</v>
      </c>
      <c r="E471" s="878" t="s">
        <v>4105</v>
      </c>
      <c r="F471" s="880">
        <v>5361.9</v>
      </c>
      <c r="G471" s="878" t="s">
        <v>4106</v>
      </c>
      <c r="H471" s="881">
        <v>2</v>
      </c>
      <c r="I471" s="882">
        <v>1.44</v>
      </c>
      <c r="J471" s="882">
        <v>0</v>
      </c>
      <c r="K471" s="883">
        <v>35</v>
      </c>
      <c r="L471" s="882">
        <v>29.088000000000001</v>
      </c>
      <c r="M471" s="882">
        <v>50.4</v>
      </c>
      <c r="N471" s="881">
        <v>1</v>
      </c>
      <c r="O471" s="881">
        <v>0</v>
      </c>
      <c r="P471" s="878">
        <v>4690379092544</v>
      </c>
      <c r="Q471" s="881"/>
      <c r="R471" s="881">
        <v>0</v>
      </c>
      <c r="S471" s="878" t="s">
        <v>4107</v>
      </c>
      <c r="T471" s="884">
        <f t="shared" si="12"/>
        <v>3592.473</v>
      </c>
      <c r="U471" s="885">
        <f t="shared" si="13"/>
        <v>3772.09665</v>
      </c>
    </row>
    <row r="472" spans="1:21" hidden="1">
      <c r="A472" s="878" t="s">
        <v>4518</v>
      </c>
      <c r="B472" s="879">
        <v>610015000660</v>
      </c>
      <c r="C472" s="878" t="s">
        <v>4569</v>
      </c>
      <c r="D472" s="878" t="s">
        <v>4116</v>
      </c>
      <c r="E472" s="878" t="s">
        <v>4105</v>
      </c>
      <c r="F472" s="880">
        <v>5361.9</v>
      </c>
      <c r="G472" s="878" t="s">
        <v>4106</v>
      </c>
      <c r="H472" s="881">
        <v>2</v>
      </c>
      <c r="I472" s="882">
        <v>1.44</v>
      </c>
      <c r="J472" s="882">
        <v>0</v>
      </c>
      <c r="K472" s="883">
        <v>35</v>
      </c>
      <c r="L472" s="882">
        <v>29.088000000000001</v>
      </c>
      <c r="M472" s="882">
        <v>50.4</v>
      </c>
      <c r="N472" s="881">
        <v>1</v>
      </c>
      <c r="O472" s="881">
        <v>0</v>
      </c>
      <c r="P472" s="878">
        <v>4690379092551</v>
      </c>
      <c r="Q472" s="881"/>
      <c r="R472" s="881">
        <v>0</v>
      </c>
      <c r="S472" s="878" t="s">
        <v>4107</v>
      </c>
      <c r="T472" s="884">
        <f t="shared" si="12"/>
        <v>3592.473</v>
      </c>
      <c r="U472" s="885">
        <f t="shared" si="13"/>
        <v>3772.09665</v>
      </c>
    </row>
    <row r="473" spans="1:21">
      <c r="A473" s="878" t="s">
        <v>4518</v>
      </c>
      <c r="B473" s="879">
        <v>610010002726</v>
      </c>
      <c r="C473" s="878" t="s">
        <v>4570</v>
      </c>
      <c r="D473" s="878" t="s">
        <v>4104</v>
      </c>
      <c r="E473" s="878" t="s">
        <v>4105</v>
      </c>
      <c r="F473" s="880">
        <v>6496.5</v>
      </c>
      <c r="G473" s="878" t="s">
        <v>4106</v>
      </c>
      <c r="H473" s="881">
        <v>2</v>
      </c>
      <c r="I473" s="882">
        <v>0.72</v>
      </c>
      <c r="J473" s="882">
        <v>0</v>
      </c>
      <c r="K473" s="883">
        <v>30</v>
      </c>
      <c r="L473" s="882">
        <v>31.32</v>
      </c>
      <c r="M473" s="882">
        <v>21.6</v>
      </c>
      <c r="N473" s="881">
        <v>1</v>
      </c>
      <c r="O473" s="881">
        <v>0</v>
      </c>
      <c r="P473" s="878">
        <v>4690379093817</v>
      </c>
      <c r="Q473" s="881"/>
      <c r="R473" s="881">
        <v>0</v>
      </c>
      <c r="S473" s="878" t="s">
        <v>4107</v>
      </c>
      <c r="T473" s="884">
        <f t="shared" si="12"/>
        <v>4352.6550000000007</v>
      </c>
      <c r="U473" s="885">
        <f t="shared" si="13"/>
        <v>4570.2877500000013</v>
      </c>
    </row>
    <row r="474" spans="1:21">
      <c r="A474" s="878" t="s">
        <v>4518</v>
      </c>
      <c r="B474" s="879">
        <v>610010002724</v>
      </c>
      <c r="C474" s="878" t="s">
        <v>4571</v>
      </c>
      <c r="D474" s="878" t="s">
        <v>4104</v>
      </c>
      <c r="E474" s="878" t="s">
        <v>4105</v>
      </c>
      <c r="F474" s="880">
        <v>6496.5</v>
      </c>
      <c r="G474" s="878" t="s">
        <v>4106</v>
      </c>
      <c r="H474" s="881">
        <v>2</v>
      </c>
      <c r="I474" s="882">
        <v>0.72</v>
      </c>
      <c r="J474" s="882">
        <v>0</v>
      </c>
      <c r="K474" s="883">
        <v>30</v>
      </c>
      <c r="L474" s="882">
        <v>31.32</v>
      </c>
      <c r="M474" s="882">
        <v>21.6</v>
      </c>
      <c r="N474" s="881">
        <v>1</v>
      </c>
      <c r="O474" s="881">
        <v>0</v>
      </c>
      <c r="P474" s="878">
        <v>4690379093794</v>
      </c>
      <c r="Q474" s="881"/>
      <c r="R474" s="881">
        <v>0</v>
      </c>
      <c r="S474" s="878" t="s">
        <v>4107</v>
      </c>
      <c r="T474" s="884">
        <f t="shared" si="12"/>
        <v>4352.6550000000007</v>
      </c>
      <c r="U474" s="885">
        <f t="shared" si="13"/>
        <v>4570.2877500000013</v>
      </c>
    </row>
    <row r="475" spans="1:21">
      <c r="A475" s="878" t="s">
        <v>4518</v>
      </c>
      <c r="B475" s="879">
        <v>610010002725</v>
      </c>
      <c r="C475" s="878" t="s">
        <v>4572</v>
      </c>
      <c r="D475" s="878" t="s">
        <v>4104</v>
      </c>
      <c r="E475" s="878" t="s">
        <v>4105</v>
      </c>
      <c r="F475" s="880">
        <v>6496.5</v>
      </c>
      <c r="G475" s="878" t="s">
        <v>4106</v>
      </c>
      <c r="H475" s="881">
        <v>2</v>
      </c>
      <c r="I475" s="882">
        <v>0.72</v>
      </c>
      <c r="J475" s="882">
        <v>0</v>
      </c>
      <c r="K475" s="883">
        <v>30</v>
      </c>
      <c r="L475" s="882">
        <v>31.32</v>
      </c>
      <c r="M475" s="882">
        <v>21.6</v>
      </c>
      <c r="N475" s="881">
        <v>1</v>
      </c>
      <c r="O475" s="881">
        <v>0</v>
      </c>
      <c r="P475" s="878">
        <v>4690379093800</v>
      </c>
      <c r="Q475" s="881"/>
      <c r="R475" s="881">
        <v>0</v>
      </c>
      <c r="S475" s="878" t="s">
        <v>4107</v>
      </c>
      <c r="T475" s="884">
        <f t="shared" si="12"/>
        <v>4352.6550000000007</v>
      </c>
      <c r="U475" s="885">
        <f t="shared" si="13"/>
        <v>4570.2877500000013</v>
      </c>
    </row>
    <row r="476" spans="1:21" hidden="1">
      <c r="A476" s="878" t="s">
        <v>4518</v>
      </c>
      <c r="B476" s="879">
        <v>600110000974</v>
      </c>
      <c r="C476" s="878" t="s">
        <v>4573</v>
      </c>
      <c r="D476" s="878" t="s">
        <v>4574</v>
      </c>
      <c r="E476" s="878" t="s">
        <v>4105</v>
      </c>
      <c r="F476" s="880">
        <v>38356.799999999996</v>
      </c>
      <c r="G476" s="878" t="s">
        <v>4106</v>
      </c>
      <c r="H476" s="881">
        <v>6</v>
      </c>
      <c r="I476" s="882">
        <v>0.52400000000000002</v>
      </c>
      <c r="J476" s="882">
        <v>0</v>
      </c>
      <c r="K476" s="883">
        <v>60</v>
      </c>
      <c r="L476" s="882">
        <v>0.62880000000000003</v>
      </c>
      <c r="M476" s="882">
        <v>31.44</v>
      </c>
      <c r="N476" s="881">
        <v>1</v>
      </c>
      <c r="O476" s="881">
        <v>0</v>
      </c>
      <c r="P476" s="878">
        <v>4690379097181</v>
      </c>
      <c r="Q476" s="881"/>
      <c r="R476" s="881">
        <v>0</v>
      </c>
      <c r="S476" s="878" t="s">
        <v>4107</v>
      </c>
      <c r="T476" s="884">
        <f t="shared" si="12"/>
        <v>25699.055999999997</v>
      </c>
      <c r="U476" s="885">
        <f t="shared" si="13"/>
        <v>26984.0088</v>
      </c>
    </row>
    <row r="477" spans="1:21" hidden="1">
      <c r="A477" s="878" t="s">
        <v>4518</v>
      </c>
      <c r="B477" s="879">
        <v>610110001051</v>
      </c>
      <c r="C477" s="878" t="s">
        <v>4575</v>
      </c>
      <c r="D477" s="878" t="s">
        <v>4129</v>
      </c>
      <c r="E477" s="878" t="s">
        <v>4105</v>
      </c>
      <c r="F477" s="880">
        <v>20721.7</v>
      </c>
      <c r="G477" s="878" t="s">
        <v>4106</v>
      </c>
      <c r="H477" s="881">
        <v>11</v>
      </c>
      <c r="I477" s="882">
        <v>0.99</v>
      </c>
      <c r="J477" s="882">
        <v>0</v>
      </c>
      <c r="K477" s="883">
        <v>36</v>
      </c>
      <c r="L477" s="882">
        <v>20.354399999999998</v>
      </c>
      <c r="M477" s="882">
        <v>35.64</v>
      </c>
      <c r="N477" s="881">
        <v>1</v>
      </c>
      <c r="O477" s="881">
        <v>0</v>
      </c>
      <c r="P477" s="878">
        <v>4690379093558</v>
      </c>
      <c r="Q477" s="881"/>
      <c r="R477" s="881">
        <v>0</v>
      </c>
      <c r="S477" s="878" t="s">
        <v>4107</v>
      </c>
      <c r="T477" s="884">
        <f t="shared" si="12"/>
        <v>13883.539000000001</v>
      </c>
      <c r="U477" s="885">
        <f t="shared" si="13"/>
        <v>14577.715950000002</v>
      </c>
    </row>
    <row r="478" spans="1:21" hidden="1">
      <c r="A478" s="878" t="s">
        <v>4518</v>
      </c>
      <c r="B478" s="879">
        <v>610110001052</v>
      </c>
      <c r="C478" s="878" t="s">
        <v>4576</v>
      </c>
      <c r="D478" s="878" t="s">
        <v>4129</v>
      </c>
      <c r="E478" s="878" t="s">
        <v>4105</v>
      </c>
      <c r="F478" s="880">
        <v>20721.7</v>
      </c>
      <c r="G478" s="878" t="s">
        <v>4106</v>
      </c>
      <c r="H478" s="881">
        <v>11</v>
      </c>
      <c r="I478" s="882">
        <v>0.99</v>
      </c>
      <c r="J478" s="882">
        <v>0</v>
      </c>
      <c r="K478" s="883">
        <v>36</v>
      </c>
      <c r="L478" s="882">
        <v>20.354399999999998</v>
      </c>
      <c r="M478" s="882">
        <v>35.64</v>
      </c>
      <c r="N478" s="881">
        <v>1</v>
      </c>
      <c r="O478" s="881">
        <v>0</v>
      </c>
      <c r="P478" s="878">
        <v>4690379093565</v>
      </c>
      <c r="Q478" s="881"/>
      <c r="R478" s="881">
        <v>0</v>
      </c>
      <c r="S478" s="878" t="s">
        <v>4107</v>
      </c>
      <c r="T478" s="884">
        <f t="shared" si="12"/>
        <v>13883.539000000001</v>
      </c>
      <c r="U478" s="885">
        <f t="shared" si="13"/>
        <v>14577.715950000002</v>
      </c>
    </row>
    <row r="479" spans="1:21" hidden="1">
      <c r="A479" s="878" t="s">
        <v>4518</v>
      </c>
      <c r="B479" s="879">
        <v>610110001057</v>
      </c>
      <c r="C479" s="878" t="s">
        <v>4577</v>
      </c>
      <c r="D479" s="878" t="s">
        <v>4129</v>
      </c>
      <c r="E479" s="878" t="s">
        <v>4105</v>
      </c>
      <c r="F479" s="880">
        <v>20721.7</v>
      </c>
      <c r="G479" s="878" t="s">
        <v>4106</v>
      </c>
      <c r="H479" s="881">
        <v>11</v>
      </c>
      <c r="I479" s="882">
        <v>0.99</v>
      </c>
      <c r="J479" s="882">
        <v>0</v>
      </c>
      <c r="K479" s="883">
        <v>36</v>
      </c>
      <c r="L479" s="882">
        <v>20.354399999999998</v>
      </c>
      <c r="M479" s="882">
        <v>35.64</v>
      </c>
      <c r="N479" s="881">
        <v>1</v>
      </c>
      <c r="O479" s="881">
        <v>0</v>
      </c>
      <c r="P479" s="878">
        <v>4690379093619</v>
      </c>
      <c r="Q479" s="881"/>
      <c r="R479" s="881">
        <v>0</v>
      </c>
      <c r="S479" s="878" t="s">
        <v>4107</v>
      </c>
      <c r="T479" s="884">
        <f t="shared" si="12"/>
        <v>13883.539000000001</v>
      </c>
      <c r="U479" s="885">
        <f t="shared" si="13"/>
        <v>14577.715950000002</v>
      </c>
    </row>
    <row r="480" spans="1:21" hidden="1">
      <c r="A480" s="878" t="s">
        <v>4518</v>
      </c>
      <c r="B480" s="879">
        <v>610110001058</v>
      </c>
      <c r="C480" s="878" t="s">
        <v>4578</v>
      </c>
      <c r="D480" s="878" t="s">
        <v>4129</v>
      </c>
      <c r="E480" s="878" t="s">
        <v>4105</v>
      </c>
      <c r="F480" s="880">
        <v>20721.7</v>
      </c>
      <c r="G480" s="878" t="s">
        <v>4106</v>
      </c>
      <c r="H480" s="881">
        <v>11</v>
      </c>
      <c r="I480" s="882">
        <v>0.99</v>
      </c>
      <c r="J480" s="882">
        <v>0</v>
      </c>
      <c r="K480" s="883">
        <v>36</v>
      </c>
      <c r="L480" s="882">
        <v>20.354399999999998</v>
      </c>
      <c r="M480" s="882">
        <v>35.64</v>
      </c>
      <c r="N480" s="881">
        <v>1</v>
      </c>
      <c r="O480" s="881">
        <v>0</v>
      </c>
      <c r="P480" s="878">
        <v>4690379093626</v>
      </c>
      <c r="Q480" s="881"/>
      <c r="R480" s="881">
        <v>0</v>
      </c>
      <c r="S480" s="878" t="s">
        <v>4107</v>
      </c>
      <c r="T480" s="884">
        <f t="shared" si="12"/>
        <v>13883.539000000001</v>
      </c>
      <c r="U480" s="885">
        <f t="shared" si="13"/>
        <v>14577.715950000002</v>
      </c>
    </row>
    <row r="481" spans="1:21" hidden="1">
      <c r="A481" s="878" t="s">
        <v>4518</v>
      </c>
      <c r="B481" s="879">
        <v>610110001053</v>
      </c>
      <c r="C481" s="878" t="s">
        <v>4579</v>
      </c>
      <c r="D481" s="878" t="s">
        <v>4129</v>
      </c>
      <c r="E481" s="878" t="s">
        <v>4105</v>
      </c>
      <c r="F481" s="880">
        <v>20721.7</v>
      </c>
      <c r="G481" s="878" t="s">
        <v>4106</v>
      </c>
      <c r="H481" s="881">
        <v>11</v>
      </c>
      <c r="I481" s="882">
        <v>0.99</v>
      </c>
      <c r="J481" s="882">
        <v>0</v>
      </c>
      <c r="K481" s="883">
        <v>36</v>
      </c>
      <c r="L481" s="882">
        <v>20.354399999999998</v>
      </c>
      <c r="M481" s="882">
        <v>35.64</v>
      </c>
      <c r="N481" s="881">
        <v>1</v>
      </c>
      <c r="O481" s="881">
        <v>0</v>
      </c>
      <c r="P481" s="878">
        <v>4690379093572</v>
      </c>
      <c r="Q481" s="881"/>
      <c r="R481" s="881">
        <v>0</v>
      </c>
      <c r="S481" s="878" t="s">
        <v>4107</v>
      </c>
      <c r="T481" s="884">
        <f t="shared" ref="T481:T544" si="14">F481*67%</f>
        <v>13883.539000000001</v>
      </c>
      <c r="U481" s="885">
        <f t="shared" ref="U481:U544" si="15">T481*1.05</f>
        <v>14577.715950000002</v>
      </c>
    </row>
    <row r="482" spans="1:21" hidden="1">
      <c r="A482" s="878" t="s">
        <v>4518</v>
      </c>
      <c r="B482" s="879">
        <v>610110001054</v>
      </c>
      <c r="C482" s="878" t="s">
        <v>4580</v>
      </c>
      <c r="D482" s="878" t="s">
        <v>4129</v>
      </c>
      <c r="E482" s="878" t="s">
        <v>4105</v>
      </c>
      <c r="F482" s="880">
        <v>20721.7</v>
      </c>
      <c r="G482" s="878" t="s">
        <v>4106</v>
      </c>
      <c r="H482" s="881">
        <v>11</v>
      </c>
      <c r="I482" s="882">
        <v>0.99</v>
      </c>
      <c r="J482" s="882">
        <v>0</v>
      </c>
      <c r="K482" s="883">
        <v>36</v>
      </c>
      <c r="L482" s="882">
        <v>20.354399999999998</v>
      </c>
      <c r="M482" s="882">
        <v>35.64</v>
      </c>
      <c r="N482" s="881">
        <v>1</v>
      </c>
      <c r="O482" s="881">
        <v>0</v>
      </c>
      <c r="P482" s="878">
        <v>4690379093589</v>
      </c>
      <c r="Q482" s="881"/>
      <c r="R482" s="881">
        <v>0</v>
      </c>
      <c r="S482" s="878" t="s">
        <v>4107</v>
      </c>
      <c r="T482" s="884">
        <f t="shared" si="14"/>
        <v>13883.539000000001</v>
      </c>
      <c r="U482" s="885">
        <f t="shared" si="15"/>
        <v>14577.715950000002</v>
      </c>
    </row>
    <row r="483" spans="1:21" hidden="1">
      <c r="A483" s="878" t="s">
        <v>4518</v>
      </c>
      <c r="B483" s="879">
        <v>610110001055</v>
      </c>
      <c r="C483" s="878" t="s">
        <v>4581</v>
      </c>
      <c r="D483" s="878" t="s">
        <v>4129</v>
      </c>
      <c r="E483" s="878" t="s">
        <v>4105</v>
      </c>
      <c r="F483" s="880">
        <v>20721.7</v>
      </c>
      <c r="G483" s="878" t="s">
        <v>4106</v>
      </c>
      <c r="H483" s="881">
        <v>11</v>
      </c>
      <c r="I483" s="882">
        <v>0.99</v>
      </c>
      <c r="J483" s="882">
        <v>0</v>
      </c>
      <c r="K483" s="883">
        <v>36</v>
      </c>
      <c r="L483" s="882">
        <v>20.354399999999998</v>
      </c>
      <c r="M483" s="882">
        <v>35.64</v>
      </c>
      <c r="N483" s="881">
        <v>1</v>
      </c>
      <c r="O483" s="881">
        <v>0</v>
      </c>
      <c r="P483" s="878">
        <v>4690379093596</v>
      </c>
      <c r="Q483" s="881"/>
      <c r="R483" s="881">
        <v>0</v>
      </c>
      <c r="S483" s="878" t="s">
        <v>4107</v>
      </c>
      <c r="T483" s="884">
        <f t="shared" si="14"/>
        <v>13883.539000000001</v>
      </c>
      <c r="U483" s="885">
        <f t="shared" si="15"/>
        <v>14577.715950000002</v>
      </c>
    </row>
    <row r="484" spans="1:21" hidden="1">
      <c r="A484" s="878" t="s">
        <v>4518</v>
      </c>
      <c r="B484" s="879">
        <v>610110001056</v>
      </c>
      <c r="C484" s="878" t="s">
        <v>4582</v>
      </c>
      <c r="D484" s="878" t="s">
        <v>4129</v>
      </c>
      <c r="E484" s="878" t="s">
        <v>4105</v>
      </c>
      <c r="F484" s="880">
        <v>20721.7</v>
      </c>
      <c r="G484" s="878" t="s">
        <v>4106</v>
      </c>
      <c r="H484" s="881">
        <v>11</v>
      </c>
      <c r="I484" s="882">
        <v>0.99</v>
      </c>
      <c r="J484" s="882">
        <v>0</v>
      </c>
      <c r="K484" s="883">
        <v>36</v>
      </c>
      <c r="L484" s="882">
        <v>20.354399999999998</v>
      </c>
      <c r="M484" s="882">
        <v>35.64</v>
      </c>
      <c r="N484" s="881">
        <v>1</v>
      </c>
      <c r="O484" s="881">
        <v>0</v>
      </c>
      <c r="P484" s="878">
        <v>4690379093602</v>
      </c>
      <c r="Q484" s="881"/>
      <c r="R484" s="881">
        <v>0</v>
      </c>
      <c r="S484" s="878" t="s">
        <v>4107</v>
      </c>
      <c r="T484" s="884">
        <f t="shared" si="14"/>
        <v>13883.539000000001</v>
      </c>
      <c r="U484" s="885">
        <f t="shared" si="15"/>
        <v>14577.715950000002</v>
      </c>
    </row>
    <row r="485" spans="1:21" hidden="1">
      <c r="A485" s="878" t="s">
        <v>4518</v>
      </c>
      <c r="B485" s="879">
        <v>610110001067</v>
      </c>
      <c r="C485" s="878" t="s">
        <v>4583</v>
      </c>
      <c r="D485" s="878" t="s">
        <v>4129</v>
      </c>
      <c r="E485" s="878" t="s">
        <v>4105</v>
      </c>
      <c r="F485" s="880">
        <v>14640</v>
      </c>
      <c r="G485" s="878" t="s">
        <v>4106</v>
      </c>
      <c r="H485" s="881">
        <v>11</v>
      </c>
      <c r="I485" s="882">
        <v>0.99</v>
      </c>
      <c r="J485" s="882">
        <v>0</v>
      </c>
      <c r="K485" s="883">
        <v>36</v>
      </c>
      <c r="L485" s="882">
        <v>20.354399999999998</v>
      </c>
      <c r="M485" s="882">
        <v>35.64</v>
      </c>
      <c r="N485" s="881">
        <v>1</v>
      </c>
      <c r="O485" s="881">
        <v>0</v>
      </c>
      <c r="P485" s="878">
        <v>4690379093718</v>
      </c>
      <c r="Q485" s="881"/>
      <c r="R485" s="881">
        <v>0</v>
      </c>
      <c r="S485" s="878" t="s">
        <v>4107</v>
      </c>
      <c r="T485" s="884">
        <f t="shared" si="14"/>
        <v>9808.8000000000011</v>
      </c>
      <c r="U485" s="885">
        <f t="shared" si="15"/>
        <v>10299.240000000002</v>
      </c>
    </row>
    <row r="486" spans="1:21" hidden="1">
      <c r="A486" s="878" t="s">
        <v>4518</v>
      </c>
      <c r="B486" s="879">
        <v>610110001068</v>
      </c>
      <c r="C486" s="878" t="s">
        <v>4584</v>
      </c>
      <c r="D486" s="878" t="s">
        <v>4129</v>
      </c>
      <c r="E486" s="878" t="s">
        <v>4105</v>
      </c>
      <c r="F486" s="880">
        <v>14640</v>
      </c>
      <c r="G486" s="878" t="s">
        <v>4106</v>
      </c>
      <c r="H486" s="881">
        <v>11</v>
      </c>
      <c r="I486" s="882">
        <v>0.99</v>
      </c>
      <c r="J486" s="882">
        <v>0</v>
      </c>
      <c r="K486" s="883">
        <v>36</v>
      </c>
      <c r="L486" s="882">
        <v>20.354399999999998</v>
      </c>
      <c r="M486" s="882">
        <v>35.64</v>
      </c>
      <c r="N486" s="881">
        <v>1</v>
      </c>
      <c r="O486" s="881">
        <v>0</v>
      </c>
      <c r="P486" s="878">
        <v>4690379093725</v>
      </c>
      <c r="Q486" s="881"/>
      <c r="R486" s="881">
        <v>0</v>
      </c>
      <c r="S486" s="878" t="s">
        <v>4107</v>
      </c>
      <c r="T486" s="884">
        <f t="shared" si="14"/>
        <v>9808.8000000000011</v>
      </c>
      <c r="U486" s="885">
        <f t="shared" si="15"/>
        <v>10299.240000000002</v>
      </c>
    </row>
    <row r="487" spans="1:21" hidden="1">
      <c r="A487" s="878" t="s">
        <v>4518</v>
      </c>
      <c r="B487" s="879">
        <v>610110001073</v>
      </c>
      <c r="C487" s="878" t="s">
        <v>4585</v>
      </c>
      <c r="D487" s="878" t="s">
        <v>4129</v>
      </c>
      <c r="E487" s="878" t="s">
        <v>4105</v>
      </c>
      <c r="F487" s="880">
        <v>14640</v>
      </c>
      <c r="G487" s="878" t="s">
        <v>4106</v>
      </c>
      <c r="H487" s="881">
        <v>11</v>
      </c>
      <c r="I487" s="882">
        <v>0.99</v>
      </c>
      <c r="J487" s="882">
        <v>0</v>
      </c>
      <c r="K487" s="883">
        <v>36</v>
      </c>
      <c r="L487" s="882">
        <v>20.354399999999998</v>
      </c>
      <c r="M487" s="882">
        <v>35.64</v>
      </c>
      <c r="N487" s="881">
        <v>1</v>
      </c>
      <c r="O487" s="881">
        <v>0</v>
      </c>
      <c r="P487" s="878">
        <v>4690379093770</v>
      </c>
      <c r="Q487" s="881"/>
      <c r="R487" s="881">
        <v>0</v>
      </c>
      <c r="S487" s="878" t="s">
        <v>4107</v>
      </c>
      <c r="T487" s="884">
        <f t="shared" si="14"/>
        <v>9808.8000000000011</v>
      </c>
      <c r="U487" s="885">
        <f t="shared" si="15"/>
        <v>10299.240000000002</v>
      </c>
    </row>
    <row r="488" spans="1:21" hidden="1">
      <c r="A488" s="878" t="s">
        <v>4518</v>
      </c>
      <c r="B488" s="879">
        <v>610110001074</v>
      </c>
      <c r="C488" s="878" t="s">
        <v>4586</v>
      </c>
      <c r="D488" s="878" t="s">
        <v>4129</v>
      </c>
      <c r="E488" s="878" t="s">
        <v>4105</v>
      </c>
      <c r="F488" s="880">
        <v>14640</v>
      </c>
      <c r="G488" s="878" t="s">
        <v>4106</v>
      </c>
      <c r="H488" s="881">
        <v>11</v>
      </c>
      <c r="I488" s="882">
        <v>0.99</v>
      </c>
      <c r="J488" s="882">
        <v>0</v>
      </c>
      <c r="K488" s="883">
        <v>36</v>
      </c>
      <c r="L488" s="882">
        <v>20.354399999999998</v>
      </c>
      <c r="M488" s="882">
        <v>35.64</v>
      </c>
      <c r="N488" s="881">
        <v>1</v>
      </c>
      <c r="O488" s="881">
        <v>0</v>
      </c>
      <c r="P488" s="878">
        <v>4690379093787</v>
      </c>
      <c r="Q488" s="881"/>
      <c r="R488" s="881">
        <v>0</v>
      </c>
      <c r="S488" s="878" t="s">
        <v>4107</v>
      </c>
      <c r="T488" s="884">
        <f t="shared" si="14"/>
        <v>9808.8000000000011</v>
      </c>
      <c r="U488" s="885">
        <f t="shared" si="15"/>
        <v>10299.240000000002</v>
      </c>
    </row>
    <row r="489" spans="1:21" hidden="1">
      <c r="A489" s="878" t="s">
        <v>4518</v>
      </c>
      <c r="B489" s="879">
        <v>610110001069</v>
      </c>
      <c r="C489" s="878" t="s">
        <v>4587</v>
      </c>
      <c r="D489" s="878" t="s">
        <v>4129</v>
      </c>
      <c r="E489" s="878" t="s">
        <v>4105</v>
      </c>
      <c r="F489" s="880">
        <v>14640</v>
      </c>
      <c r="G489" s="878" t="s">
        <v>4106</v>
      </c>
      <c r="H489" s="881">
        <v>11</v>
      </c>
      <c r="I489" s="882">
        <v>0.99</v>
      </c>
      <c r="J489" s="882">
        <v>0</v>
      </c>
      <c r="K489" s="883">
        <v>36</v>
      </c>
      <c r="L489" s="882">
        <v>20.354399999999998</v>
      </c>
      <c r="M489" s="882">
        <v>35.64</v>
      </c>
      <c r="N489" s="881">
        <v>1</v>
      </c>
      <c r="O489" s="881">
        <v>0</v>
      </c>
      <c r="P489" s="878">
        <v>4690379093732</v>
      </c>
      <c r="Q489" s="881"/>
      <c r="R489" s="881">
        <v>0</v>
      </c>
      <c r="S489" s="878" t="s">
        <v>4107</v>
      </c>
      <c r="T489" s="884">
        <f t="shared" si="14"/>
        <v>9808.8000000000011</v>
      </c>
      <c r="U489" s="885">
        <f t="shared" si="15"/>
        <v>10299.240000000002</v>
      </c>
    </row>
    <row r="490" spans="1:21" hidden="1">
      <c r="A490" s="878" t="s">
        <v>4518</v>
      </c>
      <c r="B490" s="879">
        <v>610110001070</v>
      </c>
      <c r="C490" s="878" t="s">
        <v>4588</v>
      </c>
      <c r="D490" s="878" t="s">
        <v>4129</v>
      </c>
      <c r="E490" s="878" t="s">
        <v>4105</v>
      </c>
      <c r="F490" s="880">
        <v>14640</v>
      </c>
      <c r="G490" s="878" t="s">
        <v>4106</v>
      </c>
      <c r="H490" s="881">
        <v>11</v>
      </c>
      <c r="I490" s="882">
        <v>0.99</v>
      </c>
      <c r="J490" s="882">
        <v>0</v>
      </c>
      <c r="K490" s="883">
        <v>36</v>
      </c>
      <c r="L490" s="882">
        <v>20.354399999999998</v>
      </c>
      <c r="M490" s="882">
        <v>35.64</v>
      </c>
      <c r="N490" s="881">
        <v>1</v>
      </c>
      <c r="O490" s="881">
        <v>0</v>
      </c>
      <c r="P490" s="878">
        <v>4690379093749</v>
      </c>
      <c r="Q490" s="881"/>
      <c r="R490" s="881">
        <v>0</v>
      </c>
      <c r="S490" s="878" t="s">
        <v>4107</v>
      </c>
      <c r="T490" s="884">
        <f t="shared" si="14"/>
        <v>9808.8000000000011</v>
      </c>
      <c r="U490" s="885">
        <f t="shared" si="15"/>
        <v>10299.240000000002</v>
      </c>
    </row>
    <row r="491" spans="1:21" hidden="1">
      <c r="A491" s="878" t="s">
        <v>4518</v>
      </c>
      <c r="B491" s="879">
        <v>610110001071</v>
      </c>
      <c r="C491" s="878" t="s">
        <v>4589</v>
      </c>
      <c r="D491" s="878" t="s">
        <v>4129</v>
      </c>
      <c r="E491" s="878" t="s">
        <v>4105</v>
      </c>
      <c r="F491" s="880">
        <v>14640</v>
      </c>
      <c r="G491" s="878" t="s">
        <v>4106</v>
      </c>
      <c r="H491" s="881">
        <v>11</v>
      </c>
      <c r="I491" s="882">
        <v>0.99</v>
      </c>
      <c r="J491" s="882">
        <v>0</v>
      </c>
      <c r="K491" s="883">
        <v>36</v>
      </c>
      <c r="L491" s="882">
        <v>20.354399999999998</v>
      </c>
      <c r="M491" s="882">
        <v>35.64</v>
      </c>
      <c r="N491" s="881">
        <v>1</v>
      </c>
      <c r="O491" s="881">
        <v>0</v>
      </c>
      <c r="P491" s="878">
        <v>4690379093756</v>
      </c>
      <c r="Q491" s="881"/>
      <c r="R491" s="881">
        <v>0</v>
      </c>
      <c r="S491" s="878" t="s">
        <v>4107</v>
      </c>
      <c r="T491" s="884">
        <f t="shared" si="14"/>
        <v>9808.8000000000011</v>
      </c>
      <c r="U491" s="885">
        <f t="shared" si="15"/>
        <v>10299.240000000002</v>
      </c>
    </row>
    <row r="492" spans="1:21" hidden="1">
      <c r="A492" s="878" t="s">
        <v>4518</v>
      </c>
      <c r="B492" s="879">
        <v>610110001072</v>
      </c>
      <c r="C492" s="878" t="s">
        <v>4590</v>
      </c>
      <c r="D492" s="878" t="s">
        <v>4129</v>
      </c>
      <c r="E492" s="878" t="s">
        <v>4105</v>
      </c>
      <c r="F492" s="880">
        <v>14640</v>
      </c>
      <c r="G492" s="878" t="s">
        <v>4106</v>
      </c>
      <c r="H492" s="881">
        <v>11</v>
      </c>
      <c r="I492" s="882">
        <v>0.99</v>
      </c>
      <c r="J492" s="882">
        <v>0</v>
      </c>
      <c r="K492" s="883">
        <v>36</v>
      </c>
      <c r="L492" s="882">
        <v>20.354399999999998</v>
      </c>
      <c r="M492" s="882">
        <v>35.64</v>
      </c>
      <c r="N492" s="881">
        <v>1</v>
      </c>
      <c r="O492" s="881">
        <v>0</v>
      </c>
      <c r="P492" s="878">
        <v>4690379093763</v>
      </c>
      <c r="Q492" s="881"/>
      <c r="R492" s="881">
        <v>0</v>
      </c>
      <c r="S492" s="878" t="s">
        <v>4107</v>
      </c>
      <c r="T492" s="884">
        <f t="shared" si="14"/>
        <v>9808.8000000000011</v>
      </c>
      <c r="U492" s="885">
        <f t="shared" si="15"/>
        <v>10299.240000000002</v>
      </c>
    </row>
    <row r="493" spans="1:21" hidden="1">
      <c r="A493" s="878" t="s">
        <v>4518</v>
      </c>
      <c r="B493" s="879">
        <v>610110001059</v>
      </c>
      <c r="C493" s="878" t="s">
        <v>4591</v>
      </c>
      <c r="D493" s="878" t="s">
        <v>4129</v>
      </c>
      <c r="E493" s="878" t="s">
        <v>4105</v>
      </c>
      <c r="F493" s="880">
        <v>14884</v>
      </c>
      <c r="G493" s="878" t="s">
        <v>4106</v>
      </c>
      <c r="H493" s="881">
        <v>11</v>
      </c>
      <c r="I493" s="882">
        <v>0.99</v>
      </c>
      <c r="J493" s="882">
        <v>0</v>
      </c>
      <c r="K493" s="883">
        <v>36</v>
      </c>
      <c r="L493" s="882">
        <v>20.354399999999998</v>
      </c>
      <c r="M493" s="882">
        <v>35.64</v>
      </c>
      <c r="N493" s="881">
        <v>1</v>
      </c>
      <c r="O493" s="881">
        <v>0</v>
      </c>
      <c r="P493" s="878">
        <v>4690379093633</v>
      </c>
      <c r="Q493" s="881"/>
      <c r="R493" s="881">
        <v>0</v>
      </c>
      <c r="S493" s="878" t="s">
        <v>4107</v>
      </c>
      <c r="T493" s="884">
        <f t="shared" si="14"/>
        <v>9972.2800000000007</v>
      </c>
      <c r="U493" s="885">
        <f t="shared" si="15"/>
        <v>10470.894</v>
      </c>
    </row>
    <row r="494" spans="1:21" hidden="1">
      <c r="A494" s="878" t="s">
        <v>4518</v>
      </c>
      <c r="B494" s="879">
        <v>610110001060</v>
      </c>
      <c r="C494" s="878" t="s">
        <v>4592</v>
      </c>
      <c r="D494" s="878" t="s">
        <v>4129</v>
      </c>
      <c r="E494" s="878" t="s">
        <v>4105</v>
      </c>
      <c r="F494" s="880">
        <v>14884</v>
      </c>
      <c r="G494" s="878" t="s">
        <v>4106</v>
      </c>
      <c r="H494" s="881">
        <v>11</v>
      </c>
      <c r="I494" s="882">
        <v>0.99</v>
      </c>
      <c r="J494" s="882">
        <v>0</v>
      </c>
      <c r="K494" s="883">
        <v>36</v>
      </c>
      <c r="L494" s="882">
        <v>20.354399999999998</v>
      </c>
      <c r="M494" s="882">
        <v>35.64</v>
      </c>
      <c r="N494" s="881">
        <v>1</v>
      </c>
      <c r="O494" s="881">
        <v>0</v>
      </c>
      <c r="P494" s="878">
        <v>4690379093640</v>
      </c>
      <c r="Q494" s="881"/>
      <c r="R494" s="881">
        <v>0</v>
      </c>
      <c r="S494" s="878" t="s">
        <v>4107</v>
      </c>
      <c r="T494" s="884">
        <f t="shared" si="14"/>
        <v>9972.2800000000007</v>
      </c>
      <c r="U494" s="885">
        <f t="shared" si="15"/>
        <v>10470.894</v>
      </c>
    </row>
    <row r="495" spans="1:21" hidden="1">
      <c r="A495" s="878" t="s">
        <v>4518</v>
      </c>
      <c r="B495" s="879">
        <v>610110001061</v>
      </c>
      <c r="C495" s="878" t="s">
        <v>4593</v>
      </c>
      <c r="D495" s="878" t="s">
        <v>4129</v>
      </c>
      <c r="E495" s="878" t="s">
        <v>4105</v>
      </c>
      <c r="F495" s="880">
        <v>14884</v>
      </c>
      <c r="G495" s="878" t="s">
        <v>4106</v>
      </c>
      <c r="H495" s="881">
        <v>11</v>
      </c>
      <c r="I495" s="882">
        <v>0.99</v>
      </c>
      <c r="J495" s="882">
        <v>0</v>
      </c>
      <c r="K495" s="883">
        <v>36</v>
      </c>
      <c r="L495" s="882">
        <v>20.354399999999998</v>
      </c>
      <c r="M495" s="882">
        <v>35.64</v>
      </c>
      <c r="N495" s="881">
        <v>1</v>
      </c>
      <c r="O495" s="881">
        <v>0</v>
      </c>
      <c r="P495" s="878">
        <v>4690379093657</v>
      </c>
      <c r="Q495" s="881"/>
      <c r="R495" s="881">
        <v>0</v>
      </c>
      <c r="S495" s="878" t="s">
        <v>4107</v>
      </c>
      <c r="T495" s="884">
        <f t="shared" si="14"/>
        <v>9972.2800000000007</v>
      </c>
      <c r="U495" s="885">
        <f t="shared" si="15"/>
        <v>10470.894</v>
      </c>
    </row>
    <row r="496" spans="1:21" hidden="1">
      <c r="A496" s="878" t="s">
        <v>4518</v>
      </c>
      <c r="B496" s="879">
        <v>610110001062</v>
      </c>
      <c r="C496" s="878" t="s">
        <v>4594</v>
      </c>
      <c r="D496" s="878" t="s">
        <v>4129</v>
      </c>
      <c r="E496" s="878" t="s">
        <v>4105</v>
      </c>
      <c r="F496" s="880">
        <v>14884</v>
      </c>
      <c r="G496" s="878" t="s">
        <v>4106</v>
      </c>
      <c r="H496" s="881">
        <v>11</v>
      </c>
      <c r="I496" s="882">
        <v>0.99</v>
      </c>
      <c r="J496" s="882">
        <v>0</v>
      </c>
      <c r="K496" s="883">
        <v>36</v>
      </c>
      <c r="L496" s="882">
        <v>20.354399999999998</v>
      </c>
      <c r="M496" s="882">
        <v>35.64</v>
      </c>
      <c r="N496" s="881">
        <v>1</v>
      </c>
      <c r="O496" s="881">
        <v>0</v>
      </c>
      <c r="P496" s="878">
        <v>4690379093664</v>
      </c>
      <c r="Q496" s="881"/>
      <c r="R496" s="881">
        <v>0</v>
      </c>
      <c r="S496" s="878" t="s">
        <v>4107</v>
      </c>
      <c r="T496" s="884">
        <f t="shared" si="14"/>
        <v>9972.2800000000007</v>
      </c>
      <c r="U496" s="885">
        <f t="shared" si="15"/>
        <v>10470.894</v>
      </c>
    </row>
    <row r="497" spans="1:21" hidden="1">
      <c r="A497" s="878" t="s">
        <v>4518</v>
      </c>
      <c r="B497" s="879">
        <v>610110001064</v>
      </c>
      <c r="C497" s="878" t="s">
        <v>4595</v>
      </c>
      <c r="D497" s="878" t="s">
        <v>4129</v>
      </c>
      <c r="E497" s="878" t="s">
        <v>4105</v>
      </c>
      <c r="F497" s="880">
        <v>14884</v>
      </c>
      <c r="G497" s="878" t="s">
        <v>4106</v>
      </c>
      <c r="H497" s="881">
        <v>11</v>
      </c>
      <c r="I497" s="882">
        <v>0.99</v>
      </c>
      <c r="J497" s="882">
        <v>0</v>
      </c>
      <c r="K497" s="883">
        <v>36</v>
      </c>
      <c r="L497" s="882">
        <v>20.354399999999998</v>
      </c>
      <c r="M497" s="882">
        <v>35.64</v>
      </c>
      <c r="N497" s="881">
        <v>1</v>
      </c>
      <c r="O497" s="881">
        <v>0</v>
      </c>
      <c r="P497" s="878">
        <v>4690379093688</v>
      </c>
      <c r="Q497" s="881"/>
      <c r="R497" s="881">
        <v>0</v>
      </c>
      <c r="S497" s="878" t="s">
        <v>4107</v>
      </c>
      <c r="T497" s="884">
        <f t="shared" si="14"/>
        <v>9972.2800000000007</v>
      </c>
      <c r="U497" s="885">
        <f t="shared" si="15"/>
        <v>10470.894</v>
      </c>
    </row>
    <row r="498" spans="1:21" hidden="1">
      <c r="A498" s="878" t="s">
        <v>4518</v>
      </c>
      <c r="B498" s="879">
        <v>610110001063</v>
      </c>
      <c r="C498" s="878" t="s">
        <v>4596</v>
      </c>
      <c r="D498" s="878" t="s">
        <v>4129</v>
      </c>
      <c r="E498" s="878" t="s">
        <v>4105</v>
      </c>
      <c r="F498" s="880">
        <v>14884</v>
      </c>
      <c r="G498" s="878" t="s">
        <v>4106</v>
      </c>
      <c r="H498" s="881">
        <v>11</v>
      </c>
      <c r="I498" s="882">
        <v>0.99</v>
      </c>
      <c r="J498" s="882">
        <v>0</v>
      </c>
      <c r="K498" s="883">
        <v>36</v>
      </c>
      <c r="L498" s="882">
        <v>20.354399999999998</v>
      </c>
      <c r="M498" s="882">
        <v>35.64</v>
      </c>
      <c r="N498" s="881">
        <v>1</v>
      </c>
      <c r="O498" s="881">
        <v>0</v>
      </c>
      <c r="P498" s="878">
        <v>4690379093671</v>
      </c>
      <c r="Q498" s="881"/>
      <c r="R498" s="881">
        <v>0</v>
      </c>
      <c r="S498" s="878" t="s">
        <v>4107</v>
      </c>
      <c r="T498" s="884">
        <f t="shared" si="14"/>
        <v>9972.2800000000007</v>
      </c>
      <c r="U498" s="885">
        <f t="shared" si="15"/>
        <v>10470.894</v>
      </c>
    </row>
    <row r="499" spans="1:21" hidden="1">
      <c r="A499" s="878" t="s">
        <v>4518</v>
      </c>
      <c r="B499" s="879">
        <v>610130005330</v>
      </c>
      <c r="C499" s="878" t="s">
        <v>4597</v>
      </c>
      <c r="D499" s="878" t="s">
        <v>4134</v>
      </c>
      <c r="E499" s="878" t="s">
        <v>4150</v>
      </c>
      <c r="F499" s="880">
        <v>1427.3999999999999</v>
      </c>
      <c r="G499" s="878" t="s">
        <v>4106</v>
      </c>
      <c r="H499" s="881">
        <v>10</v>
      </c>
      <c r="I499" s="882">
        <v>0.57599539203686401</v>
      </c>
      <c r="J499" s="882">
        <v>8</v>
      </c>
      <c r="K499" s="883">
        <v>60</v>
      </c>
      <c r="L499" s="882">
        <v>17.600000000000001</v>
      </c>
      <c r="M499" s="882">
        <v>34.559723522211797</v>
      </c>
      <c r="N499" s="881">
        <v>1</v>
      </c>
      <c r="O499" s="881">
        <v>0</v>
      </c>
      <c r="P499" s="878">
        <v>4690379092599</v>
      </c>
      <c r="Q499" s="881"/>
      <c r="R499" s="881">
        <v>0</v>
      </c>
      <c r="S499" s="878" t="s">
        <v>4107</v>
      </c>
      <c r="T499" s="884">
        <f t="shared" si="14"/>
        <v>956.35799999999995</v>
      </c>
      <c r="U499" s="885">
        <f t="shared" si="15"/>
        <v>1004.1759</v>
      </c>
    </row>
    <row r="500" spans="1:21" hidden="1">
      <c r="A500" s="878" t="s">
        <v>4518</v>
      </c>
      <c r="B500" s="879">
        <v>610130005331</v>
      </c>
      <c r="C500" s="878" t="s">
        <v>4598</v>
      </c>
      <c r="D500" s="878" t="s">
        <v>4134</v>
      </c>
      <c r="E500" s="878" t="s">
        <v>4150</v>
      </c>
      <c r="F500" s="880">
        <v>1427.3999999999999</v>
      </c>
      <c r="G500" s="878" t="s">
        <v>4106</v>
      </c>
      <c r="H500" s="881">
        <v>10</v>
      </c>
      <c r="I500" s="882">
        <v>0.57599539203686401</v>
      </c>
      <c r="J500" s="882">
        <v>8</v>
      </c>
      <c r="K500" s="883">
        <v>60</v>
      </c>
      <c r="L500" s="882">
        <v>17.600000000000001</v>
      </c>
      <c r="M500" s="882">
        <v>34.559723522211797</v>
      </c>
      <c r="N500" s="881">
        <v>1</v>
      </c>
      <c r="O500" s="881">
        <v>0</v>
      </c>
      <c r="P500" s="878">
        <v>4690379092605</v>
      </c>
      <c r="Q500" s="881"/>
      <c r="R500" s="881">
        <v>0</v>
      </c>
      <c r="S500" s="878" t="s">
        <v>4107</v>
      </c>
      <c r="T500" s="884">
        <f t="shared" si="14"/>
        <v>956.35799999999995</v>
      </c>
      <c r="U500" s="885">
        <f t="shared" si="15"/>
        <v>1004.1759</v>
      </c>
    </row>
    <row r="501" spans="1:21" hidden="1">
      <c r="A501" s="878" t="s">
        <v>4518</v>
      </c>
      <c r="B501" s="879">
        <v>610130005336</v>
      </c>
      <c r="C501" s="878" t="s">
        <v>4599</v>
      </c>
      <c r="D501" s="878" t="s">
        <v>4134</v>
      </c>
      <c r="E501" s="878" t="s">
        <v>4150</v>
      </c>
      <c r="F501" s="880">
        <v>1427.3999999999999</v>
      </c>
      <c r="G501" s="878" t="s">
        <v>4106</v>
      </c>
      <c r="H501" s="881">
        <v>10</v>
      </c>
      <c r="I501" s="882">
        <v>0.57599539203686401</v>
      </c>
      <c r="J501" s="882">
        <v>8</v>
      </c>
      <c r="K501" s="883">
        <v>60</v>
      </c>
      <c r="L501" s="882">
        <v>17.600000000000001</v>
      </c>
      <c r="M501" s="882">
        <v>34.559723522211797</v>
      </c>
      <c r="N501" s="881">
        <v>1</v>
      </c>
      <c r="O501" s="881">
        <v>0</v>
      </c>
      <c r="P501" s="878">
        <v>4690379092650</v>
      </c>
      <c r="Q501" s="881"/>
      <c r="R501" s="881">
        <v>0</v>
      </c>
      <c r="S501" s="878" t="s">
        <v>4107</v>
      </c>
      <c r="T501" s="884">
        <f t="shared" si="14"/>
        <v>956.35799999999995</v>
      </c>
      <c r="U501" s="885">
        <f t="shared" si="15"/>
        <v>1004.1759</v>
      </c>
    </row>
    <row r="502" spans="1:21" hidden="1">
      <c r="A502" s="878" t="s">
        <v>4518</v>
      </c>
      <c r="B502" s="879">
        <v>610130005337</v>
      </c>
      <c r="C502" s="878" t="s">
        <v>4600</v>
      </c>
      <c r="D502" s="878" t="s">
        <v>4134</v>
      </c>
      <c r="E502" s="878" t="s">
        <v>4150</v>
      </c>
      <c r="F502" s="880">
        <v>1427.3999999999999</v>
      </c>
      <c r="G502" s="878" t="s">
        <v>4106</v>
      </c>
      <c r="H502" s="881">
        <v>10</v>
      </c>
      <c r="I502" s="882">
        <v>0.57599539203686401</v>
      </c>
      <c r="J502" s="882">
        <v>8</v>
      </c>
      <c r="K502" s="883">
        <v>60</v>
      </c>
      <c r="L502" s="882">
        <v>17.600000000000001</v>
      </c>
      <c r="M502" s="882">
        <v>34.559723522211797</v>
      </c>
      <c r="N502" s="881">
        <v>1</v>
      </c>
      <c r="O502" s="881">
        <v>0</v>
      </c>
      <c r="P502" s="878">
        <v>4690379092667</v>
      </c>
      <c r="Q502" s="881"/>
      <c r="R502" s="881">
        <v>0</v>
      </c>
      <c r="S502" s="878" t="s">
        <v>4107</v>
      </c>
      <c r="T502" s="884">
        <f t="shared" si="14"/>
        <v>956.35799999999995</v>
      </c>
      <c r="U502" s="885">
        <f t="shared" si="15"/>
        <v>1004.1759</v>
      </c>
    </row>
    <row r="503" spans="1:21" hidden="1">
      <c r="A503" s="878" t="s">
        <v>4518</v>
      </c>
      <c r="B503" s="879">
        <v>610130005332</v>
      </c>
      <c r="C503" s="878" t="s">
        <v>4601</v>
      </c>
      <c r="D503" s="878" t="s">
        <v>4134</v>
      </c>
      <c r="E503" s="878" t="s">
        <v>4150</v>
      </c>
      <c r="F503" s="880">
        <v>1427.3999999999999</v>
      </c>
      <c r="G503" s="878" t="s">
        <v>4106</v>
      </c>
      <c r="H503" s="881">
        <v>10</v>
      </c>
      <c r="I503" s="882">
        <v>0.57599539203686401</v>
      </c>
      <c r="J503" s="882">
        <v>8</v>
      </c>
      <c r="K503" s="883">
        <v>60</v>
      </c>
      <c r="L503" s="882">
        <v>17.600000000000001</v>
      </c>
      <c r="M503" s="882">
        <v>34.559723522211797</v>
      </c>
      <c r="N503" s="881">
        <v>1</v>
      </c>
      <c r="O503" s="881">
        <v>0</v>
      </c>
      <c r="P503" s="878">
        <v>4690379092612</v>
      </c>
      <c r="Q503" s="881"/>
      <c r="R503" s="881">
        <v>0</v>
      </c>
      <c r="S503" s="878" t="s">
        <v>4107</v>
      </c>
      <c r="T503" s="884">
        <f t="shared" si="14"/>
        <v>956.35799999999995</v>
      </c>
      <c r="U503" s="885">
        <f t="shared" si="15"/>
        <v>1004.1759</v>
      </c>
    </row>
    <row r="504" spans="1:21" hidden="1">
      <c r="A504" s="878" t="s">
        <v>4518</v>
      </c>
      <c r="B504" s="879">
        <v>610130005333</v>
      </c>
      <c r="C504" s="878" t="s">
        <v>4602</v>
      </c>
      <c r="D504" s="878" t="s">
        <v>4134</v>
      </c>
      <c r="E504" s="878" t="s">
        <v>4150</v>
      </c>
      <c r="F504" s="880">
        <v>1427.3999999999999</v>
      </c>
      <c r="G504" s="878" t="s">
        <v>4106</v>
      </c>
      <c r="H504" s="881">
        <v>10</v>
      </c>
      <c r="I504" s="882">
        <v>0.57599539203686401</v>
      </c>
      <c r="J504" s="882">
        <v>8</v>
      </c>
      <c r="K504" s="883">
        <v>60</v>
      </c>
      <c r="L504" s="882">
        <v>17.600000000000001</v>
      </c>
      <c r="M504" s="882">
        <v>34.559723522211797</v>
      </c>
      <c r="N504" s="881">
        <v>1</v>
      </c>
      <c r="O504" s="881">
        <v>0</v>
      </c>
      <c r="P504" s="878">
        <v>4690379092629</v>
      </c>
      <c r="Q504" s="881"/>
      <c r="R504" s="881">
        <v>0</v>
      </c>
      <c r="S504" s="878" t="s">
        <v>4107</v>
      </c>
      <c r="T504" s="884">
        <f t="shared" si="14"/>
        <v>956.35799999999995</v>
      </c>
      <c r="U504" s="885">
        <f t="shared" si="15"/>
        <v>1004.1759</v>
      </c>
    </row>
    <row r="505" spans="1:21" hidden="1">
      <c r="A505" s="878" t="s">
        <v>4518</v>
      </c>
      <c r="B505" s="879">
        <v>610130005334</v>
      </c>
      <c r="C505" s="878" t="s">
        <v>4603</v>
      </c>
      <c r="D505" s="878" t="s">
        <v>4134</v>
      </c>
      <c r="E505" s="878" t="s">
        <v>4150</v>
      </c>
      <c r="F505" s="880">
        <v>1427.3999999999999</v>
      </c>
      <c r="G505" s="878" t="s">
        <v>4106</v>
      </c>
      <c r="H505" s="881">
        <v>10</v>
      </c>
      <c r="I505" s="882">
        <v>0.57599539203686401</v>
      </c>
      <c r="J505" s="882">
        <v>8</v>
      </c>
      <c r="K505" s="883">
        <v>60</v>
      </c>
      <c r="L505" s="882">
        <v>17.600000000000001</v>
      </c>
      <c r="M505" s="882">
        <v>34.559723522211797</v>
      </c>
      <c r="N505" s="881">
        <v>1</v>
      </c>
      <c r="O505" s="881">
        <v>0</v>
      </c>
      <c r="P505" s="878">
        <v>4690379092636</v>
      </c>
      <c r="Q505" s="881"/>
      <c r="R505" s="881">
        <v>0</v>
      </c>
      <c r="S505" s="878" t="s">
        <v>4107</v>
      </c>
      <c r="T505" s="884">
        <f t="shared" si="14"/>
        <v>956.35799999999995</v>
      </c>
      <c r="U505" s="885">
        <f t="shared" si="15"/>
        <v>1004.1759</v>
      </c>
    </row>
    <row r="506" spans="1:21" hidden="1">
      <c r="A506" s="878" t="s">
        <v>4518</v>
      </c>
      <c r="B506" s="879">
        <v>610130005335</v>
      </c>
      <c r="C506" s="878" t="s">
        <v>4604</v>
      </c>
      <c r="D506" s="878" t="s">
        <v>4134</v>
      </c>
      <c r="E506" s="878" t="s">
        <v>4150</v>
      </c>
      <c r="F506" s="880">
        <v>1427.3999999999999</v>
      </c>
      <c r="G506" s="878" t="s">
        <v>4106</v>
      </c>
      <c r="H506" s="881">
        <v>10</v>
      </c>
      <c r="I506" s="882">
        <v>0.57599539203686401</v>
      </c>
      <c r="J506" s="882">
        <v>8</v>
      </c>
      <c r="K506" s="883">
        <v>60</v>
      </c>
      <c r="L506" s="882">
        <v>17.600000000000001</v>
      </c>
      <c r="M506" s="882">
        <v>34.559723522211797</v>
      </c>
      <c r="N506" s="881">
        <v>1</v>
      </c>
      <c r="O506" s="881">
        <v>0</v>
      </c>
      <c r="P506" s="878">
        <v>4690379092643</v>
      </c>
      <c r="Q506" s="881"/>
      <c r="R506" s="881">
        <v>0</v>
      </c>
      <c r="S506" s="878" t="s">
        <v>4107</v>
      </c>
      <c r="T506" s="884">
        <f t="shared" si="14"/>
        <v>956.35799999999995</v>
      </c>
      <c r="U506" s="885">
        <f t="shared" si="15"/>
        <v>1004.1759</v>
      </c>
    </row>
    <row r="507" spans="1:21" hidden="1">
      <c r="A507" s="878" t="s">
        <v>4518</v>
      </c>
      <c r="B507" s="879">
        <v>610130005338</v>
      </c>
      <c r="C507" s="878" t="s">
        <v>4605</v>
      </c>
      <c r="D507" s="878" t="s">
        <v>4134</v>
      </c>
      <c r="E507" s="878" t="s">
        <v>4150</v>
      </c>
      <c r="F507" s="880">
        <v>1256.5999999999999</v>
      </c>
      <c r="G507" s="878" t="s">
        <v>4106</v>
      </c>
      <c r="H507" s="881">
        <v>10</v>
      </c>
      <c r="I507" s="882">
        <v>0.57599539203686401</v>
      </c>
      <c r="J507" s="882">
        <v>8</v>
      </c>
      <c r="K507" s="883">
        <v>60</v>
      </c>
      <c r="L507" s="882">
        <v>17.600000000000001</v>
      </c>
      <c r="M507" s="882">
        <v>34.559723522211797</v>
      </c>
      <c r="N507" s="881">
        <v>1</v>
      </c>
      <c r="O507" s="881">
        <v>0</v>
      </c>
      <c r="P507" s="878">
        <v>4690379092674</v>
      </c>
      <c r="Q507" s="881"/>
      <c r="R507" s="881">
        <v>0</v>
      </c>
      <c r="S507" s="878" t="s">
        <v>4107</v>
      </c>
      <c r="T507" s="884">
        <f t="shared" si="14"/>
        <v>841.92200000000003</v>
      </c>
      <c r="U507" s="885">
        <f t="shared" si="15"/>
        <v>884.01810000000012</v>
      </c>
    </row>
    <row r="508" spans="1:21" hidden="1">
      <c r="A508" s="878" t="s">
        <v>4518</v>
      </c>
      <c r="B508" s="879">
        <v>610130005339</v>
      </c>
      <c r="C508" s="878" t="s">
        <v>4606</v>
      </c>
      <c r="D508" s="878" t="s">
        <v>4134</v>
      </c>
      <c r="E508" s="878" t="s">
        <v>4150</v>
      </c>
      <c r="F508" s="880">
        <v>1256.5999999999999</v>
      </c>
      <c r="G508" s="878" t="s">
        <v>4106</v>
      </c>
      <c r="H508" s="881">
        <v>10</v>
      </c>
      <c r="I508" s="882">
        <v>0.57599539203686401</v>
      </c>
      <c r="J508" s="882">
        <v>8</v>
      </c>
      <c r="K508" s="883">
        <v>60</v>
      </c>
      <c r="L508" s="882">
        <v>17.600000000000001</v>
      </c>
      <c r="M508" s="882">
        <v>34.559723522211797</v>
      </c>
      <c r="N508" s="881">
        <v>1</v>
      </c>
      <c r="O508" s="881">
        <v>0</v>
      </c>
      <c r="P508" s="878">
        <v>4690379092681</v>
      </c>
      <c r="Q508" s="881"/>
      <c r="R508" s="881">
        <v>0</v>
      </c>
      <c r="S508" s="878" t="s">
        <v>4107</v>
      </c>
      <c r="T508" s="884">
        <f t="shared" si="14"/>
        <v>841.92200000000003</v>
      </c>
      <c r="U508" s="885">
        <f t="shared" si="15"/>
        <v>884.01810000000012</v>
      </c>
    </row>
    <row r="509" spans="1:21" hidden="1">
      <c r="A509" s="878" t="s">
        <v>4518</v>
      </c>
      <c r="B509" s="879">
        <v>610130005344</v>
      </c>
      <c r="C509" s="878" t="s">
        <v>4607</v>
      </c>
      <c r="D509" s="878" t="s">
        <v>4134</v>
      </c>
      <c r="E509" s="878" t="s">
        <v>4150</v>
      </c>
      <c r="F509" s="880">
        <v>1256.5999999999999</v>
      </c>
      <c r="G509" s="878" t="s">
        <v>4106</v>
      </c>
      <c r="H509" s="881">
        <v>10</v>
      </c>
      <c r="I509" s="882">
        <v>0.57599539203686401</v>
      </c>
      <c r="J509" s="882">
        <v>8</v>
      </c>
      <c r="K509" s="883">
        <v>60</v>
      </c>
      <c r="L509" s="882">
        <v>17.600000000000001</v>
      </c>
      <c r="M509" s="882">
        <v>34.559723522211797</v>
      </c>
      <c r="N509" s="881">
        <v>1</v>
      </c>
      <c r="O509" s="881">
        <v>0</v>
      </c>
      <c r="P509" s="878">
        <v>4690379092735</v>
      </c>
      <c r="Q509" s="881"/>
      <c r="R509" s="881">
        <v>0</v>
      </c>
      <c r="S509" s="878" t="s">
        <v>4107</v>
      </c>
      <c r="T509" s="884">
        <f t="shared" si="14"/>
        <v>841.92200000000003</v>
      </c>
      <c r="U509" s="885">
        <f t="shared" si="15"/>
        <v>884.01810000000012</v>
      </c>
    </row>
    <row r="510" spans="1:21" hidden="1">
      <c r="A510" s="878" t="s">
        <v>4518</v>
      </c>
      <c r="B510" s="879">
        <v>610130005345</v>
      </c>
      <c r="C510" s="878" t="s">
        <v>4608</v>
      </c>
      <c r="D510" s="878" t="s">
        <v>4134</v>
      </c>
      <c r="E510" s="878" t="s">
        <v>4150</v>
      </c>
      <c r="F510" s="880">
        <v>1256.5999999999999</v>
      </c>
      <c r="G510" s="878" t="s">
        <v>4106</v>
      </c>
      <c r="H510" s="881">
        <v>10</v>
      </c>
      <c r="I510" s="882">
        <v>0.57599539203686401</v>
      </c>
      <c r="J510" s="882">
        <v>8</v>
      </c>
      <c r="K510" s="883">
        <v>60</v>
      </c>
      <c r="L510" s="882">
        <v>17.600000000000001</v>
      </c>
      <c r="M510" s="882">
        <v>34.559723522211797</v>
      </c>
      <c r="N510" s="881">
        <v>1</v>
      </c>
      <c r="O510" s="881">
        <v>0</v>
      </c>
      <c r="P510" s="878">
        <v>4690379092742</v>
      </c>
      <c r="Q510" s="881"/>
      <c r="R510" s="881">
        <v>0</v>
      </c>
      <c r="S510" s="878" t="s">
        <v>4107</v>
      </c>
      <c r="T510" s="884">
        <f t="shared" si="14"/>
        <v>841.92200000000003</v>
      </c>
      <c r="U510" s="885">
        <f t="shared" si="15"/>
        <v>884.01810000000012</v>
      </c>
    </row>
    <row r="511" spans="1:21" hidden="1">
      <c r="A511" s="878" t="s">
        <v>4518</v>
      </c>
      <c r="B511" s="879">
        <v>610130005340</v>
      </c>
      <c r="C511" s="878" t="s">
        <v>4609</v>
      </c>
      <c r="D511" s="878" t="s">
        <v>4134</v>
      </c>
      <c r="E511" s="878" t="s">
        <v>4150</v>
      </c>
      <c r="F511" s="880">
        <v>1256.5999999999999</v>
      </c>
      <c r="G511" s="878" t="s">
        <v>4106</v>
      </c>
      <c r="H511" s="881">
        <v>10</v>
      </c>
      <c r="I511" s="882">
        <v>0.57599539203686401</v>
      </c>
      <c r="J511" s="882">
        <v>8</v>
      </c>
      <c r="K511" s="883">
        <v>60</v>
      </c>
      <c r="L511" s="882">
        <v>17.600000000000001</v>
      </c>
      <c r="M511" s="882">
        <v>34.559723522211797</v>
      </c>
      <c r="N511" s="881">
        <v>1</v>
      </c>
      <c r="O511" s="881">
        <v>0</v>
      </c>
      <c r="P511" s="878">
        <v>4690379092698</v>
      </c>
      <c r="Q511" s="881"/>
      <c r="R511" s="881">
        <v>0</v>
      </c>
      <c r="S511" s="878" t="s">
        <v>4107</v>
      </c>
      <c r="T511" s="884">
        <f t="shared" si="14"/>
        <v>841.92200000000003</v>
      </c>
      <c r="U511" s="885">
        <f t="shared" si="15"/>
        <v>884.01810000000012</v>
      </c>
    </row>
    <row r="512" spans="1:21" hidden="1">
      <c r="A512" s="878" t="s">
        <v>4518</v>
      </c>
      <c r="B512" s="879">
        <v>610130005341</v>
      </c>
      <c r="C512" s="878" t="s">
        <v>4610</v>
      </c>
      <c r="D512" s="878" t="s">
        <v>4134</v>
      </c>
      <c r="E512" s="878" t="s">
        <v>4150</v>
      </c>
      <c r="F512" s="880">
        <v>1256.5999999999999</v>
      </c>
      <c r="G512" s="878" t="s">
        <v>4106</v>
      </c>
      <c r="H512" s="881">
        <v>10</v>
      </c>
      <c r="I512" s="882">
        <v>0.57599539203686401</v>
      </c>
      <c r="J512" s="882">
        <v>8</v>
      </c>
      <c r="K512" s="883">
        <v>60</v>
      </c>
      <c r="L512" s="882">
        <v>17.600000000000001</v>
      </c>
      <c r="M512" s="882">
        <v>34.559723522211797</v>
      </c>
      <c r="N512" s="881">
        <v>1</v>
      </c>
      <c r="O512" s="881">
        <v>0</v>
      </c>
      <c r="P512" s="878">
        <v>4690379092704</v>
      </c>
      <c r="Q512" s="881"/>
      <c r="R512" s="881">
        <v>0</v>
      </c>
      <c r="S512" s="878" t="s">
        <v>4107</v>
      </c>
      <c r="T512" s="884">
        <f t="shared" si="14"/>
        <v>841.92200000000003</v>
      </c>
      <c r="U512" s="885">
        <f t="shared" si="15"/>
        <v>884.01810000000012</v>
      </c>
    </row>
    <row r="513" spans="1:21" hidden="1">
      <c r="A513" s="878" t="s">
        <v>4518</v>
      </c>
      <c r="B513" s="879">
        <v>610130005342</v>
      </c>
      <c r="C513" s="878" t="s">
        <v>4611</v>
      </c>
      <c r="D513" s="878" t="s">
        <v>4134</v>
      </c>
      <c r="E513" s="878" t="s">
        <v>4150</v>
      </c>
      <c r="F513" s="880">
        <v>1256.5999999999999</v>
      </c>
      <c r="G513" s="878" t="s">
        <v>4106</v>
      </c>
      <c r="H513" s="881">
        <v>10</v>
      </c>
      <c r="I513" s="882">
        <v>0.57599539203686401</v>
      </c>
      <c r="J513" s="882">
        <v>8</v>
      </c>
      <c r="K513" s="883">
        <v>60</v>
      </c>
      <c r="L513" s="882">
        <v>17.600000000000001</v>
      </c>
      <c r="M513" s="882">
        <v>34.559723522211797</v>
      </c>
      <c r="N513" s="881">
        <v>1</v>
      </c>
      <c r="O513" s="881">
        <v>0</v>
      </c>
      <c r="P513" s="878">
        <v>4690379092711</v>
      </c>
      <c r="Q513" s="881"/>
      <c r="R513" s="881">
        <v>0</v>
      </c>
      <c r="S513" s="878" t="s">
        <v>4107</v>
      </c>
      <c r="T513" s="884">
        <f t="shared" si="14"/>
        <v>841.92200000000003</v>
      </c>
      <c r="U513" s="885">
        <f t="shared" si="15"/>
        <v>884.01810000000012</v>
      </c>
    </row>
    <row r="514" spans="1:21" hidden="1">
      <c r="A514" s="878" t="s">
        <v>4518</v>
      </c>
      <c r="B514" s="879">
        <v>610130005343</v>
      </c>
      <c r="C514" s="878" t="s">
        <v>4612</v>
      </c>
      <c r="D514" s="878" t="s">
        <v>4134</v>
      </c>
      <c r="E514" s="878" t="s">
        <v>4150</v>
      </c>
      <c r="F514" s="880">
        <v>1256.5999999999999</v>
      </c>
      <c r="G514" s="878" t="s">
        <v>4106</v>
      </c>
      <c r="H514" s="881">
        <v>10</v>
      </c>
      <c r="I514" s="882">
        <v>0.57599539203686401</v>
      </c>
      <c r="J514" s="882">
        <v>8</v>
      </c>
      <c r="K514" s="883">
        <v>60</v>
      </c>
      <c r="L514" s="882">
        <v>17.600000000000001</v>
      </c>
      <c r="M514" s="882">
        <v>34.559723522211797</v>
      </c>
      <c r="N514" s="881">
        <v>1</v>
      </c>
      <c r="O514" s="881">
        <v>0</v>
      </c>
      <c r="P514" s="878">
        <v>4690379092728</v>
      </c>
      <c r="Q514" s="881"/>
      <c r="R514" s="881">
        <v>0</v>
      </c>
      <c r="S514" s="878" t="s">
        <v>4107</v>
      </c>
      <c r="T514" s="884">
        <f t="shared" si="14"/>
        <v>841.92200000000003</v>
      </c>
      <c r="U514" s="885">
        <f t="shared" si="15"/>
        <v>884.01810000000012</v>
      </c>
    </row>
    <row r="515" spans="1:21" hidden="1">
      <c r="A515" s="878" t="s">
        <v>4518</v>
      </c>
      <c r="B515" s="879">
        <v>610130005346</v>
      </c>
      <c r="C515" s="878" t="s">
        <v>4613</v>
      </c>
      <c r="D515" s="878" t="s">
        <v>4140</v>
      </c>
      <c r="E515" s="878" t="s">
        <v>4150</v>
      </c>
      <c r="F515" s="880">
        <v>1116.3</v>
      </c>
      <c r="G515" s="878" t="s">
        <v>4106</v>
      </c>
      <c r="H515" s="881">
        <v>10</v>
      </c>
      <c r="I515" s="882">
        <v>0.43199654402764798</v>
      </c>
      <c r="J515" s="882">
        <v>6</v>
      </c>
      <c r="K515" s="883">
        <v>72</v>
      </c>
      <c r="L515" s="882">
        <v>9.33</v>
      </c>
      <c r="M515" s="882">
        <v>31.103751169990598</v>
      </c>
      <c r="N515" s="881">
        <v>1</v>
      </c>
      <c r="O515" s="881">
        <v>0</v>
      </c>
      <c r="P515" s="878">
        <v>4690379092759</v>
      </c>
      <c r="Q515" s="881"/>
      <c r="R515" s="881">
        <v>0</v>
      </c>
      <c r="S515" s="878" t="s">
        <v>4107</v>
      </c>
      <c r="T515" s="884">
        <f t="shared" si="14"/>
        <v>747.92100000000005</v>
      </c>
      <c r="U515" s="885">
        <f t="shared" si="15"/>
        <v>785.31705000000011</v>
      </c>
    </row>
    <row r="516" spans="1:21" hidden="1">
      <c r="A516" s="878" t="s">
        <v>4518</v>
      </c>
      <c r="B516" s="879">
        <v>610130005347</v>
      </c>
      <c r="C516" s="878" t="s">
        <v>4614</v>
      </c>
      <c r="D516" s="878" t="s">
        <v>4140</v>
      </c>
      <c r="E516" s="878" t="s">
        <v>4150</v>
      </c>
      <c r="F516" s="880">
        <v>1116.3</v>
      </c>
      <c r="G516" s="878" t="s">
        <v>4106</v>
      </c>
      <c r="H516" s="881">
        <v>10</v>
      </c>
      <c r="I516" s="882">
        <v>0.43199654402764798</v>
      </c>
      <c r="J516" s="882">
        <v>6</v>
      </c>
      <c r="K516" s="883">
        <v>72</v>
      </c>
      <c r="L516" s="882">
        <v>9.33</v>
      </c>
      <c r="M516" s="882">
        <v>31.103751169990598</v>
      </c>
      <c r="N516" s="881">
        <v>1</v>
      </c>
      <c r="O516" s="881">
        <v>0</v>
      </c>
      <c r="P516" s="878">
        <v>4690379092766</v>
      </c>
      <c r="Q516" s="881"/>
      <c r="R516" s="881">
        <v>0</v>
      </c>
      <c r="S516" s="878" t="s">
        <v>4107</v>
      </c>
      <c r="T516" s="884">
        <f t="shared" si="14"/>
        <v>747.92100000000005</v>
      </c>
      <c r="U516" s="885">
        <f t="shared" si="15"/>
        <v>785.31705000000011</v>
      </c>
    </row>
    <row r="517" spans="1:21" hidden="1">
      <c r="A517" s="878" t="s">
        <v>4518</v>
      </c>
      <c r="B517" s="879">
        <v>610130005348</v>
      </c>
      <c r="C517" s="878" t="s">
        <v>4615</v>
      </c>
      <c r="D517" s="878" t="s">
        <v>4140</v>
      </c>
      <c r="E517" s="878" t="s">
        <v>4150</v>
      </c>
      <c r="F517" s="880">
        <v>1116.3</v>
      </c>
      <c r="G517" s="878" t="s">
        <v>4106</v>
      </c>
      <c r="H517" s="881">
        <v>10</v>
      </c>
      <c r="I517" s="882">
        <v>0.43199654402764798</v>
      </c>
      <c r="J517" s="882">
        <v>6</v>
      </c>
      <c r="K517" s="883">
        <v>72</v>
      </c>
      <c r="L517" s="882">
        <v>9.33</v>
      </c>
      <c r="M517" s="882">
        <v>31.103751169990598</v>
      </c>
      <c r="N517" s="881">
        <v>1</v>
      </c>
      <c r="O517" s="881">
        <v>0</v>
      </c>
      <c r="P517" s="878">
        <v>4690379092773</v>
      </c>
      <c r="Q517" s="881"/>
      <c r="R517" s="881">
        <v>0</v>
      </c>
      <c r="S517" s="878" t="s">
        <v>4107</v>
      </c>
      <c r="T517" s="884">
        <f t="shared" si="14"/>
        <v>747.92100000000005</v>
      </c>
      <c r="U517" s="885">
        <f t="shared" si="15"/>
        <v>785.31705000000011</v>
      </c>
    </row>
    <row r="518" spans="1:21" hidden="1">
      <c r="A518" s="878" t="s">
        <v>4518</v>
      </c>
      <c r="B518" s="879">
        <v>610130005349</v>
      </c>
      <c r="C518" s="878" t="s">
        <v>4616</v>
      </c>
      <c r="D518" s="878" t="s">
        <v>4140</v>
      </c>
      <c r="E518" s="878" t="s">
        <v>4150</v>
      </c>
      <c r="F518" s="880">
        <v>1116.3</v>
      </c>
      <c r="G518" s="878" t="s">
        <v>4106</v>
      </c>
      <c r="H518" s="881">
        <v>10</v>
      </c>
      <c r="I518" s="882">
        <v>0.43199654402764798</v>
      </c>
      <c r="J518" s="882">
        <v>6</v>
      </c>
      <c r="K518" s="883">
        <v>72</v>
      </c>
      <c r="L518" s="882">
        <v>9.33</v>
      </c>
      <c r="M518" s="882">
        <v>31.103751169990598</v>
      </c>
      <c r="N518" s="881">
        <v>1</v>
      </c>
      <c r="O518" s="881">
        <v>0</v>
      </c>
      <c r="P518" s="878">
        <v>4690379092780</v>
      </c>
      <c r="Q518" s="881"/>
      <c r="R518" s="881">
        <v>0</v>
      </c>
      <c r="S518" s="878" t="s">
        <v>4107</v>
      </c>
      <c r="T518" s="884">
        <f t="shared" si="14"/>
        <v>747.92100000000005</v>
      </c>
      <c r="U518" s="885">
        <f t="shared" si="15"/>
        <v>785.31705000000011</v>
      </c>
    </row>
    <row r="519" spans="1:21" hidden="1">
      <c r="A519" s="878" t="s">
        <v>4518</v>
      </c>
      <c r="B519" s="879">
        <v>610130005351</v>
      </c>
      <c r="C519" s="878" t="s">
        <v>4617</v>
      </c>
      <c r="D519" s="878" t="s">
        <v>4140</v>
      </c>
      <c r="E519" s="878" t="s">
        <v>4150</v>
      </c>
      <c r="F519" s="880">
        <v>1116.3</v>
      </c>
      <c r="G519" s="878" t="s">
        <v>4106</v>
      </c>
      <c r="H519" s="881">
        <v>10</v>
      </c>
      <c r="I519" s="882">
        <v>0.43199654402764798</v>
      </c>
      <c r="J519" s="882">
        <v>6</v>
      </c>
      <c r="K519" s="883">
        <v>72</v>
      </c>
      <c r="L519" s="882">
        <v>9.33</v>
      </c>
      <c r="M519" s="882">
        <v>31.103751169990598</v>
      </c>
      <c r="N519" s="881">
        <v>1</v>
      </c>
      <c r="O519" s="881">
        <v>0</v>
      </c>
      <c r="P519" s="878">
        <v>4690379092803</v>
      </c>
      <c r="Q519" s="881"/>
      <c r="R519" s="881">
        <v>0</v>
      </c>
      <c r="S519" s="878" t="s">
        <v>4107</v>
      </c>
      <c r="T519" s="884">
        <f t="shared" si="14"/>
        <v>747.92100000000005</v>
      </c>
      <c r="U519" s="885">
        <f t="shared" si="15"/>
        <v>785.31705000000011</v>
      </c>
    </row>
    <row r="520" spans="1:21" hidden="1">
      <c r="A520" s="878" t="s">
        <v>4518</v>
      </c>
      <c r="B520" s="879">
        <v>610130005350</v>
      </c>
      <c r="C520" s="878" t="s">
        <v>4618</v>
      </c>
      <c r="D520" s="878" t="s">
        <v>4140</v>
      </c>
      <c r="E520" s="878" t="s">
        <v>4150</v>
      </c>
      <c r="F520" s="880">
        <v>1116.3</v>
      </c>
      <c r="G520" s="878" t="s">
        <v>4106</v>
      </c>
      <c r="H520" s="881">
        <v>10</v>
      </c>
      <c r="I520" s="882">
        <v>0.43199654402764798</v>
      </c>
      <c r="J520" s="882">
        <v>6</v>
      </c>
      <c r="K520" s="883">
        <v>72</v>
      </c>
      <c r="L520" s="882">
        <v>9.33</v>
      </c>
      <c r="M520" s="882">
        <v>31.103751169990598</v>
      </c>
      <c r="N520" s="881">
        <v>1</v>
      </c>
      <c r="O520" s="881">
        <v>0</v>
      </c>
      <c r="P520" s="878">
        <v>4690379092797</v>
      </c>
      <c r="Q520" s="881"/>
      <c r="R520" s="881">
        <v>0</v>
      </c>
      <c r="S520" s="878" t="s">
        <v>4107</v>
      </c>
      <c r="T520" s="884">
        <f t="shared" si="14"/>
        <v>747.92100000000005</v>
      </c>
      <c r="U520" s="885">
        <f t="shared" si="15"/>
        <v>785.31705000000011</v>
      </c>
    </row>
    <row r="521" spans="1:21" hidden="1">
      <c r="A521" s="878" t="s">
        <v>4518</v>
      </c>
      <c r="B521" s="879">
        <v>620070002391</v>
      </c>
      <c r="C521" s="878" t="s">
        <v>4619</v>
      </c>
      <c r="D521" s="878" t="s">
        <v>4159</v>
      </c>
      <c r="E521" s="878" t="s">
        <v>4135</v>
      </c>
      <c r="F521" s="880">
        <v>12157.3</v>
      </c>
      <c r="G521" s="878" t="s">
        <v>4106</v>
      </c>
      <c r="H521" s="881">
        <v>2</v>
      </c>
      <c r="I521" s="882">
        <v>1.05596620908131</v>
      </c>
      <c r="J521" s="882">
        <v>0</v>
      </c>
      <c r="K521" s="883">
        <v>18</v>
      </c>
      <c r="L521" s="882">
        <v>22.9</v>
      </c>
      <c r="M521" s="882">
        <v>19.007391763463598</v>
      </c>
      <c r="N521" s="881">
        <v>1</v>
      </c>
      <c r="O521" s="881">
        <v>0</v>
      </c>
      <c r="P521" s="878">
        <v>4690379092834</v>
      </c>
      <c r="Q521" s="881"/>
      <c r="R521" s="881">
        <v>0</v>
      </c>
      <c r="S521" s="878" t="s">
        <v>4107</v>
      </c>
      <c r="T521" s="884">
        <f t="shared" si="14"/>
        <v>8145.3909999999996</v>
      </c>
      <c r="U521" s="885">
        <f t="shared" si="15"/>
        <v>8552.6605500000005</v>
      </c>
    </row>
    <row r="522" spans="1:21" hidden="1">
      <c r="A522" s="878" t="s">
        <v>4518</v>
      </c>
      <c r="B522" s="879">
        <v>620070002392</v>
      </c>
      <c r="C522" s="878" t="s">
        <v>4620</v>
      </c>
      <c r="D522" s="878" t="s">
        <v>4159</v>
      </c>
      <c r="E522" s="878" t="s">
        <v>4135</v>
      </c>
      <c r="F522" s="880">
        <v>12157.3</v>
      </c>
      <c r="G522" s="878" t="s">
        <v>4106</v>
      </c>
      <c r="H522" s="881">
        <v>2</v>
      </c>
      <c r="I522" s="882">
        <v>1.05596620908131</v>
      </c>
      <c r="J522" s="882">
        <v>0</v>
      </c>
      <c r="K522" s="883">
        <v>18</v>
      </c>
      <c r="L522" s="882">
        <v>22.9</v>
      </c>
      <c r="M522" s="882">
        <v>19.007391763463598</v>
      </c>
      <c r="N522" s="881">
        <v>1</v>
      </c>
      <c r="O522" s="881">
        <v>0</v>
      </c>
      <c r="P522" s="878">
        <v>4690379092841</v>
      </c>
      <c r="Q522" s="881"/>
      <c r="R522" s="881">
        <v>0</v>
      </c>
      <c r="S522" s="878" t="s">
        <v>4107</v>
      </c>
      <c r="T522" s="884">
        <f t="shared" si="14"/>
        <v>8145.3909999999996</v>
      </c>
      <c r="U522" s="885">
        <f t="shared" si="15"/>
        <v>8552.6605500000005</v>
      </c>
    </row>
    <row r="523" spans="1:21" hidden="1">
      <c r="A523" s="878" t="s">
        <v>4518</v>
      </c>
      <c r="B523" s="879">
        <v>620070002397</v>
      </c>
      <c r="C523" s="878" t="s">
        <v>4621</v>
      </c>
      <c r="D523" s="878" t="s">
        <v>4159</v>
      </c>
      <c r="E523" s="878" t="s">
        <v>4135</v>
      </c>
      <c r="F523" s="880">
        <v>12157.3</v>
      </c>
      <c r="G523" s="878" t="s">
        <v>4106</v>
      </c>
      <c r="H523" s="881">
        <v>2</v>
      </c>
      <c r="I523" s="882">
        <v>1.05596620908131</v>
      </c>
      <c r="J523" s="882">
        <v>0</v>
      </c>
      <c r="K523" s="883">
        <v>18</v>
      </c>
      <c r="L523" s="882">
        <v>22.9</v>
      </c>
      <c r="M523" s="882">
        <v>19.007391763463598</v>
      </c>
      <c r="N523" s="881">
        <v>1</v>
      </c>
      <c r="O523" s="881">
        <v>0</v>
      </c>
      <c r="P523" s="878">
        <v>4690379092896</v>
      </c>
      <c r="Q523" s="881"/>
      <c r="R523" s="881">
        <v>0</v>
      </c>
      <c r="S523" s="878" t="s">
        <v>4107</v>
      </c>
      <c r="T523" s="884">
        <f t="shared" si="14"/>
        <v>8145.3909999999996</v>
      </c>
      <c r="U523" s="885">
        <f t="shared" si="15"/>
        <v>8552.6605500000005</v>
      </c>
    </row>
    <row r="524" spans="1:21" hidden="1">
      <c r="A524" s="878" t="s">
        <v>4518</v>
      </c>
      <c r="B524" s="879">
        <v>620070002398</v>
      </c>
      <c r="C524" s="878" t="s">
        <v>4622</v>
      </c>
      <c r="D524" s="878" t="s">
        <v>4159</v>
      </c>
      <c r="E524" s="878" t="s">
        <v>4135</v>
      </c>
      <c r="F524" s="880">
        <v>12157.3</v>
      </c>
      <c r="G524" s="878" t="s">
        <v>4106</v>
      </c>
      <c r="H524" s="881">
        <v>2</v>
      </c>
      <c r="I524" s="882">
        <v>1.05596620908131</v>
      </c>
      <c r="J524" s="882">
        <v>0</v>
      </c>
      <c r="K524" s="883">
        <v>18</v>
      </c>
      <c r="L524" s="882">
        <v>22.9</v>
      </c>
      <c r="M524" s="882">
        <v>19.007391763463598</v>
      </c>
      <c r="N524" s="881">
        <v>1</v>
      </c>
      <c r="O524" s="881">
        <v>0</v>
      </c>
      <c r="P524" s="878">
        <v>4690379092902</v>
      </c>
      <c r="Q524" s="881"/>
      <c r="R524" s="881">
        <v>0</v>
      </c>
      <c r="S524" s="878" t="s">
        <v>4107</v>
      </c>
      <c r="T524" s="884">
        <f t="shared" si="14"/>
        <v>8145.3909999999996</v>
      </c>
      <c r="U524" s="885">
        <f t="shared" si="15"/>
        <v>8552.6605500000005</v>
      </c>
    </row>
    <row r="525" spans="1:21" hidden="1">
      <c r="A525" s="878" t="s">
        <v>4518</v>
      </c>
      <c r="B525" s="879">
        <v>620070002393</v>
      </c>
      <c r="C525" s="878" t="s">
        <v>4623</v>
      </c>
      <c r="D525" s="878" t="s">
        <v>4159</v>
      </c>
      <c r="E525" s="878" t="s">
        <v>4135</v>
      </c>
      <c r="F525" s="880">
        <v>12157.3</v>
      </c>
      <c r="G525" s="878" t="s">
        <v>4106</v>
      </c>
      <c r="H525" s="881">
        <v>2</v>
      </c>
      <c r="I525" s="882">
        <v>1.05596620908131</v>
      </c>
      <c r="J525" s="882">
        <v>0</v>
      </c>
      <c r="K525" s="883">
        <v>18</v>
      </c>
      <c r="L525" s="882">
        <v>22.9</v>
      </c>
      <c r="M525" s="882">
        <v>19.007391763463598</v>
      </c>
      <c r="N525" s="881">
        <v>1</v>
      </c>
      <c r="O525" s="881">
        <v>0</v>
      </c>
      <c r="P525" s="878">
        <v>4690379092858</v>
      </c>
      <c r="Q525" s="881"/>
      <c r="R525" s="881">
        <v>0</v>
      </c>
      <c r="S525" s="878" t="s">
        <v>4107</v>
      </c>
      <c r="T525" s="884">
        <f t="shared" si="14"/>
        <v>8145.3909999999996</v>
      </c>
      <c r="U525" s="885">
        <f t="shared" si="15"/>
        <v>8552.6605500000005</v>
      </c>
    </row>
    <row r="526" spans="1:21" hidden="1">
      <c r="A526" s="878" t="s">
        <v>4518</v>
      </c>
      <c r="B526" s="879">
        <v>620070002394</v>
      </c>
      <c r="C526" s="878" t="s">
        <v>4624</v>
      </c>
      <c r="D526" s="878" t="s">
        <v>4159</v>
      </c>
      <c r="E526" s="878" t="s">
        <v>4135</v>
      </c>
      <c r="F526" s="880">
        <v>12157.3</v>
      </c>
      <c r="G526" s="878" t="s">
        <v>4106</v>
      </c>
      <c r="H526" s="881">
        <v>2</v>
      </c>
      <c r="I526" s="882">
        <v>1.05596620908131</v>
      </c>
      <c r="J526" s="882">
        <v>0</v>
      </c>
      <c r="K526" s="883">
        <v>18</v>
      </c>
      <c r="L526" s="882">
        <v>22.9</v>
      </c>
      <c r="M526" s="882">
        <v>19.007391763463598</v>
      </c>
      <c r="N526" s="881">
        <v>1</v>
      </c>
      <c r="O526" s="881">
        <v>0</v>
      </c>
      <c r="P526" s="878">
        <v>4690379092865</v>
      </c>
      <c r="Q526" s="881"/>
      <c r="R526" s="881">
        <v>0</v>
      </c>
      <c r="S526" s="878" t="s">
        <v>4107</v>
      </c>
      <c r="T526" s="884">
        <f t="shared" si="14"/>
        <v>8145.3909999999996</v>
      </c>
      <c r="U526" s="885">
        <f t="shared" si="15"/>
        <v>8552.6605500000005</v>
      </c>
    </row>
    <row r="527" spans="1:21" hidden="1">
      <c r="A527" s="878" t="s">
        <v>4518</v>
      </c>
      <c r="B527" s="879">
        <v>620070002395</v>
      </c>
      <c r="C527" s="878" t="s">
        <v>4625</v>
      </c>
      <c r="D527" s="878" t="s">
        <v>4159</v>
      </c>
      <c r="E527" s="878" t="s">
        <v>4135</v>
      </c>
      <c r="F527" s="880">
        <v>12157.3</v>
      </c>
      <c r="G527" s="878" t="s">
        <v>4106</v>
      </c>
      <c r="H527" s="881">
        <v>2</v>
      </c>
      <c r="I527" s="882">
        <v>1.05596620908131</v>
      </c>
      <c r="J527" s="882">
        <v>0</v>
      </c>
      <c r="K527" s="883">
        <v>18</v>
      </c>
      <c r="L527" s="882">
        <v>22.9</v>
      </c>
      <c r="M527" s="882">
        <v>19.007391763463598</v>
      </c>
      <c r="N527" s="881">
        <v>1</v>
      </c>
      <c r="O527" s="881">
        <v>0</v>
      </c>
      <c r="P527" s="878">
        <v>4690379092872</v>
      </c>
      <c r="Q527" s="881"/>
      <c r="R527" s="881">
        <v>0</v>
      </c>
      <c r="S527" s="878" t="s">
        <v>4107</v>
      </c>
      <c r="T527" s="884">
        <f t="shared" si="14"/>
        <v>8145.3909999999996</v>
      </c>
      <c r="U527" s="885">
        <f t="shared" si="15"/>
        <v>8552.6605500000005</v>
      </c>
    </row>
    <row r="528" spans="1:21" hidden="1">
      <c r="A528" s="878" t="s">
        <v>4518</v>
      </c>
      <c r="B528" s="879">
        <v>620070002396</v>
      </c>
      <c r="C528" s="878" t="s">
        <v>4626</v>
      </c>
      <c r="D528" s="878" t="s">
        <v>4159</v>
      </c>
      <c r="E528" s="878" t="s">
        <v>4135</v>
      </c>
      <c r="F528" s="880">
        <v>12157.3</v>
      </c>
      <c r="G528" s="878" t="s">
        <v>4106</v>
      </c>
      <c r="H528" s="881">
        <v>2</v>
      </c>
      <c r="I528" s="882">
        <v>1.05596620908131</v>
      </c>
      <c r="J528" s="882">
        <v>0</v>
      </c>
      <c r="K528" s="883">
        <v>18</v>
      </c>
      <c r="L528" s="882">
        <v>22.9</v>
      </c>
      <c r="M528" s="882">
        <v>19.007391763463598</v>
      </c>
      <c r="N528" s="881">
        <v>1</v>
      </c>
      <c r="O528" s="881">
        <v>0</v>
      </c>
      <c r="P528" s="878">
        <v>4690379092889</v>
      </c>
      <c r="Q528" s="881"/>
      <c r="R528" s="881">
        <v>0</v>
      </c>
      <c r="S528" s="878" t="s">
        <v>4107</v>
      </c>
      <c r="T528" s="884">
        <f t="shared" si="14"/>
        <v>8145.3909999999996</v>
      </c>
      <c r="U528" s="885">
        <f t="shared" si="15"/>
        <v>8552.6605500000005</v>
      </c>
    </row>
    <row r="529" spans="1:21" hidden="1">
      <c r="A529" s="878" t="s">
        <v>4518</v>
      </c>
      <c r="B529" s="879">
        <v>620070002399</v>
      </c>
      <c r="C529" s="878" t="s">
        <v>4627</v>
      </c>
      <c r="D529" s="878" t="s">
        <v>4159</v>
      </c>
      <c r="E529" s="878" t="s">
        <v>4135</v>
      </c>
      <c r="F529" s="880">
        <v>16427.3</v>
      </c>
      <c r="G529" s="878" t="s">
        <v>4106</v>
      </c>
      <c r="H529" s="881">
        <v>1</v>
      </c>
      <c r="I529" s="882">
        <v>0.527983104540655</v>
      </c>
      <c r="J529" s="882">
        <v>0</v>
      </c>
      <c r="K529" s="883">
        <v>30</v>
      </c>
      <c r="L529" s="882">
        <v>11.45</v>
      </c>
      <c r="M529" s="882">
        <v>15.8394931362196</v>
      </c>
      <c r="N529" s="881">
        <v>1</v>
      </c>
      <c r="O529" s="881">
        <v>0</v>
      </c>
      <c r="P529" s="878">
        <v>4690379092919</v>
      </c>
      <c r="Q529" s="881"/>
      <c r="R529" s="881">
        <v>0</v>
      </c>
      <c r="S529" s="878" t="s">
        <v>4107</v>
      </c>
      <c r="T529" s="884">
        <f t="shared" si="14"/>
        <v>11006.291000000001</v>
      </c>
      <c r="U529" s="885">
        <f t="shared" si="15"/>
        <v>11556.605550000002</v>
      </c>
    </row>
    <row r="530" spans="1:21" hidden="1">
      <c r="A530" s="878" t="s">
        <v>4518</v>
      </c>
      <c r="B530" s="879">
        <v>620070002400</v>
      </c>
      <c r="C530" s="878" t="s">
        <v>4628</v>
      </c>
      <c r="D530" s="878" t="s">
        <v>4159</v>
      </c>
      <c r="E530" s="878" t="s">
        <v>4135</v>
      </c>
      <c r="F530" s="880">
        <v>16427.3</v>
      </c>
      <c r="G530" s="878" t="s">
        <v>4106</v>
      </c>
      <c r="H530" s="881">
        <v>1</v>
      </c>
      <c r="I530" s="882">
        <v>0.527983104540655</v>
      </c>
      <c r="J530" s="882">
        <v>0</v>
      </c>
      <c r="K530" s="883">
        <v>30</v>
      </c>
      <c r="L530" s="882">
        <v>11.45</v>
      </c>
      <c r="M530" s="882">
        <v>15.8394931362196</v>
      </c>
      <c r="N530" s="881">
        <v>1</v>
      </c>
      <c r="O530" s="881">
        <v>0</v>
      </c>
      <c r="P530" s="878">
        <v>4690379092926</v>
      </c>
      <c r="Q530" s="881"/>
      <c r="R530" s="881">
        <v>0</v>
      </c>
      <c r="S530" s="878" t="s">
        <v>4107</v>
      </c>
      <c r="T530" s="884">
        <f t="shared" si="14"/>
        <v>11006.291000000001</v>
      </c>
      <c r="U530" s="885">
        <f t="shared" si="15"/>
        <v>11556.605550000002</v>
      </c>
    </row>
    <row r="531" spans="1:21" hidden="1">
      <c r="A531" s="878" t="s">
        <v>4518</v>
      </c>
      <c r="B531" s="879">
        <v>620070002405</v>
      </c>
      <c r="C531" s="878" t="s">
        <v>4629</v>
      </c>
      <c r="D531" s="878" t="s">
        <v>4159</v>
      </c>
      <c r="E531" s="878" t="s">
        <v>4135</v>
      </c>
      <c r="F531" s="880">
        <v>16427.3</v>
      </c>
      <c r="G531" s="878" t="s">
        <v>4106</v>
      </c>
      <c r="H531" s="881">
        <v>1</v>
      </c>
      <c r="I531" s="882">
        <v>0.527983104540655</v>
      </c>
      <c r="J531" s="882">
        <v>0</v>
      </c>
      <c r="K531" s="883">
        <v>30</v>
      </c>
      <c r="L531" s="882">
        <v>11.45</v>
      </c>
      <c r="M531" s="882">
        <v>15.8394931362196</v>
      </c>
      <c r="N531" s="881">
        <v>1</v>
      </c>
      <c r="O531" s="881">
        <v>0</v>
      </c>
      <c r="P531" s="878">
        <v>4690379092971</v>
      </c>
      <c r="Q531" s="881"/>
      <c r="R531" s="881">
        <v>0</v>
      </c>
      <c r="S531" s="878" t="s">
        <v>4107</v>
      </c>
      <c r="T531" s="884">
        <f t="shared" si="14"/>
        <v>11006.291000000001</v>
      </c>
      <c r="U531" s="885">
        <f t="shared" si="15"/>
        <v>11556.605550000002</v>
      </c>
    </row>
    <row r="532" spans="1:21" hidden="1">
      <c r="A532" s="878" t="s">
        <v>4518</v>
      </c>
      <c r="B532" s="879">
        <v>620070002406</v>
      </c>
      <c r="C532" s="878" t="s">
        <v>4630</v>
      </c>
      <c r="D532" s="878" t="s">
        <v>4159</v>
      </c>
      <c r="E532" s="878" t="s">
        <v>4135</v>
      </c>
      <c r="F532" s="880">
        <v>16427.3</v>
      </c>
      <c r="G532" s="878" t="s">
        <v>4106</v>
      </c>
      <c r="H532" s="881">
        <v>1</v>
      </c>
      <c r="I532" s="882">
        <v>0.527983104540655</v>
      </c>
      <c r="J532" s="882">
        <v>0</v>
      </c>
      <c r="K532" s="883">
        <v>30</v>
      </c>
      <c r="L532" s="882">
        <v>11.45</v>
      </c>
      <c r="M532" s="882">
        <v>15.8394931362196</v>
      </c>
      <c r="N532" s="881">
        <v>1</v>
      </c>
      <c r="O532" s="881">
        <v>0</v>
      </c>
      <c r="P532" s="878">
        <v>4690379092988</v>
      </c>
      <c r="Q532" s="881"/>
      <c r="R532" s="881">
        <v>0</v>
      </c>
      <c r="S532" s="878" t="s">
        <v>4107</v>
      </c>
      <c r="T532" s="884">
        <f t="shared" si="14"/>
        <v>11006.291000000001</v>
      </c>
      <c r="U532" s="885">
        <f t="shared" si="15"/>
        <v>11556.605550000002</v>
      </c>
    </row>
    <row r="533" spans="1:21" hidden="1">
      <c r="A533" s="878" t="s">
        <v>4518</v>
      </c>
      <c r="B533" s="879">
        <v>620070002401</v>
      </c>
      <c r="C533" s="878" t="s">
        <v>4631</v>
      </c>
      <c r="D533" s="878" t="s">
        <v>4159</v>
      </c>
      <c r="E533" s="878" t="s">
        <v>4135</v>
      </c>
      <c r="F533" s="880">
        <v>16427.3</v>
      </c>
      <c r="G533" s="878" t="s">
        <v>4106</v>
      </c>
      <c r="H533" s="881">
        <v>1</v>
      </c>
      <c r="I533" s="882">
        <v>0.527983104540655</v>
      </c>
      <c r="J533" s="882">
        <v>0</v>
      </c>
      <c r="K533" s="883">
        <v>30</v>
      </c>
      <c r="L533" s="882">
        <v>11.45</v>
      </c>
      <c r="M533" s="882">
        <v>15.8394931362196</v>
      </c>
      <c r="N533" s="881">
        <v>1</v>
      </c>
      <c r="O533" s="881">
        <v>0</v>
      </c>
      <c r="P533" s="878">
        <v>4690379092933</v>
      </c>
      <c r="Q533" s="881"/>
      <c r="R533" s="881">
        <v>0</v>
      </c>
      <c r="S533" s="878" t="s">
        <v>4107</v>
      </c>
      <c r="T533" s="884">
        <f t="shared" si="14"/>
        <v>11006.291000000001</v>
      </c>
      <c r="U533" s="885">
        <f t="shared" si="15"/>
        <v>11556.605550000002</v>
      </c>
    </row>
    <row r="534" spans="1:21" hidden="1">
      <c r="A534" s="878" t="s">
        <v>4518</v>
      </c>
      <c r="B534" s="879">
        <v>620070002402</v>
      </c>
      <c r="C534" s="878" t="s">
        <v>4632</v>
      </c>
      <c r="D534" s="878" t="s">
        <v>4159</v>
      </c>
      <c r="E534" s="878" t="s">
        <v>4135</v>
      </c>
      <c r="F534" s="880">
        <v>16427.3</v>
      </c>
      <c r="G534" s="878" t="s">
        <v>4106</v>
      </c>
      <c r="H534" s="881">
        <v>1</v>
      </c>
      <c r="I534" s="882">
        <v>0.527983104540655</v>
      </c>
      <c r="J534" s="882">
        <v>0</v>
      </c>
      <c r="K534" s="883">
        <v>30</v>
      </c>
      <c r="L534" s="882">
        <v>11.45</v>
      </c>
      <c r="M534" s="882">
        <v>15.8394931362196</v>
      </c>
      <c r="N534" s="881">
        <v>1</v>
      </c>
      <c r="O534" s="881">
        <v>0</v>
      </c>
      <c r="P534" s="878">
        <v>4690379092940</v>
      </c>
      <c r="Q534" s="881"/>
      <c r="R534" s="881">
        <v>0</v>
      </c>
      <c r="S534" s="878" t="s">
        <v>4107</v>
      </c>
      <c r="T534" s="884">
        <f t="shared" si="14"/>
        <v>11006.291000000001</v>
      </c>
      <c r="U534" s="885">
        <f t="shared" si="15"/>
        <v>11556.605550000002</v>
      </c>
    </row>
    <row r="535" spans="1:21" hidden="1">
      <c r="A535" s="878" t="s">
        <v>4518</v>
      </c>
      <c r="B535" s="879">
        <v>620070002403</v>
      </c>
      <c r="C535" s="878" t="s">
        <v>4633</v>
      </c>
      <c r="D535" s="878" t="s">
        <v>4159</v>
      </c>
      <c r="E535" s="878" t="s">
        <v>4135</v>
      </c>
      <c r="F535" s="880">
        <v>16427.3</v>
      </c>
      <c r="G535" s="878" t="s">
        <v>4106</v>
      </c>
      <c r="H535" s="881">
        <v>1</v>
      </c>
      <c r="I535" s="882">
        <v>0.527983104540655</v>
      </c>
      <c r="J535" s="882">
        <v>0</v>
      </c>
      <c r="K535" s="883">
        <v>30</v>
      </c>
      <c r="L535" s="882">
        <v>11.45</v>
      </c>
      <c r="M535" s="882">
        <v>15.8394931362196</v>
      </c>
      <c r="N535" s="881">
        <v>1</v>
      </c>
      <c r="O535" s="881">
        <v>0</v>
      </c>
      <c r="P535" s="878">
        <v>4690379092957</v>
      </c>
      <c r="Q535" s="881"/>
      <c r="R535" s="881">
        <v>0</v>
      </c>
      <c r="S535" s="878" t="s">
        <v>4107</v>
      </c>
      <c r="T535" s="884">
        <f t="shared" si="14"/>
        <v>11006.291000000001</v>
      </c>
      <c r="U535" s="885">
        <f t="shared" si="15"/>
        <v>11556.605550000002</v>
      </c>
    </row>
    <row r="536" spans="1:21" hidden="1">
      <c r="A536" s="878" t="s">
        <v>4518</v>
      </c>
      <c r="B536" s="879">
        <v>620070002404</v>
      </c>
      <c r="C536" s="878" t="s">
        <v>4634</v>
      </c>
      <c r="D536" s="878" t="s">
        <v>4159</v>
      </c>
      <c r="E536" s="878" t="s">
        <v>4135</v>
      </c>
      <c r="F536" s="880">
        <v>16427.3</v>
      </c>
      <c r="G536" s="878" t="s">
        <v>4106</v>
      </c>
      <c r="H536" s="881">
        <v>1</v>
      </c>
      <c r="I536" s="882">
        <v>0.527983104540655</v>
      </c>
      <c r="J536" s="882">
        <v>0</v>
      </c>
      <c r="K536" s="883">
        <v>30</v>
      </c>
      <c r="L536" s="882">
        <v>11.45</v>
      </c>
      <c r="M536" s="882">
        <v>15.8394931362196</v>
      </c>
      <c r="N536" s="881">
        <v>1</v>
      </c>
      <c r="O536" s="881">
        <v>0</v>
      </c>
      <c r="P536" s="878">
        <v>4690379092964</v>
      </c>
      <c r="Q536" s="881"/>
      <c r="R536" s="881">
        <v>0</v>
      </c>
      <c r="S536" s="878" t="s">
        <v>4107</v>
      </c>
      <c r="T536" s="884">
        <f t="shared" si="14"/>
        <v>11006.291000000001</v>
      </c>
      <c r="U536" s="885">
        <f t="shared" si="15"/>
        <v>11556.605550000002</v>
      </c>
    </row>
    <row r="537" spans="1:21" hidden="1">
      <c r="A537" s="878" t="s">
        <v>4518</v>
      </c>
      <c r="B537" s="879">
        <v>620070002407</v>
      </c>
      <c r="C537" s="878" t="s">
        <v>4635</v>
      </c>
      <c r="D537" s="878" t="s">
        <v>4159</v>
      </c>
      <c r="E537" s="878" t="s">
        <v>4135</v>
      </c>
      <c r="F537" s="880">
        <v>16427.3</v>
      </c>
      <c r="G537" s="878" t="s">
        <v>4106</v>
      </c>
      <c r="H537" s="881">
        <v>1</v>
      </c>
      <c r="I537" s="882">
        <v>0.527983104540655</v>
      </c>
      <c r="J537" s="882">
        <v>0</v>
      </c>
      <c r="K537" s="883">
        <v>30</v>
      </c>
      <c r="L537" s="882">
        <v>11.45</v>
      </c>
      <c r="M537" s="882">
        <v>15.8394931362196</v>
      </c>
      <c r="N537" s="881">
        <v>1</v>
      </c>
      <c r="O537" s="881">
        <v>0</v>
      </c>
      <c r="P537" s="878">
        <v>4690379092995</v>
      </c>
      <c r="Q537" s="881"/>
      <c r="R537" s="881">
        <v>0</v>
      </c>
      <c r="S537" s="878" t="s">
        <v>4107</v>
      </c>
      <c r="T537" s="884">
        <f t="shared" si="14"/>
        <v>11006.291000000001</v>
      </c>
      <c r="U537" s="885">
        <f t="shared" si="15"/>
        <v>11556.605550000002</v>
      </c>
    </row>
    <row r="538" spans="1:21" hidden="1">
      <c r="A538" s="878" t="s">
        <v>4518</v>
      </c>
      <c r="B538" s="879">
        <v>620070002408</v>
      </c>
      <c r="C538" s="878" t="s">
        <v>4636</v>
      </c>
      <c r="D538" s="878" t="s">
        <v>4159</v>
      </c>
      <c r="E538" s="878" t="s">
        <v>4135</v>
      </c>
      <c r="F538" s="880">
        <v>16427.3</v>
      </c>
      <c r="G538" s="878" t="s">
        <v>4106</v>
      </c>
      <c r="H538" s="881">
        <v>1</v>
      </c>
      <c r="I538" s="882">
        <v>0.527983104540655</v>
      </c>
      <c r="J538" s="882">
        <v>0</v>
      </c>
      <c r="K538" s="883">
        <v>30</v>
      </c>
      <c r="L538" s="882">
        <v>11.45</v>
      </c>
      <c r="M538" s="882">
        <v>15.8394931362196</v>
      </c>
      <c r="N538" s="881">
        <v>1</v>
      </c>
      <c r="O538" s="881">
        <v>0</v>
      </c>
      <c r="P538" s="878">
        <v>4690379093008</v>
      </c>
      <c r="Q538" s="881"/>
      <c r="R538" s="881">
        <v>0</v>
      </c>
      <c r="S538" s="878" t="s">
        <v>4107</v>
      </c>
      <c r="T538" s="884">
        <f t="shared" si="14"/>
        <v>11006.291000000001</v>
      </c>
      <c r="U538" s="885">
        <f t="shared" si="15"/>
        <v>11556.605550000002</v>
      </c>
    </row>
    <row r="539" spans="1:21" hidden="1">
      <c r="A539" s="878" t="s">
        <v>4518</v>
      </c>
      <c r="B539" s="879">
        <v>620070002413</v>
      </c>
      <c r="C539" s="878" t="s">
        <v>4637</v>
      </c>
      <c r="D539" s="878" t="s">
        <v>4159</v>
      </c>
      <c r="E539" s="878" t="s">
        <v>4135</v>
      </c>
      <c r="F539" s="880">
        <v>16427.3</v>
      </c>
      <c r="G539" s="878" t="s">
        <v>4106</v>
      </c>
      <c r="H539" s="881">
        <v>1</v>
      </c>
      <c r="I539" s="882">
        <v>0.527983104540655</v>
      </c>
      <c r="J539" s="882">
        <v>0</v>
      </c>
      <c r="K539" s="883">
        <v>30</v>
      </c>
      <c r="L539" s="882">
        <v>11.45</v>
      </c>
      <c r="M539" s="882">
        <v>15.8394931362196</v>
      </c>
      <c r="N539" s="881">
        <v>1</v>
      </c>
      <c r="O539" s="881">
        <v>0</v>
      </c>
      <c r="P539" s="878">
        <v>4690379093053</v>
      </c>
      <c r="Q539" s="881"/>
      <c r="R539" s="881">
        <v>0</v>
      </c>
      <c r="S539" s="878" t="s">
        <v>4107</v>
      </c>
      <c r="T539" s="884">
        <f t="shared" si="14"/>
        <v>11006.291000000001</v>
      </c>
      <c r="U539" s="885">
        <f t="shared" si="15"/>
        <v>11556.605550000002</v>
      </c>
    </row>
    <row r="540" spans="1:21" hidden="1">
      <c r="A540" s="878" t="s">
        <v>4518</v>
      </c>
      <c r="B540" s="879">
        <v>620070002414</v>
      </c>
      <c r="C540" s="878" t="s">
        <v>4638</v>
      </c>
      <c r="D540" s="878" t="s">
        <v>4159</v>
      </c>
      <c r="E540" s="878" t="s">
        <v>4135</v>
      </c>
      <c r="F540" s="880">
        <v>16427.3</v>
      </c>
      <c r="G540" s="878" t="s">
        <v>4106</v>
      </c>
      <c r="H540" s="881">
        <v>1</v>
      </c>
      <c r="I540" s="882">
        <v>0.527983104540655</v>
      </c>
      <c r="J540" s="882">
        <v>0</v>
      </c>
      <c r="K540" s="883">
        <v>30</v>
      </c>
      <c r="L540" s="882">
        <v>11.45</v>
      </c>
      <c r="M540" s="882">
        <v>15.8394931362196</v>
      </c>
      <c r="N540" s="881">
        <v>1</v>
      </c>
      <c r="O540" s="881">
        <v>0</v>
      </c>
      <c r="P540" s="878">
        <v>4690379093060</v>
      </c>
      <c r="Q540" s="881"/>
      <c r="R540" s="881">
        <v>0</v>
      </c>
      <c r="S540" s="878" t="s">
        <v>4107</v>
      </c>
      <c r="T540" s="884">
        <f t="shared" si="14"/>
        <v>11006.291000000001</v>
      </c>
      <c r="U540" s="885">
        <f t="shared" si="15"/>
        <v>11556.605550000002</v>
      </c>
    </row>
    <row r="541" spans="1:21" hidden="1">
      <c r="A541" s="878" t="s">
        <v>4518</v>
      </c>
      <c r="B541" s="879">
        <v>620070002409</v>
      </c>
      <c r="C541" s="878" t="s">
        <v>4639</v>
      </c>
      <c r="D541" s="878" t="s">
        <v>4159</v>
      </c>
      <c r="E541" s="878" t="s">
        <v>4135</v>
      </c>
      <c r="F541" s="880">
        <v>16427.3</v>
      </c>
      <c r="G541" s="878" t="s">
        <v>4106</v>
      </c>
      <c r="H541" s="881">
        <v>1</v>
      </c>
      <c r="I541" s="882">
        <v>0.527983104540655</v>
      </c>
      <c r="J541" s="882">
        <v>0</v>
      </c>
      <c r="K541" s="883">
        <v>30</v>
      </c>
      <c r="L541" s="882">
        <v>11.45</v>
      </c>
      <c r="M541" s="882">
        <v>15.8394931362196</v>
      </c>
      <c r="N541" s="881">
        <v>1</v>
      </c>
      <c r="O541" s="881">
        <v>0</v>
      </c>
      <c r="P541" s="878">
        <v>4690379093015</v>
      </c>
      <c r="Q541" s="881"/>
      <c r="R541" s="881">
        <v>0</v>
      </c>
      <c r="S541" s="878" t="s">
        <v>4107</v>
      </c>
      <c r="T541" s="884">
        <f t="shared" si="14"/>
        <v>11006.291000000001</v>
      </c>
      <c r="U541" s="885">
        <f t="shared" si="15"/>
        <v>11556.605550000002</v>
      </c>
    </row>
    <row r="542" spans="1:21" hidden="1">
      <c r="A542" s="878" t="s">
        <v>4518</v>
      </c>
      <c r="B542" s="879">
        <v>620070002410</v>
      </c>
      <c r="C542" s="878" t="s">
        <v>4640</v>
      </c>
      <c r="D542" s="878" t="s">
        <v>4159</v>
      </c>
      <c r="E542" s="878" t="s">
        <v>4135</v>
      </c>
      <c r="F542" s="880">
        <v>16427.3</v>
      </c>
      <c r="G542" s="878" t="s">
        <v>4106</v>
      </c>
      <c r="H542" s="881">
        <v>1</v>
      </c>
      <c r="I542" s="882">
        <v>0.527983104540655</v>
      </c>
      <c r="J542" s="882">
        <v>0</v>
      </c>
      <c r="K542" s="883">
        <v>30</v>
      </c>
      <c r="L542" s="882">
        <v>11.45</v>
      </c>
      <c r="M542" s="882">
        <v>15.8394931362196</v>
      </c>
      <c r="N542" s="881">
        <v>1</v>
      </c>
      <c r="O542" s="881">
        <v>0</v>
      </c>
      <c r="P542" s="878">
        <v>4690379093022</v>
      </c>
      <c r="Q542" s="881"/>
      <c r="R542" s="881">
        <v>0</v>
      </c>
      <c r="S542" s="878" t="s">
        <v>4107</v>
      </c>
      <c r="T542" s="884">
        <f t="shared" si="14"/>
        <v>11006.291000000001</v>
      </c>
      <c r="U542" s="885">
        <f t="shared" si="15"/>
        <v>11556.605550000002</v>
      </c>
    </row>
    <row r="543" spans="1:21" hidden="1">
      <c r="A543" s="878" t="s">
        <v>4518</v>
      </c>
      <c r="B543" s="879">
        <v>620070002411</v>
      </c>
      <c r="C543" s="878" t="s">
        <v>4641</v>
      </c>
      <c r="D543" s="878" t="s">
        <v>4159</v>
      </c>
      <c r="E543" s="878" t="s">
        <v>4135</v>
      </c>
      <c r="F543" s="880">
        <v>16427.3</v>
      </c>
      <c r="G543" s="878" t="s">
        <v>4106</v>
      </c>
      <c r="H543" s="881">
        <v>1</v>
      </c>
      <c r="I543" s="882">
        <v>0.527983104540655</v>
      </c>
      <c r="J543" s="882">
        <v>0</v>
      </c>
      <c r="K543" s="883">
        <v>30</v>
      </c>
      <c r="L543" s="882">
        <v>11.45</v>
      </c>
      <c r="M543" s="882">
        <v>15.8394931362196</v>
      </c>
      <c r="N543" s="881">
        <v>1</v>
      </c>
      <c r="O543" s="881">
        <v>0</v>
      </c>
      <c r="P543" s="878">
        <v>4690379093039</v>
      </c>
      <c r="Q543" s="881"/>
      <c r="R543" s="881">
        <v>0</v>
      </c>
      <c r="S543" s="878" t="s">
        <v>4107</v>
      </c>
      <c r="T543" s="884">
        <f t="shared" si="14"/>
        <v>11006.291000000001</v>
      </c>
      <c r="U543" s="885">
        <f t="shared" si="15"/>
        <v>11556.605550000002</v>
      </c>
    </row>
    <row r="544" spans="1:21" hidden="1">
      <c r="A544" s="878" t="s">
        <v>4518</v>
      </c>
      <c r="B544" s="879">
        <v>620070002412</v>
      </c>
      <c r="C544" s="878" t="s">
        <v>4642</v>
      </c>
      <c r="D544" s="878" t="s">
        <v>4159</v>
      </c>
      <c r="E544" s="878" t="s">
        <v>4135</v>
      </c>
      <c r="F544" s="880">
        <v>16427.3</v>
      </c>
      <c r="G544" s="878" t="s">
        <v>4106</v>
      </c>
      <c r="H544" s="881">
        <v>1</v>
      </c>
      <c r="I544" s="882">
        <v>0.527983104540655</v>
      </c>
      <c r="J544" s="882">
        <v>0</v>
      </c>
      <c r="K544" s="883">
        <v>30</v>
      </c>
      <c r="L544" s="882">
        <v>11.45</v>
      </c>
      <c r="M544" s="882">
        <v>15.8394931362196</v>
      </c>
      <c r="N544" s="881">
        <v>1</v>
      </c>
      <c r="O544" s="881">
        <v>0</v>
      </c>
      <c r="P544" s="878">
        <v>4690379093046</v>
      </c>
      <c r="Q544" s="881"/>
      <c r="R544" s="881">
        <v>0</v>
      </c>
      <c r="S544" s="878" t="s">
        <v>4107</v>
      </c>
      <c r="T544" s="884">
        <f t="shared" si="14"/>
        <v>11006.291000000001</v>
      </c>
      <c r="U544" s="885">
        <f t="shared" si="15"/>
        <v>11556.605550000002</v>
      </c>
    </row>
    <row r="545" spans="1:21" hidden="1">
      <c r="A545" s="878" t="s">
        <v>4518</v>
      </c>
      <c r="B545" s="879">
        <v>620070002415</v>
      </c>
      <c r="C545" s="878" t="s">
        <v>4643</v>
      </c>
      <c r="D545" s="878" t="s">
        <v>4172</v>
      </c>
      <c r="E545" s="878" t="s">
        <v>4135</v>
      </c>
      <c r="F545" s="880">
        <v>6972.3</v>
      </c>
      <c r="G545" s="878" t="s">
        <v>4106</v>
      </c>
      <c r="H545" s="881">
        <v>4</v>
      </c>
      <c r="I545" s="882">
        <v>1.05596620908131</v>
      </c>
      <c r="J545" s="882">
        <v>0</v>
      </c>
      <c r="K545" s="883">
        <v>20</v>
      </c>
      <c r="L545" s="882">
        <v>45.8</v>
      </c>
      <c r="M545" s="882">
        <v>21.119324181626201</v>
      </c>
      <c r="N545" s="881">
        <v>1</v>
      </c>
      <c r="O545" s="881">
        <v>0</v>
      </c>
      <c r="P545" s="878">
        <v>4690379093077</v>
      </c>
      <c r="Q545" s="881"/>
      <c r="R545" s="881">
        <v>0</v>
      </c>
      <c r="S545" s="878" t="s">
        <v>4107</v>
      </c>
      <c r="T545" s="884">
        <f t="shared" ref="T545:T608" si="16">F545*67%</f>
        <v>4671.4410000000007</v>
      </c>
      <c r="U545" s="885">
        <f t="shared" ref="U545:U608" si="17">T545*1.05</f>
        <v>4905.0130500000014</v>
      </c>
    </row>
    <row r="546" spans="1:21" hidden="1">
      <c r="A546" s="878" t="s">
        <v>4518</v>
      </c>
      <c r="B546" s="879">
        <v>620070002416</v>
      </c>
      <c r="C546" s="878" t="s">
        <v>4644</v>
      </c>
      <c r="D546" s="878" t="s">
        <v>4172</v>
      </c>
      <c r="E546" s="878" t="s">
        <v>4135</v>
      </c>
      <c r="F546" s="880">
        <v>6972.3</v>
      </c>
      <c r="G546" s="878" t="s">
        <v>4106</v>
      </c>
      <c r="H546" s="881">
        <v>4</v>
      </c>
      <c r="I546" s="882">
        <v>1.05596620908131</v>
      </c>
      <c r="J546" s="882">
        <v>0</v>
      </c>
      <c r="K546" s="883">
        <v>20</v>
      </c>
      <c r="L546" s="882">
        <v>45.8</v>
      </c>
      <c r="M546" s="882">
        <v>21.119324181626201</v>
      </c>
      <c r="N546" s="881">
        <v>1</v>
      </c>
      <c r="O546" s="881">
        <v>0</v>
      </c>
      <c r="P546" s="878">
        <v>4690379093084</v>
      </c>
      <c r="Q546" s="881"/>
      <c r="R546" s="881">
        <v>0</v>
      </c>
      <c r="S546" s="878" t="s">
        <v>4107</v>
      </c>
      <c r="T546" s="884">
        <f t="shared" si="16"/>
        <v>4671.4410000000007</v>
      </c>
      <c r="U546" s="885">
        <f t="shared" si="17"/>
        <v>4905.0130500000014</v>
      </c>
    </row>
    <row r="547" spans="1:21" hidden="1">
      <c r="A547" s="878" t="s">
        <v>4518</v>
      </c>
      <c r="B547" s="879">
        <v>620070002421</v>
      </c>
      <c r="C547" s="878" t="s">
        <v>4645</v>
      </c>
      <c r="D547" s="878" t="s">
        <v>4172</v>
      </c>
      <c r="E547" s="878" t="s">
        <v>4135</v>
      </c>
      <c r="F547" s="880">
        <v>6972.3</v>
      </c>
      <c r="G547" s="878" t="s">
        <v>4106</v>
      </c>
      <c r="H547" s="881">
        <v>4</v>
      </c>
      <c r="I547" s="882">
        <v>1.05596620908131</v>
      </c>
      <c r="J547" s="882">
        <v>0</v>
      </c>
      <c r="K547" s="883">
        <v>20</v>
      </c>
      <c r="L547" s="882">
        <v>45.8</v>
      </c>
      <c r="M547" s="882">
        <v>21.119324181626201</v>
      </c>
      <c r="N547" s="881">
        <v>1</v>
      </c>
      <c r="O547" s="881">
        <v>0</v>
      </c>
      <c r="P547" s="878">
        <v>4690379093138</v>
      </c>
      <c r="Q547" s="881"/>
      <c r="R547" s="881">
        <v>0</v>
      </c>
      <c r="S547" s="878" t="s">
        <v>4107</v>
      </c>
      <c r="T547" s="884">
        <f t="shared" si="16"/>
        <v>4671.4410000000007</v>
      </c>
      <c r="U547" s="885">
        <f t="shared" si="17"/>
        <v>4905.0130500000014</v>
      </c>
    </row>
    <row r="548" spans="1:21" hidden="1">
      <c r="A548" s="878" t="s">
        <v>4518</v>
      </c>
      <c r="B548" s="879">
        <v>620070002422</v>
      </c>
      <c r="C548" s="878" t="s">
        <v>4646</v>
      </c>
      <c r="D548" s="878" t="s">
        <v>4172</v>
      </c>
      <c r="E548" s="878" t="s">
        <v>4135</v>
      </c>
      <c r="F548" s="880">
        <v>6972.3</v>
      </c>
      <c r="G548" s="878" t="s">
        <v>4106</v>
      </c>
      <c r="H548" s="881">
        <v>4</v>
      </c>
      <c r="I548" s="882">
        <v>1.05596620908131</v>
      </c>
      <c r="J548" s="882">
        <v>0</v>
      </c>
      <c r="K548" s="883">
        <v>20</v>
      </c>
      <c r="L548" s="882">
        <v>45.8</v>
      </c>
      <c r="M548" s="882">
        <v>21.119324181626201</v>
      </c>
      <c r="N548" s="881">
        <v>1</v>
      </c>
      <c r="O548" s="881">
        <v>0</v>
      </c>
      <c r="P548" s="878">
        <v>4690379093145</v>
      </c>
      <c r="Q548" s="881"/>
      <c r="R548" s="881">
        <v>0</v>
      </c>
      <c r="S548" s="878" t="s">
        <v>4107</v>
      </c>
      <c r="T548" s="884">
        <f t="shared" si="16"/>
        <v>4671.4410000000007</v>
      </c>
      <c r="U548" s="885">
        <f t="shared" si="17"/>
        <v>4905.0130500000014</v>
      </c>
    </row>
    <row r="549" spans="1:21" hidden="1">
      <c r="A549" s="878" t="s">
        <v>4518</v>
      </c>
      <c r="B549" s="879">
        <v>620070002417</v>
      </c>
      <c r="C549" s="878" t="s">
        <v>4647</v>
      </c>
      <c r="D549" s="878" t="s">
        <v>4172</v>
      </c>
      <c r="E549" s="878" t="s">
        <v>4135</v>
      </c>
      <c r="F549" s="880">
        <v>6972.3</v>
      </c>
      <c r="G549" s="878" t="s">
        <v>4106</v>
      </c>
      <c r="H549" s="881">
        <v>4</v>
      </c>
      <c r="I549" s="882">
        <v>1.05596620908131</v>
      </c>
      <c r="J549" s="882">
        <v>0</v>
      </c>
      <c r="K549" s="883">
        <v>20</v>
      </c>
      <c r="L549" s="882">
        <v>45.8</v>
      </c>
      <c r="M549" s="882">
        <v>21.119324181626201</v>
      </c>
      <c r="N549" s="881">
        <v>1</v>
      </c>
      <c r="O549" s="881">
        <v>0</v>
      </c>
      <c r="P549" s="878">
        <v>4690379093091</v>
      </c>
      <c r="Q549" s="881"/>
      <c r="R549" s="881">
        <v>0</v>
      </c>
      <c r="S549" s="878" t="s">
        <v>4107</v>
      </c>
      <c r="T549" s="884">
        <f t="shared" si="16"/>
        <v>4671.4410000000007</v>
      </c>
      <c r="U549" s="885">
        <f t="shared" si="17"/>
        <v>4905.0130500000014</v>
      </c>
    </row>
    <row r="550" spans="1:21" hidden="1">
      <c r="A550" s="878" t="s">
        <v>4518</v>
      </c>
      <c r="B550" s="879">
        <v>620070002418</v>
      </c>
      <c r="C550" s="878" t="s">
        <v>4648</v>
      </c>
      <c r="D550" s="878" t="s">
        <v>4172</v>
      </c>
      <c r="E550" s="878" t="s">
        <v>4135</v>
      </c>
      <c r="F550" s="880">
        <v>6972.3</v>
      </c>
      <c r="G550" s="878" t="s">
        <v>4106</v>
      </c>
      <c r="H550" s="881">
        <v>4</v>
      </c>
      <c r="I550" s="882">
        <v>1.05596620908131</v>
      </c>
      <c r="J550" s="882">
        <v>0</v>
      </c>
      <c r="K550" s="883">
        <v>20</v>
      </c>
      <c r="L550" s="882">
        <v>45.8</v>
      </c>
      <c r="M550" s="882">
        <v>21.119324181626201</v>
      </c>
      <c r="N550" s="881">
        <v>1</v>
      </c>
      <c r="O550" s="881">
        <v>0</v>
      </c>
      <c r="P550" s="878">
        <v>4690379093107</v>
      </c>
      <c r="Q550" s="881"/>
      <c r="R550" s="881">
        <v>0</v>
      </c>
      <c r="S550" s="878" t="s">
        <v>4107</v>
      </c>
      <c r="T550" s="884">
        <f t="shared" si="16"/>
        <v>4671.4410000000007</v>
      </c>
      <c r="U550" s="885">
        <f t="shared" si="17"/>
        <v>4905.0130500000014</v>
      </c>
    </row>
    <row r="551" spans="1:21" hidden="1">
      <c r="A551" s="878" t="s">
        <v>4518</v>
      </c>
      <c r="B551" s="879">
        <v>620070002419</v>
      </c>
      <c r="C551" s="878" t="s">
        <v>4649</v>
      </c>
      <c r="D551" s="878" t="s">
        <v>4172</v>
      </c>
      <c r="E551" s="878" t="s">
        <v>4135</v>
      </c>
      <c r="F551" s="880">
        <v>6972.3</v>
      </c>
      <c r="G551" s="878" t="s">
        <v>4106</v>
      </c>
      <c r="H551" s="881">
        <v>4</v>
      </c>
      <c r="I551" s="882">
        <v>1.05596620908131</v>
      </c>
      <c r="J551" s="882">
        <v>0</v>
      </c>
      <c r="K551" s="883">
        <v>20</v>
      </c>
      <c r="L551" s="882">
        <v>45.8</v>
      </c>
      <c r="M551" s="882">
        <v>21.119324181626201</v>
      </c>
      <c r="N551" s="881">
        <v>1</v>
      </c>
      <c r="O551" s="881">
        <v>0</v>
      </c>
      <c r="P551" s="878">
        <v>4690379093114</v>
      </c>
      <c r="Q551" s="881"/>
      <c r="R551" s="881">
        <v>0</v>
      </c>
      <c r="S551" s="878" t="s">
        <v>4107</v>
      </c>
      <c r="T551" s="884">
        <f t="shared" si="16"/>
        <v>4671.4410000000007</v>
      </c>
      <c r="U551" s="885">
        <f t="shared" si="17"/>
        <v>4905.0130500000014</v>
      </c>
    </row>
    <row r="552" spans="1:21" hidden="1">
      <c r="A552" s="878" t="s">
        <v>4518</v>
      </c>
      <c r="B552" s="879">
        <v>620070002420</v>
      </c>
      <c r="C552" s="878" t="s">
        <v>4650</v>
      </c>
      <c r="D552" s="878" t="s">
        <v>4172</v>
      </c>
      <c r="E552" s="878" t="s">
        <v>4135</v>
      </c>
      <c r="F552" s="880">
        <v>6972.3</v>
      </c>
      <c r="G552" s="878" t="s">
        <v>4106</v>
      </c>
      <c r="H552" s="881">
        <v>4</v>
      </c>
      <c r="I552" s="882">
        <v>1.05596620908131</v>
      </c>
      <c r="J552" s="882">
        <v>0</v>
      </c>
      <c r="K552" s="883">
        <v>20</v>
      </c>
      <c r="L552" s="882">
        <v>45.8</v>
      </c>
      <c r="M552" s="882">
        <v>21.119324181626201</v>
      </c>
      <c r="N552" s="881">
        <v>1</v>
      </c>
      <c r="O552" s="881">
        <v>0</v>
      </c>
      <c r="P552" s="878">
        <v>4690379093121</v>
      </c>
      <c r="Q552" s="881"/>
      <c r="R552" s="881">
        <v>0</v>
      </c>
      <c r="S552" s="878" t="s">
        <v>4107</v>
      </c>
      <c r="T552" s="884">
        <f t="shared" si="16"/>
        <v>4671.4410000000007</v>
      </c>
      <c r="U552" s="885">
        <f t="shared" si="17"/>
        <v>4905.0130500000014</v>
      </c>
    </row>
    <row r="553" spans="1:21" hidden="1">
      <c r="A553" s="878" t="s">
        <v>4518</v>
      </c>
      <c r="B553" s="879">
        <v>620070002423</v>
      </c>
      <c r="C553" s="878" t="s">
        <v>4651</v>
      </c>
      <c r="D553" s="878" t="s">
        <v>4172</v>
      </c>
      <c r="E553" s="878" t="s">
        <v>4135</v>
      </c>
      <c r="F553" s="880">
        <v>11712</v>
      </c>
      <c r="G553" s="878" t="s">
        <v>4106</v>
      </c>
      <c r="H553" s="881">
        <v>2</v>
      </c>
      <c r="I553" s="882">
        <v>0.527983104540655</v>
      </c>
      <c r="J553" s="882">
        <v>0</v>
      </c>
      <c r="K553" s="883">
        <v>26</v>
      </c>
      <c r="L553" s="882">
        <v>22.9</v>
      </c>
      <c r="M553" s="882">
        <v>13.727560718056999</v>
      </c>
      <c r="N553" s="881">
        <v>1</v>
      </c>
      <c r="O553" s="881">
        <v>0</v>
      </c>
      <c r="P553" s="878">
        <v>4690379093152</v>
      </c>
      <c r="Q553" s="881"/>
      <c r="R553" s="881">
        <v>0</v>
      </c>
      <c r="S553" s="878" t="s">
        <v>4107</v>
      </c>
      <c r="T553" s="884">
        <f t="shared" si="16"/>
        <v>7847.0400000000009</v>
      </c>
      <c r="U553" s="885">
        <f t="shared" si="17"/>
        <v>8239.3920000000016</v>
      </c>
    </row>
    <row r="554" spans="1:21" hidden="1">
      <c r="A554" s="878" t="s">
        <v>4518</v>
      </c>
      <c r="B554" s="879">
        <v>620070002424</v>
      </c>
      <c r="C554" s="878" t="s">
        <v>4652</v>
      </c>
      <c r="D554" s="878" t="s">
        <v>4172</v>
      </c>
      <c r="E554" s="878" t="s">
        <v>4135</v>
      </c>
      <c r="F554" s="880">
        <v>11712</v>
      </c>
      <c r="G554" s="878" t="s">
        <v>4106</v>
      </c>
      <c r="H554" s="881">
        <v>2</v>
      </c>
      <c r="I554" s="882">
        <v>0.527983104540655</v>
      </c>
      <c r="J554" s="882">
        <v>0</v>
      </c>
      <c r="K554" s="883">
        <v>26</v>
      </c>
      <c r="L554" s="882">
        <v>22.9</v>
      </c>
      <c r="M554" s="882">
        <v>13.727560718056999</v>
      </c>
      <c r="N554" s="881">
        <v>1</v>
      </c>
      <c r="O554" s="881">
        <v>0</v>
      </c>
      <c r="P554" s="878">
        <v>4690379093169</v>
      </c>
      <c r="Q554" s="881"/>
      <c r="R554" s="881">
        <v>0</v>
      </c>
      <c r="S554" s="878" t="s">
        <v>4107</v>
      </c>
      <c r="T554" s="884">
        <f t="shared" si="16"/>
        <v>7847.0400000000009</v>
      </c>
      <c r="U554" s="885">
        <f t="shared" si="17"/>
        <v>8239.3920000000016</v>
      </c>
    </row>
    <row r="555" spans="1:21" hidden="1">
      <c r="A555" s="878" t="s">
        <v>4518</v>
      </c>
      <c r="B555" s="879">
        <v>620070002429</v>
      </c>
      <c r="C555" s="878" t="s">
        <v>4653</v>
      </c>
      <c r="D555" s="878" t="s">
        <v>4172</v>
      </c>
      <c r="E555" s="878" t="s">
        <v>4135</v>
      </c>
      <c r="F555" s="880">
        <v>11712</v>
      </c>
      <c r="G555" s="878" t="s">
        <v>4106</v>
      </c>
      <c r="H555" s="881">
        <v>2</v>
      </c>
      <c r="I555" s="882">
        <v>0.527983104540655</v>
      </c>
      <c r="J555" s="882">
        <v>0</v>
      </c>
      <c r="K555" s="883">
        <v>26</v>
      </c>
      <c r="L555" s="882">
        <v>22.9</v>
      </c>
      <c r="M555" s="882">
        <v>13.727560718056999</v>
      </c>
      <c r="N555" s="881">
        <v>1</v>
      </c>
      <c r="O555" s="881">
        <v>0</v>
      </c>
      <c r="P555" s="878">
        <v>4690379093213</v>
      </c>
      <c r="Q555" s="881"/>
      <c r="R555" s="881">
        <v>0</v>
      </c>
      <c r="S555" s="878" t="s">
        <v>4107</v>
      </c>
      <c r="T555" s="884">
        <f t="shared" si="16"/>
        <v>7847.0400000000009</v>
      </c>
      <c r="U555" s="885">
        <f t="shared" si="17"/>
        <v>8239.3920000000016</v>
      </c>
    </row>
    <row r="556" spans="1:21" hidden="1">
      <c r="A556" s="878" t="s">
        <v>4518</v>
      </c>
      <c r="B556" s="879">
        <v>620070002430</v>
      </c>
      <c r="C556" s="878" t="s">
        <v>4654</v>
      </c>
      <c r="D556" s="878" t="s">
        <v>4172</v>
      </c>
      <c r="E556" s="878" t="s">
        <v>4135</v>
      </c>
      <c r="F556" s="880">
        <v>11712</v>
      </c>
      <c r="G556" s="878" t="s">
        <v>4106</v>
      </c>
      <c r="H556" s="881">
        <v>2</v>
      </c>
      <c r="I556" s="882">
        <v>0.527983104540655</v>
      </c>
      <c r="J556" s="882">
        <v>0</v>
      </c>
      <c r="K556" s="883">
        <v>26</v>
      </c>
      <c r="L556" s="882">
        <v>22.9</v>
      </c>
      <c r="M556" s="882">
        <v>13.727560718056999</v>
      </c>
      <c r="N556" s="881">
        <v>1</v>
      </c>
      <c r="O556" s="881">
        <v>0</v>
      </c>
      <c r="P556" s="878">
        <v>4690379093220</v>
      </c>
      <c r="Q556" s="881"/>
      <c r="R556" s="881">
        <v>0</v>
      </c>
      <c r="S556" s="878" t="s">
        <v>4107</v>
      </c>
      <c r="T556" s="884">
        <f t="shared" si="16"/>
        <v>7847.0400000000009</v>
      </c>
      <c r="U556" s="885">
        <f t="shared" si="17"/>
        <v>8239.3920000000016</v>
      </c>
    </row>
    <row r="557" spans="1:21" hidden="1">
      <c r="A557" s="878" t="s">
        <v>4518</v>
      </c>
      <c r="B557" s="879">
        <v>620070002425</v>
      </c>
      <c r="C557" s="878" t="s">
        <v>4655</v>
      </c>
      <c r="D557" s="878" t="s">
        <v>4172</v>
      </c>
      <c r="E557" s="878" t="s">
        <v>4135</v>
      </c>
      <c r="F557" s="880">
        <v>11712</v>
      </c>
      <c r="G557" s="878" t="s">
        <v>4106</v>
      </c>
      <c r="H557" s="881">
        <v>2</v>
      </c>
      <c r="I557" s="882">
        <v>0.527983104540655</v>
      </c>
      <c r="J557" s="882">
        <v>0</v>
      </c>
      <c r="K557" s="883">
        <v>26</v>
      </c>
      <c r="L557" s="882">
        <v>22.9</v>
      </c>
      <c r="M557" s="882">
        <v>13.727560718056999</v>
      </c>
      <c r="N557" s="881">
        <v>1</v>
      </c>
      <c r="O557" s="881">
        <v>0</v>
      </c>
      <c r="P557" s="878">
        <v>4690379093176</v>
      </c>
      <c r="Q557" s="881"/>
      <c r="R557" s="881">
        <v>0</v>
      </c>
      <c r="S557" s="878" t="s">
        <v>4107</v>
      </c>
      <c r="T557" s="884">
        <f t="shared" si="16"/>
        <v>7847.0400000000009</v>
      </c>
      <c r="U557" s="885">
        <f t="shared" si="17"/>
        <v>8239.3920000000016</v>
      </c>
    </row>
    <row r="558" spans="1:21" hidden="1">
      <c r="A558" s="878" t="s">
        <v>4518</v>
      </c>
      <c r="B558" s="879">
        <v>620070002426</v>
      </c>
      <c r="C558" s="878" t="s">
        <v>4656</v>
      </c>
      <c r="D558" s="878" t="s">
        <v>4172</v>
      </c>
      <c r="E558" s="878" t="s">
        <v>4135</v>
      </c>
      <c r="F558" s="880">
        <v>11712</v>
      </c>
      <c r="G558" s="878" t="s">
        <v>4106</v>
      </c>
      <c r="H558" s="881">
        <v>2</v>
      </c>
      <c r="I558" s="882">
        <v>0.527983104540655</v>
      </c>
      <c r="J558" s="882">
        <v>0</v>
      </c>
      <c r="K558" s="883">
        <v>26</v>
      </c>
      <c r="L558" s="882">
        <v>22.9</v>
      </c>
      <c r="M558" s="882">
        <v>13.727560718056999</v>
      </c>
      <c r="N558" s="881">
        <v>1</v>
      </c>
      <c r="O558" s="881">
        <v>0</v>
      </c>
      <c r="P558" s="878">
        <v>4690379093183</v>
      </c>
      <c r="Q558" s="881"/>
      <c r="R558" s="881">
        <v>0</v>
      </c>
      <c r="S558" s="878" t="s">
        <v>4107</v>
      </c>
      <c r="T558" s="884">
        <f t="shared" si="16"/>
        <v>7847.0400000000009</v>
      </c>
      <c r="U558" s="885">
        <f t="shared" si="17"/>
        <v>8239.3920000000016</v>
      </c>
    </row>
    <row r="559" spans="1:21" hidden="1">
      <c r="A559" s="878" t="s">
        <v>4518</v>
      </c>
      <c r="B559" s="879">
        <v>620070002427</v>
      </c>
      <c r="C559" s="878" t="s">
        <v>4657</v>
      </c>
      <c r="D559" s="878" t="s">
        <v>4172</v>
      </c>
      <c r="E559" s="878" t="s">
        <v>4135</v>
      </c>
      <c r="F559" s="880">
        <v>11712</v>
      </c>
      <c r="G559" s="878" t="s">
        <v>4106</v>
      </c>
      <c r="H559" s="881">
        <v>2</v>
      </c>
      <c r="I559" s="882">
        <v>0.527983104540655</v>
      </c>
      <c r="J559" s="882">
        <v>0</v>
      </c>
      <c r="K559" s="883">
        <v>26</v>
      </c>
      <c r="L559" s="882">
        <v>22.9</v>
      </c>
      <c r="M559" s="882">
        <v>13.727560718056999</v>
      </c>
      <c r="N559" s="881">
        <v>1</v>
      </c>
      <c r="O559" s="881">
        <v>0</v>
      </c>
      <c r="P559" s="878">
        <v>4690379093190</v>
      </c>
      <c r="Q559" s="881"/>
      <c r="R559" s="881">
        <v>0</v>
      </c>
      <c r="S559" s="878" t="s">
        <v>4107</v>
      </c>
      <c r="T559" s="884">
        <f t="shared" si="16"/>
        <v>7847.0400000000009</v>
      </c>
      <c r="U559" s="885">
        <f t="shared" si="17"/>
        <v>8239.3920000000016</v>
      </c>
    </row>
    <row r="560" spans="1:21" hidden="1">
      <c r="A560" s="878" t="s">
        <v>4518</v>
      </c>
      <c r="B560" s="879">
        <v>620070002428</v>
      </c>
      <c r="C560" s="878" t="s">
        <v>4658</v>
      </c>
      <c r="D560" s="878" t="s">
        <v>4172</v>
      </c>
      <c r="E560" s="878" t="s">
        <v>4135</v>
      </c>
      <c r="F560" s="880">
        <v>11712</v>
      </c>
      <c r="G560" s="878" t="s">
        <v>4106</v>
      </c>
      <c r="H560" s="881">
        <v>2</v>
      </c>
      <c r="I560" s="882">
        <v>0.527983104540655</v>
      </c>
      <c r="J560" s="882">
        <v>0</v>
      </c>
      <c r="K560" s="883">
        <v>26</v>
      </c>
      <c r="L560" s="882">
        <v>22.9</v>
      </c>
      <c r="M560" s="882">
        <v>13.727560718056999</v>
      </c>
      <c r="N560" s="881">
        <v>1</v>
      </c>
      <c r="O560" s="881">
        <v>0</v>
      </c>
      <c r="P560" s="878">
        <v>4690379093206</v>
      </c>
      <c r="Q560" s="881"/>
      <c r="R560" s="881">
        <v>0</v>
      </c>
      <c r="S560" s="878" t="s">
        <v>4107</v>
      </c>
      <c r="T560" s="884">
        <f t="shared" si="16"/>
        <v>7847.0400000000009</v>
      </c>
      <c r="U560" s="885">
        <f t="shared" si="17"/>
        <v>8239.3920000000016</v>
      </c>
    </row>
    <row r="561" spans="1:21" hidden="1">
      <c r="A561" s="878" t="s">
        <v>4518</v>
      </c>
      <c r="B561" s="879">
        <v>620070002431</v>
      </c>
      <c r="C561" s="878" t="s">
        <v>4659</v>
      </c>
      <c r="D561" s="878" t="s">
        <v>4172</v>
      </c>
      <c r="E561" s="878" t="s">
        <v>4135</v>
      </c>
      <c r="F561" s="880">
        <v>11712</v>
      </c>
      <c r="G561" s="878" t="s">
        <v>4106</v>
      </c>
      <c r="H561" s="881">
        <v>2</v>
      </c>
      <c r="I561" s="882">
        <v>0.527983104540655</v>
      </c>
      <c r="J561" s="882">
        <v>0</v>
      </c>
      <c r="K561" s="883">
        <v>26</v>
      </c>
      <c r="L561" s="882">
        <v>22.9</v>
      </c>
      <c r="M561" s="882">
        <v>13.727560718056999</v>
      </c>
      <c r="N561" s="881">
        <v>1</v>
      </c>
      <c r="O561" s="881">
        <v>0</v>
      </c>
      <c r="P561" s="878">
        <v>4690379093237</v>
      </c>
      <c r="Q561" s="881"/>
      <c r="R561" s="881">
        <v>0</v>
      </c>
      <c r="S561" s="878" t="s">
        <v>4107</v>
      </c>
      <c r="T561" s="884">
        <f t="shared" si="16"/>
        <v>7847.0400000000009</v>
      </c>
      <c r="U561" s="885">
        <f t="shared" si="17"/>
        <v>8239.3920000000016</v>
      </c>
    </row>
    <row r="562" spans="1:21" hidden="1">
      <c r="A562" s="878" t="s">
        <v>4518</v>
      </c>
      <c r="B562" s="879">
        <v>620070002432</v>
      </c>
      <c r="C562" s="878" t="s">
        <v>4660</v>
      </c>
      <c r="D562" s="878" t="s">
        <v>4172</v>
      </c>
      <c r="E562" s="878" t="s">
        <v>4135</v>
      </c>
      <c r="F562" s="880">
        <v>11712</v>
      </c>
      <c r="G562" s="878" t="s">
        <v>4106</v>
      </c>
      <c r="H562" s="881">
        <v>2</v>
      </c>
      <c r="I562" s="882">
        <v>0.527983104540655</v>
      </c>
      <c r="J562" s="882">
        <v>0</v>
      </c>
      <c r="K562" s="883">
        <v>26</v>
      </c>
      <c r="L562" s="882">
        <v>22.9</v>
      </c>
      <c r="M562" s="882">
        <v>13.727560718056999</v>
      </c>
      <c r="N562" s="881">
        <v>1</v>
      </c>
      <c r="O562" s="881">
        <v>0</v>
      </c>
      <c r="P562" s="878">
        <v>4690379093244</v>
      </c>
      <c r="Q562" s="881"/>
      <c r="R562" s="881">
        <v>0</v>
      </c>
      <c r="S562" s="878" t="s">
        <v>4107</v>
      </c>
      <c r="T562" s="884">
        <f t="shared" si="16"/>
        <v>7847.0400000000009</v>
      </c>
      <c r="U562" s="885">
        <f t="shared" si="17"/>
        <v>8239.3920000000016</v>
      </c>
    </row>
    <row r="563" spans="1:21" hidden="1">
      <c r="A563" s="878" t="s">
        <v>4518</v>
      </c>
      <c r="B563" s="879">
        <v>620070002437</v>
      </c>
      <c r="C563" s="878" t="s">
        <v>4661</v>
      </c>
      <c r="D563" s="878" t="s">
        <v>4172</v>
      </c>
      <c r="E563" s="878" t="s">
        <v>4135</v>
      </c>
      <c r="F563" s="880">
        <v>11712</v>
      </c>
      <c r="G563" s="878" t="s">
        <v>4106</v>
      </c>
      <c r="H563" s="881">
        <v>2</v>
      </c>
      <c r="I563" s="882">
        <v>0.527983104540655</v>
      </c>
      <c r="J563" s="882">
        <v>0</v>
      </c>
      <c r="K563" s="883">
        <v>26</v>
      </c>
      <c r="L563" s="882">
        <v>22.9</v>
      </c>
      <c r="M563" s="882">
        <v>13.727560718056999</v>
      </c>
      <c r="N563" s="881">
        <v>1</v>
      </c>
      <c r="O563" s="881">
        <v>0</v>
      </c>
      <c r="P563" s="878">
        <v>4690379093299</v>
      </c>
      <c r="Q563" s="881"/>
      <c r="R563" s="881">
        <v>0</v>
      </c>
      <c r="S563" s="878" t="s">
        <v>4107</v>
      </c>
      <c r="T563" s="884">
        <f t="shared" si="16"/>
        <v>7847.0400000000009</v>
      </c>
      <c r="U563" s="885">
        <f t="shared" si="17"/>
        <v>8239.3920000000016</v>
      </c>
    </row>
    <row r="564" spans="1:21" hidden="1">
      <c r="A564" s="878" t="s">
        <v>4518</v>
      </c>
      <c r="B564" s="879">
        <v>620070002438</v>
      </c>
      <c r="C564" s="878" t="s">
        <v>4662</v>
      </c>
      <c r="D564" s="878" t="s">
        <v>4172</v>
      </c>
      <c r="E564" s="878" t="s">
        <v>4135</v>
      </c>
      <c r="F564" s="880">
        <v>11712</v>
      </c>
      <c r="G564" s="878" t="s">
        <v>4106</v>
      </c>
      <c r="H564" s="881">
        <v>2</v>
      </c>
      <c r="I564" s="882">
        <v>0.527983104540655</v>
      </c>
      <c r="J564" s="882">
        <v>0</v>
      </c>
      <c r="K564" s="883">
        <v>26</v>
      </c>
      <c r="L564" s="882">
        <v>22.9</v>
      </c>
      <c r="M564" s="882">
        <v>13.727560718056999</v>
      </c>
      <c r="N564" s="881">
        <v>1</v>
      </c>
      <c r="O564" s="881">
        <v>0</v>
      </c>
      <c r="P564" s="878">
        <v>4690379093305</v>
      </c>
      <c r="Q564" s="881"/>
      <c r="R564" s="881">
        <v>0</v>
      </c>
      <c r="S564" s="878" t="s">
        <v>4107</v>
      </c>
      <c r="T564" s="884">
        <f t="shared" si="16"/>
        <v>7847.0400000000009</v>
      </c>
      <c r="U564" s="885">
        <f t="shared" si="17"/>
        <v>8239.3920000000016</v>
      </c>
    </row>
    <row r="565" spans="1:21" hidden="1">
      <c r="A565" s="878" t="s">
        <v>4518</v>
      </c>
      <c r="B565" s="879">
        <v>620070002433</v>
      </c>
      <c r="C565" s="878" t="s">
        <v>4663</v>
      </c>
      <c r="D565" s="878" t="s">
        <v>4172</v>
      </c>
      <c r="E565" s="878" t="s">
        <v>4135</v>
      </c>
      <c r="F565" s="880">
        <v>11712</v>
      </c>
      <c r="G565" s="878" t="s">
        <v>4106</v>
      </c>
      <c r="H565" s="881">
        <v>2</v>
      </c>
      <c r="I565" s="882">
        <v>0.527983104540655</v>
      </c>
      <c r="J565" s="882">
        <v>0</v>
      </c>
      <c r="K565" s="883">
        <v>26</v>
      </c>
      <c r="L565" s="882">
        <v>22.9</v>
      </c>
      <c r="M565" s="882">
        <v>13.727560718056999</v>
      </c>
      <c r="N565" s="881">
        <v>1</v>
      </c>
      <c r="O565" s="881">
        <v>0</v>
      </c>
      <c r="P565" s="878">
        <v>4690379093251</v>
      </c>
      <c r="Q565" s="881"/>
      <c r="R565" s="881">
        <v>0</v>
      </c>
      <c r="S565" s="878" t="s">
        <v>4107</v>
      </c>
      <c r="T565" s="884">
        <f t="shared" si="16"/>
        <v>7847.0400000000009</v>
      </c>
      <c r="U565" s="885">
        <f t="shared" si="17"/>
        <v>8239.3920000000016</v>
      </c>
    </row>
    <row r="566" spans="1:21" hidden="1">
      <c r="A566" s="878" t="s">
        <v>4518</v>
      </c>
      <c r="B566" s="879">
        <v>620070002434</v>
      </c>
      <c r="C566" s="878" t="s">
        <v>4664</v>
      </c>
      <c r="D566" s="878" t="s">
        <v>4172</v>
      </c>
      <c r="E566" s="878" t="s">
        <v>4135</v>
      </c>
      <c r="F566" s="880">
        <v>11712</v>
      </c>
      <c r="G566" s="878" t="s">
        <v>4106</v>
      </c>
      <c r="H566" s="881">
        <v>2</v>
      </c>
      <c r="I566" s="882">
        <v>0.527983104540655</v>
      </c>
      <c r="J566" s="882">
        <v>0</v>
      </c>
      <c r="K566" s="883">
        <v>26</v>
      </c>
      <c r="L566" s="882">
        <v>22.9</v>
      </c>
      <c r="M566" s="882">
        <v>13.727560718056999</v>
      </c>
      <c r="N566" s="881">
        <v>1</v>
      </c>
      <c r="O566" s="881">
        <v>0</v>
      </c>
      <c r="P566" s="878">
        <v>4690379093268</v>
      </c>
      <c r="Q566" s="881"/>
      <c r="R566" s="881">
        <v>0</v>
      </c>
      <c r="S566" s="878" t="s">
        <v>4107</v>
      </c>
      <c r="T566" s="884">
        <f t="shared" si="16"/>
        <v>7847.0400000000009</v>
      </c>
      <c r="U566" s="885">
        <f t="shared" si="17"/>
        <v>8239.3920000000016</v>
      </c>
    </row>
    <row r="567" spans="1:21" hidden="1">
      <c r="A567" s="878" t="s">
        <v>4518</v>
      </c>
      <c r="B567" s="879">
        <v>620070002435</v>
      </c>
      <c r="C567" s="878" t="s">
        <v>4665</v>
      </c>
      <c r="D567" s="878" t="s">
        <v>4172</v>
      </c>
      <c r="E567" s="878" t="s">
        <v>4135</v>
      </c>
      <c r="F567" s="880">
        <v>11712</v>
      </c>
      <c r="G567" s="878" t="s">
        <v>4106</v>
      </c>
      <c r="H567" s="881">
        <v>2</v>
      </c>
      <c r="I567" s="882">
        <v>0.527983104540655</v>
      </c>
      <c r="J567" s="882">
        <v>0</v>
      </c>
      <c r="K567" s="883">
        <v>26</v>
      </c>
      <c r="L567" s="882">
        <v>22.9</v>
      </c>
      <c r="M567" s="882">
        <v>13.727560718056999</v>
      </c>
      <c r="N567" s="881">
        <v>1</v>
      </c>
      <c r="O567" s="881">
        <v>0</v>
      </c>
      <c r="P567" s="878">
        <v>4690379093275</v>
      </c>
      <c r="Q567" s="881"/>
      <c r="R567" s="881">
        <v>0</v>
      </c>
      <c r="S567" s="878" t="s">
        <v>4107</v>
      </c>
      <c r="T567" s="884">
        <f t="shared" si="16"/>
        <v>7847.0400000000009</v>
      </c>
      <c r="U567" s="885">
        <f t="shared" si="17"/>
        <v>8239.3920000000016</v>
      </c>
    </row>
    <row r="568" spans="1:21" hidden="1">
      <c r="A568" s="878" t="s">
        <v>4518</v>
      </c>
      <c r="B568" s="879">
        <v>620070002436</v>
      </c>
      <c r="C568" s="878" t="s">
        <v>4666</v>
      </c>
      <c r="D568" s="878" t="s">
        <v>4172</v>
      </c>
      <c r="E568" s="878" t="s">
        <v>4135</v>
      </c>
      <c r="F568" s="880">
        <v>11712</v>
      </c>
      <c r="G568" s="878" t="s">
        <v>4106</v>
      </c>
      <c r="H568" s="881">
        <v>2</v>
      </c>
      <c r="I568" s="882">
        <v>0.527983104540655</v>
      </c>
      <c r="J568" s="882">
        <v>0</v>
      </c>
      <c r="K568" s="883">
        <v>26</v>
      </c>
      <c r="L568" s="882">
        <v>22.9</v>
      </c>
      <c r="M568" s="882">
        <v>13.727560718056999</v>
      </c>
      <c r="N568" s="881">
        <v>1</v>
      </c>
      <c r="O568" s="881">
        <v>0</v>
      </c>
      <c r="P568" s="878">
        <v>4690379093282</v>
      </c>
      <c r="Q568" s="881"/>
      <c r="R568" s="881">
        <v>0</v>
      </c>
      <c r="S568" s="878" t="s">
        <v>4107</v>
      </c>
      <c r="T568" s="884">
        <f t="shared" si="16"/>
        <v>7847.0400000000009</v>
      </c>
      <c r="U568" s="885">
        <f t="shared" si="17"/>
        <v>8239.3920000000016</v>
      </c>
    </row>
    <row r="569" spans="1:21" hidden="1">
      <c r="A569" s="878" t="s">
        <v>4518</v>
      </c>
      <c r="B569" s="879">
        <v>620070002439</v>
      </c>
      <c r="C569" s="878" t="s">
        <v>4667</v>
      </c>
      <c r="D569" s="878" t="s">
        <v>4185</v>
      </c>
      <c r="E569" s="878" t="s">
        <v>4135</v>
      </c>
      <c r="F569" s="880">
        <v>8985.2999999999993</v>
      </c>
      <c r="G569" s="878" t="s">
        <v>4106</v>
      </c>
      <c r="H569" s="881">
        <v>2</v>
      </c>
      <c r="I569" s="882">
        <v>0.79207920792079201</v>
      </c>
      <c r="J569" s="882">
        <v>0</v>
      </c>
      <c r="K569" s="883">
        <v>18</v>
      </c>
      <c r="L569" s="882">
        <v>22.9</v>
      </c>
      <c r="M569" s="882">
        <v>14.2574257425743</v>
      </c>
      <c r="N569" s="881">
        <v>1</v>
      </c>
      <c r="O569" s="881">
        <v>0</v>
      </c>
      <c r="P569" s="878">
        <v>4690379093312</v>
      </c>
      <c r="Q569" s="881"/>
      <c r="R569" s="881">
        <v>0</v>
      </c>
      <c r="S569" s="878" t="s">
        <v>4107</v>
      </c>
      <c r="T569" s="884">
        <f t="shared" si="16"/>
        <v>6020.1509999999998</v>
      </c>
      <c r="U569" s="885">
        <f t="shared" si="17"/>
        <v>6321.1585500000001</v>
      </c>
    </row>
    <row r="570" spans="1:21" hidden="1">
      <c r="A570" s="878" t="s">
        <v>4518</v>
      </c>
      <c r="B570" s="879">
        <v>620070002440</v>
      </c>
      <c r="C570" s="878" t="s">
        <v>4668</v>
      </c>
      <c r="D570" s="878" t="s">
        <v>4185</v>
      </c>
      <c r="E570" s="878" t="s">
        <v>4135</v>
      </c>
      <c r="F570" s="880">
        <v>8985.2999999999993</v>
      </c>
      <c r="G570" s="878" t="s">
        <v>4106</v>
      </c>
      <c r="H570" s="881">
        <v>2</v>
      </c>
      <c r="I570" s="882">
        <v>0.79207920792079201</v>
      </c>
      <c r="J570" s="882">
        <v>0</v>
      </c>
      <c r="K570" s="883">
        <v>18</v>
      </c>
      <c r="L570" s="882">
        <v>22.9</v>
      </c>
      <c r="M570" s="882">
        <v>14.2574257425743</v>
      </c>
      <c r="N570" s="881">
        <v>1</v>
      </c>
      <c r="O570" s="881">
        <v>0</v>
      </c>
      <c r="P570" s="878">
        <v>4690379093329</v>
      </c>
      <c r="Q570" s="881"/>
      <c r="R570" s="881">
        <v>0</v>
      </c>
      <c r="S570" s="878" t="s">
        <v>4107</v>
      </c>
      <c r="T570" s="884">
        <f t="shared" si="16"/>
        <v>6020.1509999999998</v>
      </c>
      <c r="U570" s="885">
        <f t="shared" si="17"/>
        <v>6321.1585500000001</v>
      </c>
    </row>
    <row r="571" spans="1:21" hidden="1">
      <c r="A571" s="878" t="s">
        <v>4518</v>
      </c>
      <c r="B571" s="879">
        <v>620070002441</v>
      </c>
      <c r="C571" s="878" t="s">
        <v>4669</v>
      </c>
      <c r="D571" s="878" t="s">
        <v>4185</v>
      </c>
      <c r="E571" s="878" t="s">
        <v>4135</v>
      </c>
      <c r="F571" s="880">
        <v>8985.2999999999993</v>
      </c>
      <c r="G571" s="878" t="s">
        <v>4106</v>
      </c>
      <c r="H571" s="881">
        <v>2</v>
      </c>
      <c r="I571" s="882">
        <v>0.79207920792079201</v>
      </c>
      <c r="J571" s="882">
        <v>0</v>
      </c>
      <c r="K571" s="883">
        <v>18</v>
      </c>
      <c r="L571" s="882">
        <v>22.9</v>
      </c>
      <c r="M571" s="882">
        <v>14.2574257425743</v>
      </c>
      <c r="N571" s="881">
        <v>1</v>
      </c>
      <c r="O571" s="881">
        <v>0</v>
      </c>
      <c r="P571" s="878">
        <v>4690379093336</v>
      </c>
      <c r="Q571" s="881"/>
      <c r="R571" s="881">
        <v>0</v>
      </c>
      <c r="S571" s="878" t="s">
        <v>4107</v>
      </c>
      <c r="T571" s="884">
        <f t="shared" si="16"/>
        <v>6020.1509999999998</v>
      </c>
      <c r="U571" s="885">
        <f t="shared" si="17"/>
        <v>6321.1585500000001</v>
      </c>
    </row>
    <row r="572" spans="1:21" hidden="1">
      <c r="A572" s="878" t="s">
        <v>4518</v>
      </c>
      <c r="B572" s="879">
        <v>620070002442</v>
      </c>
      <c r="C572" s="878" t="s">
        <v>4670</v>
      </c>
      <c r="D572" s="878" t="s">
        <v>4185</v>
      </c>
      <c r="E572" s="878" t="s">
        <v>4135</v>
      </c>
      <c r="F572" s="880">
        <v>8985.2999999999993</v>
      </c>
      <c r="G572" s="878" t="s">
        <v>4106</v>
      </c>
      <c r="H572" s="881">
        <v>2</v>
      </c>
      <c r="I572" s="882">
        <v>0.79207920792079201</v>
      </c>
      <c r="J572" s="882">
        <v>0</v>
      </c>
      <c r="K572" s="883">
        <v>18</v>
      </c>
      <c r="L572" s="882">
        <v>22.9</v>
      </c>
      <c r="M572" s="882">
        <v>14.2574257425743</v>
      </c>
      <c r="N572" s="881">
        <v>1</v>
      </c>
      <c r="O572" s="881">
        <v>0</v>
      </c>
      <c r="P572" s="878">
        <v>4690379093343</v>
      </c>
      <c r="Q572" s="881"/>
      <c r="R572" s="881">
        <v>0</v>
      </c>
      <c r="S572" s="878" t="s">
        <v>4107</v>
      </c>
      <c r="T572" s="884">
        <f t="shared" si="16"/>
        <v>6020.1509999999998</v>
      </c>
      <c r="U572" s="885">
        <f t="shared" si="17"/>
        <v>6321.1585500000001</v>
      </c>
    </row>
    <row r="573" spans="1:21" hidden="1">
      <c r="A573" s="878" t="s">
        <v>4518</v>
      </c>
      <c r="B573" s="879">
        <v>620070002443</v>
      </c>
      <c r="C573" s="878" t="s">
        <v>4671</v>
      </c>
      <c r="D573" s="878" t="s">
        <v>4185</v>
      </c>
      <c r="E573" s="878" t="s">
        <v>4135</v>
      </c>
      <c r="F573" s="880">
        <v>8985.2999999999993</v>
      </c>
      <c r="G573" s="878" t="s">
        <v>4106</v>
      </c>
      <c r="H573" s="881">
        <v>2</v>
      </c>
      <c r="I573" s="882">
        <v>0.79207920792079201</v>
      </c>
      <c r="J573" s="882">
        <v>0</v>
      </c>
      <c r="K573" s="883">
        <v>18</v>
      </c>
      <c r="L573" s="882">
        <v>22.9</v>
      </c>
      <c r="M573" s="882">
        <v>14.2574257425743</v>
      </c>
      <c r="N573" s="881">
        <v>1</v>
      </c>
      <c r="O573" s="881">
        <v>0</v>
      </c>
      <c r="P573" s="878">
        <v>4690379093350</v>
      </c>
      <c r="Q573" s="881"/>
      <c r="R573" s="881">
        <v>0</v>
      </c>
      <c r="S573" s="878" t="s">
        <v>4107</v>
      </c>
      <c r="T573" s="884">
        <f t="shared" si="16"/>
        <v>6020.1509999999998</v>
      </c>
      <c r="U573" s="885">
        <f t="shared" si="17"/>
        <v>6321.1585500000001</v>
      </c>
    </row>
    <row r="574" spans="1:21" hidden="1">
      <c r="A574" s="878" t="s">
        <v>4518</v>
      </c>
      <c r="B574" s="879">
        <v>620070002444</v>
      </c>
      <c r="C574" s="878" t="s">
        <v>4672</v>
      </c>
      <c r="D574" s="878" t="s">
        <v>4185</v>
      </c>
      <c r="E574" s="878" t="s">
        <v>4135</v>
      </c>
      <c r="F574" s="880">
        <v>8985.2999999999993</v>
      </c>
      <c r="G574" s="878" t="s">
        <v>4106</v>
      </c>
      <c r="H574" s="881">
        <v>2</v>
      </c>
      <c r="I574" s="882">
        <v>0.79207920792079201</v>
      </c>
      <c r="J574" s="882">
        <v>0</v>
      </c>
      <c r="K574" s="883">
        <v>18</v>
      </c>
      <c r="L574" s="882">
        <v>22.9</v>
      </c>
      <c r="M574" s="882">
        <v>14.2574257425743</v>
      </c>
      <c r="N574" s="881">
        <v>1</v>
      </c>
      <c r="O574" s="881">
        <v>0</v>
      </c>
      <c r="P574" s="878">
        <v>4690379093367</v>
      </c>
      <c r="Q574" s="881"/>
      <c r="R574" s="881">
        <v>0</v>
      </c>
      <c r="S574" s="878" t="s">
        <v>4107</v>
      </c>
      <c r="T574" s="884">
        <f t="shared" si="16"/>
        <v>6020.1509999999998</v>
      </c>
      <c r="U574" s="885">
        <f t="shared" si="17"/>
        <v>6321.1585500000001</v>
      </c>
    </row>
    <row r="575" spans="1:21" hidden="1">
      <c r="A575" s="878" t="s">
        <v>4518</v>
      </c>
      <c r="B575" s="879">
        <v>620070002447</v>
      </c>
      <c r="C575" s="878" t="s">
        <v>4673</v>
      </c>
      <c r="D575" s="878" t="s">
        <v>4185</v>
      </c>
      <c r="E575" s="878" t="s">
        <v>4135</v>
      </c>
      <c r="F575" s="880">
        <v>12895.4</v>
      </c>
      <c r="G575" s="878" t="s">
        <v>4106</v>
      </c>
      <c r="H575" s="881">
        <v>1</v>
      </c>
      <c r="I575" s="882">
        <v>0.396039603960396</v>
      </c>
      <c r="J575" s="882">
        <v>0</v>
      </c>
      <c r="K575" s="883">
        <v>30</v>
      </c>
      <c r="L575" s="882">
        <v>5.2850000000000001</v>
      </c>
      <c r="M575" s="882">
        <v>11.881188118811901</v>
      </c>
      <c r="N575" s="881">
        <v>1</v>
      </c>
      <c r="O575" s="881">
        <v>0</v>
      </c>
      <c r="P575" s="878">
        <v>4690379093398</v>
      </c>
      <c r="Q575" s="881"/>
      <c r="R575" s="881">
        <v>0</v>
      </c>
      <c r="S575" s="878" t="s">
        <v>4107</v>
      </c>
      <c r="T575" s="884">
        <f t="shared" si="16"/>
        <v>8639.9179999999997</v>
      </c>
      <c r="U575" s="885">
        <f t="shared" si="17"/>
        <v>9071.9138999999996</v>
      </c>
    </row>
    <row r="576" spans="1:21" hidden="1">
      <c r="A576" s="878" t="s">
        <v>4518</v>
      </c>
      <c r="B576" s="879">
        <v>620070002448</v>
      </c>
      <c r="C576" s="878" t="s">
        <v>4674</v>
      </c>
      <c r="D576" s="878" t="s">
        <v>4185</v>
      </c>
      <c r="E576" s="878" t="s">
        <v>4135</v>
      </c>
      <c r="F576" s="880">
        <v>12895.4</v>
      </c>
      <c r="G576" s="878" t="s">
        <v>4106</v>
      </c>
      <c r="H576" s="881">
        <v>1</v>
      </c>
      <c r="I576" s="882">
        <v>0.396039603960396</v>
      </c>
      <c r="J576" s="882">
        <v>0</v>
      </c>
      <c r="K576" s="883">
        <v>30</v>
      </c>
      <c r="L576" s="882">
        <v>5.2850000000000001</v>
      </c>
      <c r="M576" s="882">
        <v>11.881188118811901</v>
      </c>
      <c r="N576" s="881">
        <v>1</v>
      </c>
      <c r="O576" s="881">
        <v>0</v>
      </c>
      <c r="P576" s="878">
        <v>4690379093404</v>
      </c>
      <c r="Q576" s="881"/>
      <c r="R576" s="881">
        <v>0</v>
      </c>
      <c r="S576" s="878" t="s">
        <v>4107</v>
      </c>
      <c r="T576" s="884">
        <f t="shared" si="16"/>
        <v>8639.9179999999997</v>
      </c>
      <c r="U576" s="885">
        <f t="shared" si="17"/>
        <v>9071.9138999999996</v>
      </c>
    </row>
    <row r="577" spans="1:21" hidden="1">
      <c r="A577" s="878" t="s">
        <v>4518</v>
      </c>
      <c r="B577" s="879">
        <v>620070002449</v>
      </c>
      <c r="C577" s="878" t="s">
        <v>4675</v>
      </c>
      <c r="D577" s="878" t="s">
        <v>4185</v>
      </c>
      <c r="E577" s="878" t="s">
        <v>4135</v>
      </c>
      <c r="F577" s="880">
        <v>12895.4</v>
      </c>
      <c r="G577" s="878" t="s">
        <v>4106</v>
      </c>
      <c r="H577" s="881">
        <v>1</v>
      </c>
      <c r="I577" s="882">
        <v>0.396039603960396</v>
      </c>
      <c r="J577" s="882">
        <v>0</v>
      </c>
      <c r="K577" s="883">
        <v>30</v>
      </c>
      <c r="L577" s="882">
        <v>5.2850000000000001</v>
      </c>
      <c r="M577" s="882">
        <v>11.881188118811901</v>
      </c>
      <c r="N577" s="881">
        <v>1</v>
      </c>
      <c r="O577" s="881">
        <v>0</v>
      </c>
      <c r="P577" s="878">
        <v>4690379093411</v>
      </c>
      <c r="Q577" s="881"/>
      <c r="R577" s="881">
        <v>0</v>
      </c>
      <c r="S577" s="878" t="s">
        <v>4107</v>
      </c>
      <c r="T577" s="884">
        <f t="shared" si="16"/>
        <v>8639.9179999999997</v>
      </c>
      <c r="U577" s="885">
        <f t="shared" si="17"/>
        <v>9071.9138999999996</v>
      </c>
    </row>
    <row r="578" spans="1:21" hidden="1">
      <c r="A578" s="878" t="s">
        <v>4518</v>
      </c>
      <c r="B578" s="879">
        <v>620070002450</v>
      </c>
      <c r="C578" s="878" t="s">
        <v>4676</v>
      </c>
      <c r="D578" s="878" t="s">
        <v>4185</v>
      </c>
      <c r="E578" s="878" t="s">
        <v>4135</v>
      </c>
      <c r="F578" s="880">
        <v>12895.4</v>
      </c>
      <c r="G578" s="878" t="s">
        <v>4106</v>
      </c>
      <c r="H578" s="881">
        <v>1</v>
      </c>
      <c r="I578" s="882">
        <v>0.396039603960396</v>
      </c>
      <c r="J578" s="882">
        <v>0</v>
      </c>
      <c r="K578" s="883">
        <v>30</v>
      </c>
      <c r="L578" s="882">
        <v>5.2850000000000001</v>
      </c>
      <c r="M578" s="882">
        <v>11.881188118811901</v>
      </c>
      <c r="N578" s="881">
        <v>1</v>
      </c>
      <c r="O578" s="881">
        <v>0</v>
      </c>
      <c r="P578" s="878">
        <v>4690379093428</v>
      </c>
      <c r="Q578" s="881"/>
      <c r="R578" s="881">
        <v>0</v>
      </c>
      <c r="S578" s="878" t="s">
        <v>4107</v>
      </c>
      <c r="T578" s="884">
        <f t="shared" si="16"/>
        <v>8639.9179999999997</v>
      </c>
      <c r="U578" s="885">
        <f t="shared" si="17"/>
        <v>9071.9138999999996</v>
      </c>
    </row>
    <row r="579" spans="1:21" hidden="1">
      <c r="A579" s="878" t="s">
        <v>4518</v>
      </c>
      <c r="B579" s="879">
        <v>620070002451</v>
      </c>
      <c r="C579" s="878" t="s">
        <v>4677</v>
      </c>
      <c r="D579" s="878" t="s">
        <v>4185</v>
      </c>
      <c r="E579" s="878" t="s">
        <v>4135</v>
      </c>
      <c r="F579" s="880">
        <v>12895.4</v>
      </c>
      <c r="G579" s="878" t="s">
        <v>4106</v>
      </c>
      <c r="H579" s="881">
        <v>1</v>
      </c>
      <c r="I579" s="882">
        <v>0.396039603960396</v>
      </c>
      <c r="J579" s="882">
        <v>0</v>
      </c>
      <c r="K579" s="883">
        <v>30</v>
      </c>
      <c r="L579" s="882">
        <v>5.2850000000000001</v>
      </c>
      <c r="M579" s="882">
        <v>11.881188118811901</v>
      </c>
      <c r="N579" s="881">
        <v>1</v>
      </c>
      <c r="O579" s="881">
        <v>0</v>
      </c>
      <c r="P579" s="878">
        <v>4690379093435</v>
      </c>
      <c r="Q579" s="881"/>
      <c r="R579" s="881">
        <v>0</v>
      </c>
      <c r="S579" s="878" t="s">
        <v>4107</v>
      </c>
      <c r="T579" s="884">
        <f t="shared" si="16"/>
        <v>8639.9179999999997</v>
      </c>
      <c r="U579" s="885">
        <f t="shared" si="17"/>
        <v>9071.9138999999996</v>
      </c>
    </row>
    <row r="580" spans="1:21" hidden="1">
      <c r="A580" s="878" t="s">
        <v>4518</v>
      </c>
      <c r="B580" s="879">
        <v>620070002452</v>
      </c>
      <c r="C580" s="878" t="s">
        <v>4678</v>
      </c>
      <c r="D580" s="878" t="s">
        <v>4185</v>
      </c>
      <c r="E580" s="878" t="s">
        <v>4135</v>
      </c>
      <c r="F580" s="880">
        <v>12895.4</v>
      </c>
      <c r="G580" s="878" t="s">
        <v>4106</v>
      </c>
      <c r="H580" s="881">
        <v>1</v>
      </c>
      <c r="I580" s="882">
        <v>0.396039603960396</v>
      </c>
      <c r="J580" s="882">
        <v>0</v>
      </c>
      <c r="K580" s="883">
        <v>30</v>
      </c>
      <c r="L580" s="882">
        <v>5.2850000000000001</v>
      </c>
      <c r="M580" s="882">
        <v>11.881188118811901</v>
      </c>
      <c r="N580" s="881">
        <v>1</v>
      </c>
      <c r="O580" s="881">
        <v>0</v>
      </c>
      <c r="P580" s="878">
        <v>4690379093442</v>
      </c>
      <c r="Q580" s="881"/>
      <c r="R580" s="881">
        <v>0</v>
      </c>
      <c r="S580" s="878" t="s">
        <v>4107</v>
      </c>
      <c r="T580" s="884">
        <f t="shared" si="16"/>
        <v>8639.9179999999997</v>
      </c>
      <c r="U580" s="885">
        <f t="shared" si="17"/>
        <v>9071.9138999999996</v>
      </c>
    </row>
    <row r="581" spans="1:21" hidden="1">
      <c r="A581" s="878" t="s">
        <v>4518</v>
      </c>
      <c r="B581" s="879">
        <v>620070002455</v>
      </c>
      <c r="C581" s="878" t="s">
        <v>4679</v>
      </c>
      <c r="D581" s="878" t="s">
        <v>4185</v>
      </c>
      <c r="E581" s="878" t="s">
        <v>4135</v>
      </c>
      <c r="F581" s="880">
        <v>12895.4</v>
      </c>
      <c r="G581" s="878" t="s">
        <v>4106</v>
      </c>
      <c r="H581" s="881">
        <v>1</v>
      </c>
      <c r="I581" s="882">
        <v>0.396039603960396</v>
      </c>
      <c r="J581" s="882">
        <v>0</v>
      </c>
      <c r="K581" s="883">
        <v>30</v>
      </c>
      <c r="L581" s="882">
        <v>5.2850000000000001</v>
      </c>
      <c r="M581" s="882">
        <v>11.881188118811901</v>
      </c>
      <c r="N581" s="881">
        <v>1</v>
      </c>
      <c r="O581" s="881">
        <v>0</v>
      </c>
      <c r="P581" s="878">
        <v>4690379093473</v>
      </c>
      <c r="Q581" s="881"/>
      <c r="R581" s="881">
        <v>0</v>
      </c>
      <c r="S581" s="878" t="s">
        <v>4107</v>
      </c>
      <c r="T581" s="884">
        <f t="shared" si="16"/>
        <v>8639.9179999999997</v>
      </c>
      <c r="U581" s="885">
        <f t="shared" si="17"/>
        <v>9071.9138999999996</v>
      </c>
    </row>
    <row r="582" spans="1:21" hidden="1">
      <c r="A582" s="878" t="s">
        <v>4518</v>
      </c>
      <c r="B582" s="879">
        <v>620070002456</v>
      </c>
      <c r="C582" s="878" t="s">
        <v>4680</v>
      </c>
      <c r="D582" s="878" t="s">
        <v>4185</v>
      </c>
      <c r="E582" s="878" t="s">
        <v>4135</v>
      </c>
      <c r="F582" s="880">
        <v>12895.4</v>
      </c>
      <c r="G582" s="878" t="s">
        <v>4106</v>
      </c>
      <c r="H582" s="881">
        <v>1</v>
      </c>
      <c r="I582" s="882">
        <v>0.396039603960396</v>
      </c>
      <c r="J582" s="882">
        <v>0</v>
      </c>
      <c r="K582" s="883">
        <v>30</v>
      </c>
      <c r="L582" s="882">
        <v>5.2850000000000001</v>
      </c>
      <c r="M582" s="882">
        <v>11.881188118811901</v>
      </c>
      <c r="N582" s="881">
        <v>1</v>
      </c>
      <c r="O582" s="881">
        <v>0</v>
      </c>
      <c r="P582" s="878">
        <v>4690379093480</v>
      </c>
      <c r="Q582" s="881"/>
      <c r="R582" s="881">
        <v>0</v>
      </c>
      <c r="S582" s="878" t="s">
        <v>4107</v>
      </c>
      <c r="T582" s="884">
        <f t="shared" si="16"/>
        <v>8639.9179999999997</v>
      </c>
      <c r="U582" s="885">
        <f t="shared" si="17"/>
        <v>9071.9138999999996</v>
      </c>
    </row>
    <row r="583" spans="1:21" hidden="1">
      <c r="A583" s="878" t="s">
        <v>4518</v>
      </c>
      <c r="B583" s="879">
        <v>620070002457</v>
      </c>
      <c r="C583" s="878" t="s">
        <v>4681</v>
      </c>
      <c r="D583" s="878" t="s">
        <v>4185</v>
      </c>
      <c r="E583" s="878" t="s">
        <v>4135</v>
      </c>
      <c r="F583" s="880">
        <v>12895.4</v>
      </c>
      <c r="G583" s="878" t="s">
        <v>4106</v>
      </c>
      <c r="H583" s="881">
        <v>1</v>
      </c>
      <c r="I583" s="882">
        <v>0.396039603960396</v>
      </c>
      <c r="J583" s="882">
        <v>0</v>
      </c>
      <c r="K583" s="883">
        <v>30</v>
      </c>
      <c r="L583" s="882">
        <v>5.2850000000000001</v>
      </c>
      <c r="M583" s="882">
        <v>11.881188118811901</v>
      </c>
      <c r="N583" s="881">
        <v>1</v>
      </c>
      <c r="O583" s="881">
        <v>0</v>
      </c>
      <c r="P583" s="878">
        <v>4690379093497</v>
      </c>
      <c r="Q583" s="881"/>
      <c r="R583" s="881">
        <v>0</v>
      </c>
      <c r="S583" s="878" t="s">
        <v>4107</v>
      </c>
      <c r="T583" s="884">
        <f t="shared" si="16"/>
        <v>8639.9179999999997</v>
      </c>
      <c r="U583" s="885">
        <f t="shared" si="17"/>
        <v>9071.9138999999996</v>
      </c>
    </row>
    <row r="584" spans="1:21" hidden="1">
      <c r="A584" s="878" t="s">
        <v>4518</v>
      </c>
      <c r="B584" s="879">
        <v>620070002458</v>
      </c>
      <c r="C584" s="878" t="s">
        <v>4682</v>
      </c>
      <c r="D584" s="878" t="s">
        <v>4185</v>
      </c>
      <c r="E584" s="878" t="s">
        <v>4135</v>
      </c>
      <c r="F584" s="880">
        <v>12895.4</v>
      </c>
      <c r="G584" s="878" t="s">
        <v>4106</v>
      </c>
      <c r="H584" s="881">
        <v>1</v>
      </c>
      <c r="I584" s="882">
        <v>0.396039603960396</v>
      </c>
      <c r="J584" s="882">
        <v>0</v>
      </c>
      <c r="K584" s="883">
        <v>30</v>
      </c>
      <c r="L584" s="882">
        <v>5.2850000000000001</v>
      </c>
      <c r="M584" s="882">
        <v>11.881188118811901</v>
      </c>
      <c r="N584" s="881">
        <v>1</v>
      </c>
      <c r="O584" s="881">
        <v>0</v>
      </c>
      <c r="P584" s="878">
        <v>4690379093503</v>
      </c>
      <c r="Q584" s="881"/>
      <c r="R584" s="881">
        <v>0</v>
      </c>
      <c r="S584" s="878" t="s">
        <v>4107</v>
      </c>
      <c r="T584" s="884">
        <f t="shared" si="16"/>
        <v>8639.9179999999997</v>
      </c>
      <c r="U584" s="885">
        <f t="shared" si="17"/>
        <v>9071.9138999999996</v>
      </c>
    </row>
    <row r="585" spans="1:21" hidden="1">
      <c r="A585" s="878" t="s">
        <v>4518</v>
      </c>
      <c r="B585" s="879">
        <v>620070002459</v>
      </c>
      <c r="C585" s="878" t="s">
        <v>4683</v>
      </c>
      <c r="D585" s="878" t="s">
        <v>4185</v>
      </c>
      <c r="E585" s="878" t="s">
        <v>4135</v>
      </c>
      <c r="F585" s="880">
        <v>12895.4</v>
      </c>
      <c r="G585" s="878" t="s">
        <v>4106</v>
      </c>
      <c r="H585" s="881">
        <v>1</v>
      </c>
      <c r="I585" s="882">
        <v>0.396039603960396</v>
      </c>
      <c r="J585" s="882">
        <v>0</v>
      </c>
      <c r="K585" s="883">
        <v>30</v>
      </c>
      <c r="L585" s="882">
        <v>5.2850000000000001</v>
      </c>
      <c r="M585" s="882">
        <v>11.881188118811901</v>
      </c>
      <c r="N585" s="881">
        <v>1</v>
      </c>
      <c r="O585" s="881">
        <v>0</v>
      </c>
      <c r="P585" s="878">
        <v>4690379093510</v>
      </c>
      <c r="Q585" s="881"/>
      <c r="R585" s="881">
        <v>0</v>
      </c>
      <c r="S585" s="878" t="s">
        <v>4107</v>
      </c>
      <c r="T585" s="884">
        <f t="shared" si="16"/>
        <v>8639.9179999999997</v>
      </c>
      <c r="U585" s="885">
        <f t="shared" si="17"/>
        <v>9071.9138999999996</v>
      </c>
    </row>
    <row r="586" spans="1:21" hidden="1">
      <c r="A586" s="878" t="s">
        <v>4518</v>
      </c>
      <c r="B586" s="879">
        <v>620070002460</v>
      </c>
      <c r="C586" s="878" t="s">
        <v>4684</v>
      </c>
      <c r="D586" s="878" t="s">
        <v>4185</v>
      </c>
      <c r="E586" s="878" t="s">
        <v>4135</v>
      </c>
      <c r="F586" s="880">
        <v>12895.4</v>
      </c>
      <c r="G586" s="878" t="s">
        <v>4106</v>
      </c>
      <c r="H586" s="881">
        <v>1</v>
      </c>
      <c r="I586" s="882">
        <v>0.396039603960396</v>
      </c>
      <c r="J586" s="882">
        <v>0</v>
      </c>
      <c r="K586" s="883">
        <v>30</v>
      </c>
      <c r="L586" s="882">
        <v>5.2850000000000001</v>
      </c>
      <c r="M586" s="882">
        <v>11.881188118811901</v>
      </c>
      <c r="N586" s="881">
        <v>1</v>
      </c>
      <c r="O586" s="881">
        <v>0</v>
      </c>
      <c r="P586" s="878">
        <v>4690379093527</v>
      </c>
      <c r="Q586" s="881"/>
      <c r="R586" s="881">
        <v>0</v>
      </c>
      <c r="S586" s="878" t="s">
        <v>4107</v>
      </c>
      <c r="T586" s="884">
        <f t="shared" si="16"/>
        <v>8639.9179999999997</v>
      </c>
      <c r="U586" s="885">
        <f t="shared" si="17"/>
        <v>9071.9138999999996</v>
      </c>
    </row>
    <row r="587" spans="1:21" hidden="1">
      <c r="A587" s="878" t="s">
        <v>4685</v>
      </c>
      <c r="B587" s="879">
        <v>600180000052</v>
      </c>
      <c r="C587" s="878" t="s">
        <v>4686</v>
      </c>
      <c r="D587" s="878" t="s">
        <v>4235</v>
      </c>
      <c r="E587" s="878" t="s">
        <v>4105</v>
      </c>
      <c r="F587" s="880">
        <v>10309</v>
      </c>
      <c r="G587" s="878" t="s">
        <v>4106</v>
      </c>
      <c r="H587" s="881">
        <v>1</v>
      </c>
      <c r="I587" s="882">
        <v>3.3359999999999999</v>
      </c>
      <c r="J587" s="882">
        <v>0</v>
      </c>
      <c r="K587" s="883">
        <v>18</v>
      </c>
      <c r="L587" s="882">
        <v>50.57376</v>
      </c>
      <c r="M587" s="882">
        <v>60.048000000000002</v>
      </c>
      <c r="N587" s="881">
        <v>1</v>
      </c>
      <c r="O587" s="881">
        <v>0</v>
      </c>
      <c r="P587" s="878">
        <v>4690379099741</v>
      </c>
      <c r="Q587" s="881"/>
      <c r="R587" s="881">
        <v>0</v>
      </c>
      <c r="S587" s="878" t="s">
        <v>4107</v>
      </c>
      <c r="T587" s="884">
        <f t="shared" si="16"/>
        <v>6907.0300000000007</v>
      </c>
      <c r="U587" s="885">
        <f t="shared" si="17"/>
        <v>7252.3815000000013</v>
      </c>
    </row>
    <row r="588" spans="1:21" hidden="1">
      <c r="A588" s="878" t="s">
        <v>4685</v>
      </c>
      <c r="B588" s="879">
        <v>600180000053</v>
      </c>
      <c r="C588" s="878" t="s">
        <v>4687</v>
      </c>
      <c r="D588" s="878" t="s">
        <v>4235</v>
      </c>
      <c r="E588" s="878" t="s">
        <v>4105</v>
      </c>
      <c r="F588" s="880">
        <v>10309</v>
      </c>
      <c r="G588" s="878" t="s">
        <v>4106</v>
      </c>
      <c r="H588" s="881">
        <v>1</v>
      </c>
      <c r="I588" s="882">
        <v>3.3359999999999999</v>
      </c>
      <c r="J588" s="882">
        <v>0</v>
      </c>
      <c r="K588" s="883">
        <v>18</v>
      </c>
      <c r="L588" s="882">
        <v>50.57376</v>
      </c>
      <c r="M588" s="882">
        <v>60.048000000000002</v>
      </c>
      <c r="N588" s="881">
        <v>1</v>
      </c>
      <c r="O588" s="881">
        <v>0</v>
      </c>
      <c r="P588" s="878">
        <v>4690379099758</v>
      </c>
      <c r="Q588" s="881"/>
      <c r="R588" s="881">
        <v>0</v>
      </c>
      <c r="S588" s="878" t="s">
        <v>4107</v>
      </c>
      <c r="T588" s="884">
        <f t="shared" si="16"/>
        <v>6907.0300000000007</v>
      </c>
      <c r="U588" s="885">
        <f t="shared" si="17"/>
        <v>7252.3815000000013</v>
      </c>
    </row>
    <row r="589" spans="1:21" hidden="1">
      <c r="A589" s="878" t="s">
        <v>4685</v>
      </c>
      <c r="B589" s="879">
        <v>610015000692</v>
      </c>
      <c r="C589" s="878" t="s">
        <v>4688</v>
      </c>
      <c r="D589" s="878" t="s">
        <v>4111</v>
      </c>
      <c r="E589" s="878" t="s">
        <v>4105</v>
      </c>
      <c r="F589" s="880">
        <v>6581.9</v>
      </c>
      <c r="G589" s="878" t="s">
        <v>4106</v>
      </c>
      <c r="H589" s="881">
        <v>2</v>
      </c>
      <c r="I589" s="882">
        <v>2.56</v>
      </c>
      <c r="J589" s="882">
        <v>0</v>
      </c>
      <c r="K589" s="883">
        <v>21</v>
      </c>
      <c r="L589" s="882">
        <v>56.32</v>
      </c>
      <c r="M589" s="882">
        <v>53.76</v>
      </c>
      <c r="N589" s="881">
        <v>1</v>
      </c>
      <c r="O589" s="881">
        <v>0</v>
      </c>
      <c r="P589" s="878">
        <v>4690379099505</v>
      </c>
      <c r="Q589" s="881"/>
      <c r="R589" s="881">
        <v>0</v>
      </c>
      <c r="S589" s="878" t="s">
        <v>4107</v>
      </c>
      <c r="T589" s="884">
        <f t="shared" si="16"/>
        <v>4409.8729999999996</v>
      </c>
      <c r="U589" s="885">
        <f t="shared" si="17"/>
        <v>4630.3666499999999</v>
      </c>
    </row>
    <row r="590" spans="1:21" hidden="1">
      <c r="A590" s="878" t="s">
        <v>4685</v>
      </c>
      <c r="B590" s="879">
        <v>610015000693</v>
      </c>
      <c r="C590" s="878" t="s">
        <v>4689</v>
      </c>
      <c r="D590" s="878" t="s">
        <v>4111</v>
      </c>
      <c r="E590" s="878" t="s">
        <v>4105</v>
      </c>
      <c r="F590" s="880">
        <v>6581.9</v>
      </c>
      <c r="G590" s="878" t="s">
        <v>4106</v>
      </c>
      <c r="H590" s="881">
        <v>2</v>
      </c>
      <c r="I590" s="882">
        <v>2.56</v>
      </c>
      <c r="J590" s="882">
        <v>0</v>
      </c>
      <c r="K590" s="883">
        <v>21</v>
      </c>
      <c r="L590" s="882">
        <v>56.32</v>
      </c>
      <c r="M590" s="882">
        <v>53.76</v>
      </c>
      <c r="N590" s="881">
        <v>1</v>
      </c>
      <c r="O590" s="881">
        <v>0</v>
      </c>
      <c r="P590" s="878">
        <v>4690379099512</v>
      </c>
      <c r="Q590" s="881"/>
      <c r="R590" s="881">
        <v>0</v>
      </c>
      <c r="S590" s="878" t="s">
        <v>4107</v>
      </c>
      <c r="T590" s="884">
        <f t="shared" si="16"/>
        <v>4409.8729999999996</v>
      </c>
      <c r="U590" s="885">
        <f t="shared" si="17"/>
        <v>4630.3666499999999</v>
      </c>
    </row>
    <row r="591" spans="1:21" hidden="1">
      <c r="A591" s="878" t="s">
        <v>4685</v>
      </c>
      <c r="B591" s="879">
        <v>610015000694</v>
      </c>
      <c r="C591" s="878" t="s">
        <v>4690</v>
      </c>
      <c r="D591" s="878" t="s">
        <v>4111</v>
      </c>
      <c r="E591" s="878" t="s">
        <v>4105</v>
      </c>
      <c r="F591" s="880">
        <v>7521.3</v>
      </c>
      <c r="G591" s="878" t="s">
        <v>4106</v>
      </c>
      <c r="H591" s="881">
        <v>2</v>
      </c>
      <c r="I591" s="882">
        <v>2.56</v>
      </c>
      <c r="J591" s="882">
        <v>0</v>
      </c>
      <c r="K591" s="883">
        <v>21</v>
      </c>
      <c r="L591" s="882">
        <v>56.32</v>
      </c>
      <c r="M591" s="882">
        <v>53.76</v>
      </c>
      <c r="N591" s="881">
        <v>1</v>
      </c>
      <c r="O591" s="881">
        <v>0</v>
      </c>
      <c r="P591" s="878">
        <v>4690379099529</v>
      </c>
      <c r="Q591" s="881"/>
      <c r="R591" s="881">
        <v>0</v>
      </c>
      <c r="S591" s="878" t="s">
        <v>4107</v>
      </c>
      <c r="T591" s="884">
        <f t="shared" si="16"/>
        <v>5039.2710000000006</v>
      </c>
      <c r="U591" s="885">
        <f t="shared" si="17"/>
        <v>5291.234550000001</v>
      </c>
    </row>
    <row r="592" spans="1:21" hidden="1">
      <c r="A592" s="878" t="s">
        <v>4685</v>
      </c>
      <c r="B592" s="879">
        <v>610015000695</v>
      </c>
      <c r="C592" s="878" t="s">
        <v>4691</v>
      </c>
      <c r="D592" s="878" t="s">
        <v>4111</v>
      </c>
      <c r="E592" s="878" t="s">
        <v>4105</v>
      </c>
      <c r="F592" s="880">
        <v>7521.3</v>
      </c>
      <c r="G592" s="878" t="s">
        <v>4106</v>
      </c>
      <c r="H592" s="881">
        <v>2</v>
      </c>
      <c r="I592" s="882">
        <v>2.56</v>
      </c>
      <c r="J592" s="882">
        <v>0</v>
      </c>
      <c r="K592" s="883">
        <v>21</v>
      </c>
      <c r="L592" s="882">
        <v>56.32</v>
      </c>
      <c r="M592" s="882">
        <v>53.76</v>
      </c>
      <c r="N592" s="881">
        <v>1</v>
      </c>
      <c r="O592" s="881">
        <v>0</v>
      </c>
      <c r="P592" s="878">
        <v>4690379099536</v>
      </c>
      <c r="Q592" s="881"/>
      <c r="R592" s="881">
        <v>0</v>
      </c>
      <c r="S592" s="878" t="s">
        <v>4107</v>
      </c>
      <c r="T592" s="884">
        <f t="shared" si="16"/>
        <v>5039.2710000000006</v>
      </c>
      <c r="U592" s="885">
        <f t="shared" si="17"/>
        <v>5291.234550000001</v>
      </c>
    </row>
    <row r="593" spans="1:21" hidden="1">
      <c r="A593" s="878" t="s">
        <v>4685</v>
      </c>
      <c r="B593" s="879">
        <v>610015000696</v>
      </c>
      <c r="C593" s="878" t="s">
        <v>4692</v>
      </c>
      <c r="D593" s="878" t="s">
        <v>4111</v>
      </c>
      <c r="E593" s="878" t="s">
        <v>4105</v>
      </c>
      <c r="F593" s="880">
        <v>7521.3</v>
      </c>
      <c r="G593" s="878" t="s">
        <v>4106</v>
      </c>
      <c r="H593" s="881">
        <v>2</v>
      </c>
      <c r="I593" s="882">
        <v>2.56</v>
      </c>
      <c r="J593" s="882">
        <v>0</v>
      </c>
      <c r="K593" s="883">
        <v>21</v>
      </c>
      <c r="L593" s="882">
        <v>56.32</v>
      </c>
      <c r="M593" s="882">
        <v>53.76</v>
      </c>
      <c r="N593" s="881">
        <v>1</v>
      </c>
      <c r="O593" s="881">
        <v>0</v>
      </c>
      <c r="P593" s="878">
        <v>4690379099543</v>
      </c>
      <c r="Q593" s="881"/>
      <c r="R593" s="881">
        <v>0</v>
      </c>
      <c r="S593" s="878" t="s">
        <v>4107</v>
      </c>
      <c r="T593" s="884">
        <f t="shared" si="16"/>
        <v>5039.2710000000006</v>
      </c>
      <c r="U593" s="885">
        <f t="shared" si="17"/>
        <v>5291.234550000001</v>
      </c>
    </row>
    <row r="594" spans="1:21" hidden="1">
      <c r="A594" s="878" t="s">
        <v>4685</v>
      </c>
      <c r="B594" s="879">
        <v>610015000700</v>
      </c>
      <c r="C594" s="878" t="s">
        <v>4693</v>
      </c>
      <c r="D594" s="878" t="s">
        <v>4532</v>
      </c>
      <c r="E594" s="878" t="s">
        <v>4105</v>
      </c>
      <c r="F594" s="880">
        <v>6484.3</v>
      </c>
      <c r="G594" s="878" t="s">
        <v>4106</v>
      </c>
      <c r="H594" s="881">
        <v>2</v>
      </c>
      <c r="I594" s="882">
        <v>1.28</v>
      </c>
      <c r="J594" s="882">
        <v>0</v>
      </c>
      <c r="K594" s="883">
        <v>42</v>
      </c>
      <c r="L594" s="882">
        <v>28.16</v>
      </c>
      <c r="M594" s="882">
        <v>53.76</v>
      </c>
      <c r="N594" s="881">
        <v>1</v>
      </c>
      <c r="O594" s="881">
        <v>0</v>
      </c>
      <c r="P594" s="878">
        <v>4690379099918</v>
      </c>
      <c r="Q594" s="881"/>
      <c r="R594" s="881">
        <v>0</v>
      </c>
      <c r="S594" s="878" t="s">
        <v>4107</v>
      </c>
      <c r="T594" s="884">
        <f t="shared" si="16"/>
        <v>4344.4810000000007</v>
      </c>
      <c r="U594" s="885">
        <f t="shared" si="17"/>
        <v>4561.7050500000005</v>
      </c>
    </row>
    <row r="595" spans="1:21" hidden="1">
      <c r="A595" s="878" t="s">
        <v>4685</v>
      </c>
      <c r="B595" s="879">
        <v>610015000701</v>
      </c>
      <c r="C595" s="878" t="s">
        <v>4694</v>
      </c>
      <c r="D595" s="878" t="s">
        <v>4532</v>
      </c>
      <c r="E595" s="878" t="s">
        <v>4105</v>
      </c>
      <c r="F595" s="880">
        <v>6484.3</v>
      </c>
      <c r="G595" s="878" t="s">
        <v>4106</v>
      </c>
      <c r="H595" s="881">
        <v>2</v>
      </c>
      <c r="I595" s="882">
        <v>1.28</v>
      </c>
      <c r="J595" s="882">
        <v>0</v>
      </c>
      <c r="K595" s="883">
        <v>42</v>
      </c>
      <c r="L595" s="882">
        <v>28.16</v>
      </c>
      <c r="M595" s="882">
        <v>53.76</v>
      </c>
      <c r="N595" s="881">
        <v>1</v>
      </c>
      <c r="O595" s="881">
        <v>0</v>
      </c>
      <c r="P595" s="878">
        <v>4690379099925</v>
      </c>
      <c r="Q595" s="881"/>
      <c r="R595" s="881">
        <v>0</v>
      </c>
      <c r="S595" s="878" t="s">
        <v>4107</v>
      </c>
      <c r="T595" s="884">
        <f t="shared" si="16"/>
        <v>4344.4810000000007</v>
      </c>
      <c r="U595" s="885">
        <f t="shared" si="17"/>
        <v>4561.7050500000005</v>
      </c>
    </row>
    <row r="596" spans="1:21" hidden="1">
      <c r="A596" s="878" t="s">
        <v>4685</v>
      </c>
      <c r="B596" s="879">
        <v>610015000702</v>
      </c>
      <c r="C596" s="878" t="s">
        <v>4695</v>
      </c>
      <c r="D596" s="878" t="s">
        <v>4532</v>
      </c>
      <c r="E596" s="878" t="s">
        <v>4105</v>
      </c>
      <c r="F596" s="880">
        <v>7082.0999999999995</v>
      </c>
      <c r="G596" s="878" t="s">
        <v>4106</v>
      </c>
      <c r="H596" s="881">
        <v>2</v>
      </c>
      <c r="I596" s="882">
        <v>1.28</v>
      </c>
      <c r="J596" s="882">
        <v>0</v>
      </c>
      <c r="K596" s="883">
        <v>42</v>
      </c>
      <c r="L596" s="882">
        <v>28.16</v>
      </c>
      <c r="M596" s="882">
        <v>53.76</v>
      </c>
      <c r="N596" s="881">
        <v>1</v>
      </c>
      <c r="O596" s="881">
        <v>0</v>
      </c>
      <c r="P596" s="878">
        <v>4690379099932</v>
      </c>
      <c r="Q596" s="881"/>
      <c r="R596" s="881">
        <v>0</v>
      </c>
      <c r="S596" s="878" t="s">
        <v>4107</v>
      </c>
      <c r="T596" s="884">
        <f t="shared" si="16"/>
        <v>4745.0069999999996</v>
      </c>
      <c r="U596" s="885">
        <f t="shared" si="17"/>
        <v>4982.2573499999999</v>
      </c>
    </row>
    <row r="597" spans="1:21" hidden="1">
      <c r="A597" s="878" t="s">
        <v>4685</v>
      </c>
      <c r="B597" s="879">
        <v>610015000703</v>
      </c>
      <c r="C597" s="878" t="s">
        <v>4696</v>
      </c>
      <c r="D597" s="878" t="s">
        <v>4532</v>
      </c>
      <c r="E597" s="878" t="s">
        <v>4105</v>
      </c>
      <c r="F597" s="880">
        <v>7082.0999999999995</v>
      </c>
      <c r="G597" s="878" t="s">
        <v>4106</v>
      </c>
      <c r="H597" s="881">
        <v>2</v>
      </c>
      <c r="I597" s="882">
        <v>1.28</v>
      </c>
      <c r="J597" s="882">
        <v>0</v>
      </c>
      <c r="K597" s="883">
        <v>42</v>
      </c>
      <c r="L597" s="882">
        <v>28.16</v>
      </c>
      <c r="M597" s="882">
        <v>53.76</v>
      </c>
      <c r="N597" s="881">
        <v>1</v>
      </c>
      <c r="O597" s="881">
        <v>0</v>
      </c>
      <c r="P597" s="878">
        <v>4690379099949</v>
      </c>
      <c r="Q597" s="881"/>
      <c r="R597" s="881">
        <v>0</v>
      </c>
      <c r="S597" s="878" t="s">
        <v>4107</v>
      </c>
      <c r="T597" s="884">
        <f t="shared" si="16"/>
        <v>4745.0069999999996</v>
      </c>
      <c r="U597" s="885">
        <f t="shared" si="17"/>
        <v>4982.2573499999999</v>
      </c>
    </row>
    <row r="598" spans="1:21" hidden="1">
      <c r="A598" s="878" t="s">
        <v>4685</v>
      </c>
      <c r="B598" s="879">
        <v>610015000704</v>
      </c>
      <c r="C598" s="878" t="s">
        <v>4697</v>
      </c>
      <c r="D598" s="878" t="s">
        <v>4532</v>
      </c>
      <c r="E598" s="878" t="s">
        <v>4105</v>
      </c>
      <c r="F598" s="880">
        <v>7082.0999999999995</v>
      </c>
      <c r="G598" s="878" t="s">
        <v>4106</v>
      </c>
      <c r="H598" s="881">
        <v>2</v>
      </c>
      <c r="I598" s="882">
        <v>1.28</v>
      </c>
      <c r="J598" s="882">
        <v>0</v>
      </c>
      <c r="K598" s="883">
        <v>42</v>
      </c>
      <c r="L598" s="882">
        <v>28.16</v>
      </c>
      <c r="M598" s="882">
        <v>53.76</v>
      </c>
      <c r="N598" s="881">
        <v>1</v>
      </c>
      <c r="O598" s="881">
        <v>0</v>
      </c>
      <c r="P598" s="878">
        <v>4690379099956</v>
      </c>
      <c r="Q598" s="881"/>
      <c r="R598" s="881">
        <v>0</v>
      </c>
      <c r="S598" s="878" t="s">
        <v>4107</v>
      </c>
      <c r="T598" s="884">
        <f t="shared" si="16"/>
        <v>4745.0069999999996</v>
      </c>
      <c r="U598" s="885">
        <f t="shared" si="17"/>
        <v>4982.2573499999999</v>
      </c>
    </row>
    <row r="599" spans="1:21" hidden="1">
      <c r="A599" s="878" t="s">
        <v>4685</v>
      </c>
      <c r="B599" s="879">
        <v>600180000054</v>
      </c>
      <c r="C599" s="878" t="s">
        <v>4698</v>
      </c>
      <c r="D599" s="878" t="s">
        <v>4235</v>
      </c>
      <c r="E599" s="878" t="s">
        <v>4105</v>
      </c>
      <c r="F599" s="880">
        <v>8241.1</v>
      </c>
      <c r="G599" s="878" t="s">
        <v>4106</v>
      </c>
      <c r="H599" s="881">
        <v>1</v>
      </c>
      <c r="I599" s="882">
        <v>3.3359999999999999</v>
      </c>
      <c r="J599" s="882">
        <v>0</v>
      </c>
      <c r="K599" s="883">
        <v>18</v>
      </c>
      <c r="L599" s="882">
        <v>50.57376</v>
      </c>
      <c r="M599" s="882">
        <v>60.048000000000002</v>
      </c>
      <c r="N599" s="881">
        <v>1</v>
      </c>
      <c r="O599" s="881">
        <v>0</v>
      </c>
      <c r="P599" s="878">
        <v>4690379099765</v>
      </c>
      <c r="Q599" s="881"/>
      <c r="R599" s="881">
        <v>0</v>
      </c>
      <c r="S599" s="878" t="s">
        <v>4107</v>
      </c>
      <c r="T599" s="884">
        <f t="shared" si="16"/>
        <v>5521.5370000000003</v>
      </c>
      <c r="U599" s="885">
        <f t="shared" si="17"/>
        <v>5797.6138500000006</v>
      </c>
    </row>
    <row r="600" spans="1:21" hidden="1">
      <c r="A600" s="878" t="s">
        <v>4685</v>
      </c>
      <c r="B600" s="879">
        <v>600010002397</v>
      </c>
      <c r="C600" s="878" t="s">
        <v>4699</v>
      </c>
      <c r="D600" s="878" t="s">
        <v>4541</v>
      </c>
      <c r="E600" s="878" t="s">
        <v>4105</v>
      </c>
      <c r="F600" s="880">
        <v>6087.8</v>
      </c>
      <c r="G600" s="878" t="s">
        <v>4106</v>
      </c>
      <c r="H600" s="881">
        <v>2</v>
      </c>
      <c r="I600" s="882">
        <v>2.88</v>
      </c>
      <c r="J600" s="882">
        <v>0</v>
      </c>
      <c r="K600" s="883">
        <v>20</v>
      </c>
      <c r="L600" s="882">
        <v>56.16</v>
      </c>
      <c r="M600" s="882">
        <v>57.6</v>
      </c>
      <c r="N600" s="881">
        <v>1</v>
      </c>
      <c r="O600" s="881">
        <v>0</v>
      </c>
      <c r="P600" s="878">
        <v>4690379100515</v>
      </c>
      <c r="Q600" s="881"/>
      <c r="R600" s="881">
        <v>0</v>
      </c>
      <c r="S600" s="878" t="s">
        <v>4107</v>
      </c>
      <c r="T600" s="884">
        <f t="shared" si="16"/>
        <v>4078.8260000000005</v>
      </c>
      <c r="U600" s="885">
        <f t="shared" si="17"/>
        <v>4282.7673000000004</v>
      </c>
    </row>
    <row r="601" spans="1:21" hidden="1">
      <c r="A601" s="878" t="s">
        <v>4685</v>
      </c>
      <c r="B601" s="879">
        <v>600010002398</v>
      </c>
      <c r="C601" s="878" t="s">
        <v>4700</v>
      </c>
      <c r="D601" s="878" t="s">
        <v>4541</v>
      </c>
      <c r="E601" s="878" t="s">
        <v>4105</v>
      </c>
      <c r="F601" s="880">
        <v>6368.4</v>
      </c>
      <c r="G601" s="878" t="s">
        <v>4106</v>
      </c>
      <c r="H601" s="881">
        <v>2</v>
      </c>
      <c r="I601" s="882">
        <v>2.88</v>
      </c>
      <c r="J601" s="882">
        <v>0</v>
      </c>
      <c r="K601" s="883">
        <v>20</v>
      </c>
      <c r="L601" s="882">
        <v>56.16</v>
      </c>
      <c r="M601" s="882">
        <v>57.6</v>
      </c>
      <c r="N601" s="881">
        <v>1</v>
      </c>
      <c r="O601" s="881">
        <v>0</v>
      </c>
      <c r="P601" s="878">
        <v>4690379100522</v>
      </c>
      <c r="Q601" s="881"/>
      <c r="R601" s="881">
        <v>0</v>
      </c>
      <c r="S601" s="878" t="s">
        <v>4107</v>
      </c>
      <c r="T601" s="884">
        <f t="shared" si="16"/>
        <v>4266.8280000000004</v>
      </c>
      <c r="U601" s="885">
        <f t="shared" si="17"/>
        <v>4480.1694000000007</v>
      </c>
    </row>
    <row r="602" spans="1:21" hidden="1">
      <c r="A602" s="878" t="s">
        <v>4685</v>
      </c>
      <c r="B602" s="879">
        <v>600010002399</v>
      </c>
      <c r="C602" s="878" t="s">
        <v>4701</v>
      </c>
      <c r="D602" s="878" t="s">
        <v>4541</v>
      </c>
      <c r="E602" s="878" t="s">
        <v>4105</v>
      </c>
      <c r="F602" s="880">
        <v>6368.4</v>
      </c>
      <c r="G602" s="878" t="s">
        <v>4106</v>
      </c>
      <c r="H602" s="881">
        <v>2</v>
      </c>
      <c r="I602" s="882">
        <v>2.88</v>
      </c>
      <c r="J602" s="882">
        <v>0</v>
      </c>
      <c r="K602" s="883">
        <v>20</v>
      </c>
      <c r="L602" s="882">
        <v>56.16</v>
      </c>
      <c r="M602" s="882">
        <v>57.6</v>
      </c>
      <c r="N602" s="881">
        <v>1</v>
      </c>
      <c r="O602" s="881">
        <v>0</v>
      </c>
      <c r="P602" s="878">
        <v>4690379100539</v>
      </c>
      <c r="Q602" s="881"/>
      <c r="R602" s="881">
        <v>0</v>
      </c>
      <c r="S602" s="878" t="s">
        <v>4107</v>
      </c>
      <c r="T602" s="884">
        <f t="shared" si="16"/>
        <v>4266.8280000000004</v>
      </c>
      <c r="U602" s="885">
        <f t="shared" si="17"/>
        <v>4480.1694000000007</v>
      </c>
    </row>
    <row r="603" spans="1:21" hidden="1">
      <c r="A603" s="878" t="s">
        <v>4685</v>
      </c>
      <c r="B603" s="879">
        <v>600010002394</v>
      </c>
      <c r="C603" s="878" t="s">
        <v>4702</v>
      </c>
      <c r="D603" s="878" t="s">
        <v>4541</v>
      </c>
      <c r="E603" s="878" t="s">
        <v>4105</v>
      </c>
      <c r="F603" s="880">
        <v>6087.8</v>
      </c>
      <c r="G603" s="878" t="s">
        <v>4106</v>
      </c>
      <c r="H603" s="881">
        <v>2</v>
      </c>
      <c r="I603" s="882">
        <v>2.88</v>
      </c>
      <c r="J603" s="882">
        <v>0</v>
      </c>
      <c r="K603" s="883">
        <v>20</v>
      </c>
      <c r="L603" s="882">
        <v>56.16</v>
      </c>
      <c r="M603" s="882">
        <v>57.6</v>
      </c>
      <c r="N603" s="881">
        <v>1</v>
      </c>
      <c r="O603" s="881">
        <v>0</v>
      </c>
      <c r="P603" s="878">
        <v>4690379100485</v>
      </c>
      <c r="Q603" s="881"/>
      <c r="R603" s="881">
        <v>0</v>
      </c>
      <c r="S603" s="878" t="s">
        <v>4107</v>
      </c>
      <c r="T603" s="884">
        <f t="shared" si="16"/>
        <v>4078.8260000000005</v>
      </c>
      <c r="U603" s="885">
        <f t="shared" si="17"/>
        <v>4282.7673000000004</v>
      </c>
    </row>
    <row r="604" spans="1:21" hidden="1">
      <c r="A604" s="878" t="s">
        <v>4685</v>
      </c>
      <c r="B604" s="879">
        <v>600010002395</v>
      </c>
      <c r="C604" s="878" t="s">
        <v>4703</v>
      </c>
      <c r="D604" s="878" t="s">
        <v>4541</v>
      </c>
      <c r="E604" s="878" t="s">
        <v>4105</v>
      </c>
      <c r="F604" s="880">
        <v>6087.8</v>
      </c>
      <c r="G604" s="878" t="s">
        <v>4106</v>
      </c>
      <c r="H604" s="881">
        <v>2</v>
      </c>
      <c r="I604" s="882">
        <v>2.88</v>
      </c>
      <c r="J604" s="882">
        <v>0</v>
      </c>
      <c r="K604" s="883">
        <v>20</v>
      </c>
      <c r="L604" s="882">
        <v>56.16</v>
      </c>
      <c r="M604" s="882">
        <v>57.6</v>
      </c>
      <c r="N604" s="881">
        <v>1</v>
      </c>
      <c r="O604" s="881">
        <v>0</v>
      </c>
      <c r="P604" s="878">
        <v>4690379100492</v>
      </c>
      <c r="Q604" s="881"/>
      <c r="R604" s="881">
        <v>0</v>
      </c>
      <c r="S604" s="878" t="s">
        <v>4107</v>
      </c>
      <c r="T604" s="884">
        <f t="shared" si="16"/>
        <v>4078.8260000000005</v>
      </c>
      <c r="U604" s="885">
        <f t="shared" si="17"/>
        <v>4282.7673000000004</v>
      </c>
    </row>
    <row r="605" spans="1:21" hidden="1">
      <c r="A605" s="878" t="s">
        <v>4685</v>
      </c>
      <c r="B605" s="879">
        <v>600010002396</v>
      </c>
      <c r="C605" s="878" t="s">
        <v>4704</v>
      </c>
      <c r="D605" s="878" t="s">
        <v>4541</v>
      </c>
      <c r="E605" s="878" t="s">
        <v>4105</v>
      </c>
      <c r="F605" s="880">
        <v>6527</v>
      </c>
      <c r="G605" s="878" t="s">
        <v>4106</v>
      </c>
      <c r="H605" s="881">
        <v>2</v>
      </c>
      <c r="I605" s="882">
        <v>2.88</v>
      </c>
      <c r="J605" s="882">
        <v>0</v>
      </c>
      <c r="K605" s="883">
        <v>20</v>
      </c>
      <c r="L605" s="882">
        <v>56.16</v>
      </c>
      <c r="M605" s="882">
        <v>57.6</v>
      </c>
      <c r="N605" s="881">
        <v>1</v>
      </c>
      <c r="O605" s="881">
        <v>0</v>
      </c>
      <c r="P605" s="878">
        <v>4690379100508</v>
      </c>
      <c r="Q605" s="881"/>
      <c r="R605" s="881">
        <v>0</v>
      </c>
      <c r="S605" s="878" t="s">
        <v>4107</v>
      </c>
      <c r="T605" s="884">
        <f t="shared" si="16"/>
        <v>4373.09</v>
      </c>
      <c r="U605" s="885">
        <f t="shared" si="17"/>
        <v>4591.7445000000007</v>
      </c>
    </row>
    <row r="606" spans="1:21" hidden="1">
      <c r="A606" s="878" t="s">
        <v>4685</v>
      </c>
      <c r="B606" s="879">
        <v>610010002957</v>
      </c>
      <c r="C606" s="878" t="s">
        <v>4705</v>
      </c>
      <c r="D606" s="878" t="s">
        <v>4111</v>
      </c>
      <c r="E606" s="878" t="s">
        <v>4105</v>
      </c>
      <c r="F606" s="880">
        <v>5166.7</v>
      </c>
      <c r="G606" s="878" t="s">
        <v>4106</v>
      </c>
      <c r="H606" s="881">
        <v>2</v>
      </c>
      <c r="I606" s="882">
        <v>2.56</v>
      </c>
      <c r="J606" s="882">
        <v>0</v>
      </c>
      <c r="K606" s="883">
        <v>21</v>
      </c>
      <c r="L606" s="882">
        <v>51.712000000000003</v>
      </c>
      <c r="M606" s="882">
        <v>53.76</v>
      </c>
      <c r="N606" s="881">
        <v>1</v>
      </c>
      <c r="O606" s="881">
        <v>0</v>
      </c>
      <c r="P606" s="878">
        <v>4690379099451</v>
      </c>
      <c r="Q606" s="881"/>
      <c r="R606" s="881">
        <v>0</v>
      </c>
      <c r="S606" s="878" t="s">
        <v>4107</v>
      </c>
      <c r="T606" s="884">
        <f t="shared" si="16"/>
        <v>3461.6890000000003</v>
      </c>
      <c r="U606" s="885">
        <f t="shared" si="17"/>
        <v>3634.7734500000006</v>
      </c>
    </row>
    <row r="607" spans="1:21" hidden="1">
      <c r="A607" s="878" t="s">
        <v>4685</v>
      </c>
      <c r="B607" s="879">
        <v>610010002958</v>
      </c>
      <c r="C607" s="878" t="s">
        <v>4706</v>
      </c>
      <c r="D607" s="878" t="s">
        <v>4111</v>
      </c>
      <c r="E607" s="878" t="s">
        <v>4105</v>
      </c>
      <c r="F607" s="880">
        <v>5166.7</v>
      </c>
      <c r="G607" s="878" t="s">
        <v>4106</v>
      </c>
      <c r="H607" s="881">
        <v>2</v>
      </c>
      <c r="I607" s="882">
        <v>2.56</v>
      </c>
      <c r="J607" s="882">
        <v>0</v>
      </c>
      <c r="K607" s="883">
        <v>21</v>
      </c>
      <c r="L607" s="882">
        <v>51.712000000000003</v>
      </c>
      <c r="M607" s="882">
        <v>53.76</v>
      </c>
      <c r="N607" s="881">
        <v>1</v>
      </c>
      <c r="O607" s="881">
        <v>0</v>
      </c>
      <c r="P607" s="878">
        <v>4690379099468</v>
      </c>
      <c r="Q607" s="881"/>
      <c r="R607" s="881">
        <v>0</v>
      </c>
      <c r="S607" s="878" t="s">
        <v>4107</v>
      </c>
      <c r="T607" s="884">
        <f t="shared" si="16"/>
        <v>3461.6890000000003</v>
      </c>
      <c r="U607" s="885">
        <f t="shared" si="17"/>
        <v>3634.7734500000006</v>
      </c>
    </row>
    <row r="608" spans="1:21" hidden="1">
      <c r="A608" s="878" t="s">
        <v>4685</v>
      </c>
      <c r="B608" s="879">
        <v>610010002959</v>
      </c>
      <c r="C608" s="878" t="s">
        <v>4707</v>
      </c>
      <c r="D608" s="878" t="s">
        <v>4111</v>
      </c>
      <c r="E608" s="878" t="s">
        <v>4105</v>
      </c>
      <c r="F608" s="880">
        <v>5166.7</v>
      </c>
      <c r="G608" s="878" t="s">
        <v>4106</v>
      </c>
      <c r="H608" s="881">
        <v>2</v>
      </c>
      <c r="I608" s="882">
        <v>2.56</v>
      </c>
      <c r="J608" s="882">
        <v>0</v>
      </c>
      <c r="K608" s="883">
        <v>21</v>
      </c>
      <c r="L608" s="882">
        <v>51.712000000000003</v>
      </c>
      <c r="M608" s="882">
        <v>53.76</v>
      </c>
      <c r="N608" s="881">
        <v>1</v>
      </c>
      <c r="O608" s="881">
        <v>0</v>
      </c>
      <c r="P608" s="878">
        <v>4690379099475</v>
      </c>
      <c r="Q608" s="881"/>
      <c r="R608" s="881">
        <v>0</v>
      </c>
      <c r="S608" s="878" t="s">
        <v>4107</v>
      </c>
      <c r="T608" s="884">
        <f t="shared" si="16"/>
        <v>3461.6890000000003</v>
      </c>
      <c r="U608" s="885">
        <f t="shared" si="17"/>
        <v>3634.7734500000006</v>
      </c>
    </row>
    <row r="609" spans="1:21" hidden="1">
      <c r="A609" s="878" t="s">
        <v>4685</v>
      </c>
      <c r="B609" s="879">
        <v>610010002847</v>
      </c>
      <c r="C609" s="878" t="s">
        <v>4708</v>
      </c>
      <c r="D609" s="878" t="s">
        <v>4111</v>
      </c>
      <c r="E609" s="878" t="s">
        <v>4105</v>
      </c>
      <c r="F609" s="880">
        <v>5166.7</v>
      </c>
      <c r="G609" s="878" t="s">
        <v>4106</v>
      </c>
      <c r="H609" s="881">
        <v>2</v>
      </c>
      <c r="I609" s="882">
        <v>2.56</v>
      </c>
      <c r="J609" s="882">
        <v>0</v>
      </c>
      <c r="K609" s="883">
        <v>21</v>
      </c>
      <c r="L609" s="882">
        <v>51.712000000000003</v>
      </c>
      <c r="M609" s="882">
        <v>53.76</v>
      </c>
      <c r="N609" s="881">
        <v>1</v>
      </c>
      <c r="O609" s="881">
        <v>0</v>
      </c>
      <c r="P609" s="878">
        <v>4690379099420</v>
      </c>
      <c r="Q609" s="881"/>
      <c r="R609" s="881">
        <v>0</v>
      </c>
      <c r="S609" s="878" t="s">
        <v>4107</v>
      </c>
      <c r="T609" s="884">
        <f t="shared" ref="T609:T672" si="18">F609*67%</f>
        <v>3461.6890000000003</v>
      </c>
      <c r="U609" s="885">
        <f t="shared" ref="U609:U672" si="19">T609*1.05</f>
        <v>3634.7734500000006</v>
      </c>
    </row>
    <row r="610" spans="1:21" hidden="1">
      <c r="A610" s="878" t="s">
        <v>4685</v>
      </c>
      <c r="B610" s="879">
        <v>610010002848</v>
      </c>
      <c r="C610" s="878" t="s">
        <v>4709</v>
      </c>
      <c r="D610" s="878" t="s">
        <v>4111</v>
      </c>
      <c r="E610" s="878" t="s">
        <v>4105</v>
      </c>
      <c r="F610" s="880">
        <v>5166.7</v>
      </c>
      <c r="G610" s="878" t="s">
        <v>4106</v>
      </c>
      <c r="H610" s="881">
        <v>2</v>
      </c>
      <c r="I610" s="882">
        <v>2.56</v>
      </c>
      <c r="J610" s="882">
        <v>0</v>
      </c>
      <c r="K610" s="883">
        <v>21</v>
      </c>
      <c r="L610" s="882">
        <v>51.712000000000003</v>
      </c>
      <c r="M610" s="882">
        <v>53.76</v>
      </c>
      <c r="N610" s="881">
        <v>1</v>
      </c>
      <c r="O610" s="881">
        <v>0</v>
      </c>
      <c r="P610" s="878">
        <v>4690379099437</v>
      </c>
      <c r="Q610" s="881"/>
      <c r="R610" s="881">
        <v>0</v>
      </c>
      <c r="S610" s="878" t="s">
        <v>4107</v>
      </c>
      <c r="T610" s="884">
        <f t="shared" si="18"/>
        <v>3461.6890000000003</v>
      </c>
      <c r="U610" s="885">
        <f t="shared" si="19"/>
        <v>3634.7734500000006</v>
      </c>
    </row>
    <row r="611" spans="1:21" hidden="1">
      <c r="A611" s="878" t="s">
        <v>4685</v>
      </c>
      <c r="B611" s="879">
        <v>610010002849</v>
      </c>
      <c r="C611" s="878" t="s">
        <v>4710</v>
      </c>
      <c r="D611" s="878" t="s">
        <v>4111</v>
      </c>
      <c r="E611" s="878" t="s">
        <v>4105</v>
      </c>
      <c r="F611" s="880">
        <v>6893</v>
      </c>
      <c r="G611" s="878" t="s">
        <v>4106</v>
      </c>
      <c r="H611" s="881">
        <v>2</v>
      </c>
      <c r="I611" s="882">
        <v>2.56</v>
      </c>
      <c r="J611" s="882">
        <v>0</v>
      </c>
      <c r="K611" s="883">
        <v>21</v>
      </c>
      <c r="L611" s="882">
        <v>51.712000000000003</v>
      </c>
      <c r="M611" s="882">
        <v>53.76</v>
      </c>
      <c r="N611" s="881">
        <v>1</v>
      </c>
      <c r="O611" s="881">
        <v>0</v>
      </c>
      <c r="P611" s="878">
        <v>4690379099444</v>
      </c>
      <c r="Q611" s="881"/>
      <c r="R611" s="881">
        <v>0</v>
      </c>
      <c r="S611" s="878" t="s">
        <v>4107</v>
      </c>
      <c r="T611" s="884">
        <f t="shared" si="18"/>
        <v>4618.3100000000004</v>
      </c>
      <c r="U611" s="885">
        <f t="shared" si="19"/>
        <v>4849.2255000000005</v>
      </c>
    </row>
    <row r="612" spans="1:21" hidden="1">
      <c r="A612" s="878" t="s">
        <v>4685</v>
      </c>
      <c r="B612" s="879">
        <v>610010002960</v>
      </c>
      <c r="C612" s="878" t="s">
        <v>4711</v>
      </c>
      <c r="D612" s="878" t="s">
        <v>4111</v>
      </c>
      <c r="E612" s="878" t="s">
        <v>4105</v>
      </c>
      <c r="F612" s="880">
        <v>6893</v>
      </c>
      <c r="G612" s="878" t="s">
        <v>4106</v>
      </c>
      <c r="H612" s="881">
        <v>2</v>
      </c>
      <c r="I612" s="882">
        <v>2.56</v>
      </c>
      <c r="J612" s="882">
        <v>0</v>
      </c>
      <c r="K612" s="883">
        <v>21</v>
      </c>
      <c r="L612" s="882">
        <v>51.712000000000003</v>
      </c>
      <c r="M612" s="882">
        <v>53.76</v>
      </c>
      <c r="N612" s="881">
        <v>1</v>
      </c>
      <c r="O612" s="881">
        <v>0</v>
      </c>
      <c r="P612" s="878">
        <v>4690379099482</v>
      </c>
      <c r="Q612" s="881"/>
      <c r="R612" s="881">
        <v>0</v>
      </c>
      <c r="S612" s="878" t="s">
        <v>4107</v>
      </c>
      <c r="T612" s="884">
        <f t="shared" si="18"/>
        <v>4618.3100000000004</v>
      </c>
      <c r="U612" s="885">
        <f t="shared" si="19"/>
        <v>4849.2255000000005</v>
      </c>
    </row>
    <row r="613" spans="1:21" hidden="1">
      <c r="A613" s="878" t="s">
        <v>4685</v>
      </c>
      <c r="B613" s="879">
        <v>610010002961</v>
      </c>
      <c r="C613" s="878" t="s">
        <v>4712</v>
      </c>
      <c r="D613" s="878" t="s">
        <v>4111</v>
      </c>
      <c r="E613" s="878" t="s">
        <v>4105</v>
      </c>
      <c r="F613" s="880">
        <v>6893</v>
      </c>
      <c r="G613" s="878" t="s">
        <v>4106</v>
      </c>
      <c r="H613" s="881">
        <v>2</v>
      </c>
      <c r="I613" s="882">
        <v>2.56</v>
      </c>
      <c r="J613" s="882">
        <v>0</v>
      </c>
      <c r="K613" s="883">
        <v>21</v>
      </c>
      <c r="L613" s="882">
        <v>51.712000000000003</v>
      </c>
      <c r="M613" s="882">
        <v>53.76</v>
      </c>
      <c r="N613" s="881">
        <v>1</v>
      </c>
      <c r="O613" s="881">
        <v>0</v>
      </c>
      <c r="P613" s="878">
        <v>4690379099499</v>
      </c>
      <c r="Q613" s="881"/>
      <c r="R613" s="881">
        <v>0</v>
      </c>
      <c r="S613" s="878" t="s">
        <v>4107</v>
      </c>
      <c r="T613" s="884">
        <f t="shared" si="18"/>
        <v>4618.3100000000004</v>
      </c>
      <c r="U613" s="885">
        <f t="shared" si="19"/>
        <v>4849.2255000000005</v>
      </c>
    </row>
    <row r="614" spans="1:21" hidden="1">
      <c r="A614" s="878" t="s">
        <v>4685</v>
      </c>
      <c r="B614" s="879">
        <v>610010002968</v>
      </c>
      <c r="C614" s="878" t="s">
        <v>4713</v>
      </c>
      <c r="D614" s="878" t="s">
        <v>4532</v>
      </c>
      <c r="E614" s="878" t="s">
        <v>4105</v>
      </c>
      <c r="F614" s="880">
        <v>4965.3999999999996</v>
      </c>
      <c r="G614" s="878" t="s">
        <v>4106</v>
      </c>
      <c r="H614" s="881">
        <v>2</v>
      </c>
      <c r="I614" s="882">
        <v>1.28</v>
      </c>
      <c r="J614" s="882">
        <v>0</v>
      </c>
      <c r="K614" s="883">
        <v>42</v>
      </c>
      <c r="L614" s="882">
        <v>25.856000000000002</v>
      </c>
      <c r="M614" s="882">
        <v>53.76</v>
      </c>
      <c r="N614" s="881">
        <v>1</v>
      </c>
      <c r="O614" s="881">
        <v>0</v>
      </c>
      <c r="P614" s="878">
        <v>4690379099864</v>
      </c>
      <c r="Q614" s="881"/>
      <c r="R614" s="881">
        <v>0</v>
      </c>
      <c r="S614" s="878" t="s">
        <v>4107</v>
      </c>
      <c r="T614" s="884">
        <f t="shared" si="18"/>
        <v>3326.8179999999998</v>
      </c>
      <c r="U614" s="885">
        <f t="shared" si="19"/>
        <v>3493.1588999999999</v>
      </c>
    </row>
    <row r="615" spans="1:21" hidden="1">
      <c r="A615" s="886" t="s">
        <v>4685</v>
      </c>
      <c r="B615" s="887">
        <v>610010002969</v>
      </c>
      <c r="C615" s="886" t="s">
        <v>4714</v>
      </c>
      <c r="D615" s="886" t="s">
        <v>4532</v>
      </c>
      <c r="E615" s="886" t="s">
        <v>4105</v>
      </c>
      <c r="F615" s="888">
        <v>4965.3999999999996</v>
      </c>
      <c r="G615" s="886" t="s">
        <v>4106</v>
      </c>
      <c r="H615" s="889">
        <v>2</v>
      </c>
      <c r="I615" s="890">
        <v>1.28</v>
      </c>
      <c r="J615" s="890">
        <v>0</v>
      </c>
      <c r="K615" s="891">
        <v>42</v>
      </c>
      <c r="L615" s="890">
        <v>25.856000000000002</v>
      </c>
      <c r="M615" s="890">
        <v>53.76</v>
      </c>
      <c r="N615" s="889">
        <v>1</v>
      </c>
      <c r="O615" s="889">
        <v>0</v>
      </c>
      <c r="P615" s="886">
        <v>4690379099871</v>
      </c>
      <c r="Q615" s="889"/>
      <c r="R615" s="889">
        <v>0</v>
      </c>
      <c r="S615" s="886" t="s">
        <v>4107</v>
      </c>
      <c r="T615" s="892">
        <f t="shared" si="18"/>
        <v>3326.8179999999998</v>
      </c>
      <c r="U615" s="892">
        <f t="shared" si="19"/>
        <v>3493.1588999999999</v>
      </c>
    </row>
    <row r="616" spans="1:21" hidden="1">
      <c r="A616" s="878" t="s">
        <v>4685</v>
      </c>
      <c r="B616" s="879">
        <v>610010002970</v>
      </c>
      <c r="C616" s="878" t="s">
        <v>4715</v>
      </c>
      <c r="D616" s="878" t="s">
        <v>4532</v>
      </c>
      <c r="E616" s="878" t="s">
        <v>4105</v>
      </c>
      <c r="F616" s="880">
        <v>4965.3999999999996</v>
      </c>
      <c r="G616" s="878" t="s">
        <v>4106</v>
      </c>
      <c r="H616" s="881">
        <v>2</v>
      </c>
      <c r="I616" s="882">
        <v>1.28</v>
      </c>
      <c r="J616" s="882">
        <v>0</v>
      </c>
      <c r="K616" s="883">
        <v>42</v>
      </c>
      <c r="L616" s="882">
        <v>25.856000000000002</v>
      </c>
      <c r="M616" s="882">
        <v>53.76</v>
      </c>
      <c r="N616" s="881">
        <v>1</v>
      </c>
      <c r="O616" s="881">
        <v>0</v>
      </c>
      <c r="P616" s="878">
        <v>4690379099888</v>
      </c>
      <c r="Q616" s="881"/>
      <c r="R616" s="881">
        <v>0</v>
      </c>
      <c r="S616" s="878" t="s">
        <v>4107</v>
      </c>
      <c r="T616" s="884">
        <f t="shared" si="18"/>
        <v>3326.8179999999998</v>
      </c>
      <c r="U616" s="885">
        <f t="shared" si="19"/>
        <v>3493.1588999999999</v>
      </c>
    </row>
    <row r="617" spans="1:21" hidden="1">
      <c r="A617" s="878" t="s">
        <v>4685</v>
      </c>
      <c r="B617" s="879">
        <v>610010002965</v>
      </c>
      <c r="C617" s="878" t="s">
        <v>4716</v>
      </c>
      <c r="D617" s="878" t="s">
        <v>4532</v>
      </c>
      <c r="E617" s="878" t="s">
        <v>4105</v>
      </c>
      <c r="F617" s="880">
        <v>4965.3999999999996</v>
      </c>
      <c r="G617" s="878" t="s">
        <v>4106</v>
      </c>
      <c r="H617" s="881">
        <v>2</v>
      </c>
      <c r="I617" s="882">
        <v>1.28</v>
      </c>
      <c r="J617" s="882">
        <v>0</v>
      </c>
      <c r="K617" s="883">
        <v>42</v>
      </c>
      <c r="L617" s="882">
        <v>25.856000000000002</v>
      </c>
      <c r="M617" s="882">
        <v>53.76</v>
      </c>
      <c r="N617" s="881">
        <v>1</v>
      </c>
      <c r="O617" s="881">
        <v>0</v>
      </c>
      <c r="P617" s="878">
        <v>4690379099833</v>
      </c>
      <c r="Q617" s="881"/>
      <c r="R617" s="881">
        <v>0</v>
      </c>
      <c r="S617" s="878" t="s">
        <v>4107</v>
      </c>
      <c r="T617" s="884">
        <f t="shared" si="18"/>
        <v>3326.8179999999998</v>
      </c>
      <c r="U617" s="885">
        <f t="shared" si="19"/>
        <v>3493.1588999999999</v>
      </c>
    </row>
    <row r="618" spans="1:21" hidden="1">
      <c r="A618" s="878" t="s">
        <v>4685</v>
      </c>
      <c r="B618" s="879">
        <v>610010002966</v>
      </c>
      <c r="C618" s="878" t="s">
        <v>4717</v>
      </c>
      <c r="D618" s="878" t="s">
        <v>4532</v>
      </c>
      <c r="E618" s="878" t="s">
        <v>4105</v>
      </c>
      <c r="F618" s="880">
        <v>4965.3999999999996</v>
      </c>
      <c r="G618" s="878" t="s">
        <v>4106</v>
      </c>
      <c r="H618" s="881">
        <v>2</v>
      </c>
      <c r="I618" s="882">
        <v>1.28</v>
      </c>
      <c r="J618" s="882">
        <v>0</v>
      </c>
      <c r="K618" s="883">
        <v>42</v>
      </c>
      <c r="L618" s="882">
        <v>25.856000000000002</v>
      </c>
      <c r="M618" s="882">
        <v>53.76</v>
      </c>
      <c r="N618" s="881">
        <v>1</v>
      </c>
      <c r="O618" s="881">
        <v>0</v>
      </c>
      <c r="P618" s="878">
        <v>4690379099840</v>
      </c>
      <c r="Q618" s="881"/>
      <c r="R618" s="881">
        <v>0</v>
      </c>
      <c r="S618" s="878" t="s">
        <v>4107</v>
      </c>
      <c r="T618" s="884">
        <f t="shared" si="18"/>
        <v>3326.8179999999998</v>
      </c>
      <c r="U618" s="885">
        <f t="shared" si="19"/>
        <v>3493.1588999999999</v>
      </c>
    </row>
    <row r="619" spans="1:21" hidden="1">
      <c r="A619" s="878" t="s">
        <v>4685</v>
      </c>
      <c r="B619" s="879">
        <v>610010002967</v>
      </c>
      <c r="C619" s="878" t="s">
        <v>4718</v>
      </c>
      <c r="D619" s="878" t="s">
        <v>4532</v>
      </c>
      <c r="E619" s="878" t="s">
        <v>4105</v>
      </c>
      <c r="F619" s="880">
        <v>5496.0999999999995</v>
      </c>
      <c r="G619" s="878" t="s">
        <v>4106</v>
      </c>
      <c r="H619" s="881">
        <v>2</v>
      </c>
      <c r="I619" s="882">
        <v>1.28</v>
      </c>
      <c r="J619" s="882">
        <v>0</v>
      </c>
      <c r="K619" s="883">
        <v>42</v>
      </c>
      <c r="L619" s="882">
        <v>25.856000000000002</v>
      </c>
      <c r="M619" s="882">
        <v>53.76</v>
      </c>
      <c r="N619" s="881">
        <v>1</v>
      </c>
      <c r="O619" s="881">
        <v>0</v>
      </c>
      <c r="P619" s="878">
        <v>4690379099857</v>
      </c>
      <c r="Q619" s="881"/>
      <c r="R619" s="881">
        <v>0</v>
      </c>
      <c r="S619" s="878" t="s">
        <v>4107</v>
      </c>
      <c r="T619" s="884">
        <f t="shared" si="18"/>
        <v>3682.3869999999997</v>
      </c>
      <c r="U619" s="885">
        <f t="shared" si="19"/>
        <v>3866.5063499999997</v>
      </c>
    </row>
    <row r="620" spans="1:21" hidden="1">
      <c r="A620" s="878" t="s">
        <v>4685</v>
      </c>
      <c r="B620" s="879">
        <v>610010002971</v>
      </c>
      <c r="C620" s="878" t="s">
        <v>4719</v>
      </c>
      <c r="D620" s="878" t="s">
        <v>4532</v>
      </c>
      <c r="E620" s="878" t="s">
        <v>4105</v>
      </c>
      <c r="F620" s="880">
        <v>5496.0999999999995</v>
      </c>
      <c r="G620" s="878" t="s">
        <v>4106</v>
      </c>
      <c r="H620" s="881">
        <v>2</v>
      </c>
      <c r="I620" s="882">
        <v>1.28</v>
      </c>
      <c r="J620" s="882">
        <v>0</v>
      </c>
      <c r="K620" s="883">
        <v>42</v>
      </c>
      <c r="L620" s="882">
        <v>25.856000000000002</v>
      </c>
      <c r="M620" s="882">
        <v>53.76</v>
      </c>
      <c r="N620" s="881">
        <v>1</v>
      </c>
      <c r="O620" s="881">
        <v>0</v>
      </c>
      <c r="P620" s="878">
        <v>4690379099895</v>
      </c>
      <c r="Q620" s="881"/>
      <c r="R620" s="881">
        <v>0</v>
      </c>
      <c r="S620" s="878" t="s">
        <v>4107</v>
      </c>
      <c r="T620" s="884">
        <f t="shared" si="18"/>
        <v>3682.3869999999997</v>
      </c>
      <c r="U620" s="885">
        <f t="shared" si="19"/>
        <v>3866.5063499999997</v>
      </c>
    </row>
    <row r="621" spans="1:21" hidden="1">
      <c r="A621" s="878" t="s">
        <v>4685</v>
      </c>
      <c r="B621" s="879">
        <v>610010002972</v>
      </c>
      <c r="C621" s="878" t="s">
        <v>4720</v>
      </c>
      <c r="D621" s="878" t="s">
        <v>4532</v>
      </c>
      <c r="E621" s="878" t="s">
        <v>4105</v>
      </c>
      <c r="F621" s="880">
        <v>5496.0999999999995</v>
      </c>
      <c r="G621" s="878" t="s">
        <v>4106</v>
      </c>
      <c r="H621" s="881">
        <v>2</v>
      </c>
      <c r="I621" s="882">
        <v>1.28</v>
      </c>
      <c r="J621" s="882">
        <v>0</v>
      </c>
      <c r="K621" s="883">
        <v>42</v>
      </c>
      <c r="L621" s="882">
        <v>25.856000000000002</v>
      </c>
      <c r="M621" s="882">
        <v>53.76</v>
      </c>
      <c r="N621" s="881">
        <v>1</v>
      </c>
      <c r="O621" s="881">
        <v>0</v>
      </c>
      <c r="P621" s="878">
        <v>4690379099901</v>
      </c>
      <c r="Q621" s="881"/>
      <c r="R621" s="881">
        <v>0</v>
      </c>
      <c r="S621" s="878" t="s">
        <v>4107</v>
      </c>
      <c r="T621" s="884">
        <f t="shared" si="18"/>
        <v>3682.3869999999997</v>
      </c>
      <c r="U621" s="885">
        <f t="shared" si="19"/>
        <v>3866.5063499999997</v>
      </c>
    </row>
    <row r="622" spans="1:21" hidden="1">
      <c r="A622" s="878" t="s">
        <v>4685</v>
      </c>
      <c r="B622" s="879">
        <v>610010002962</v>
      </c>
      <c r="C622" s="878" t="s">
        <v>4721</v>
      </c>
      <c r="D622" s="878" t="s">
        <v>4116</v>
      </c>
      <c r="E622" s="878" t="s">
        <v>4105</v>
      </c>
      <c r="F622" s="880">
        <v>4123.6000000000004</v>
      </c>
      <c r="G622" s="878" t="s">
        <v>4106</v>
      </c>
      <c r="H622" s="881">
        <v>2</v>
      </c>
      <c r="I622" s="882">
        <v>1.44</v>
      </c>
      <c r="J622" s="882">
        <v>0</v>
      </c>
      <c r="K622" s="883">
        <v>35</v>
      </c>
      <c r="L622" s="882">
        <v>29.088000000000001</v>
      </c>
      <c r="M622" s="882">
        <v>50.4</v>
      </c>
      <c r="N622" s="881">
        <v>1</v>
      </c>
      <c r="O622" s="881">
        <v>0</v>
      </c>
      <c r="P622" s="878">
        <v>4690379099581</v>
      </c>
      <c r="Q622" s="881"/>
      <c r="R622" s="881">
        <v>0</v>
      </c>
      <c r="S622" s="878" t="s">
        <v>4107</v>
      </c>
      <c r="T622" s="884">
        <f t="shared" si="18"/>
        <v>2762.8120000000004</v>
      </c>
      <c r="U622" s="885">
        <f t="shared" si="19"/>
        <v>2900.9526000000005</v>
      </c>
    </row>
    <row r="623" spans="1:21" hidden="1">
      <c r="A623" s="878" t="s">
        <v>4685</v>
      </c>
      <c r="B623" s="879">
        <v>610010002963</v>
      </c>
      <c r="C623" s="878" t="s">
        <v>4722</v>
      </c>
      <c r="D623" s="878" t="s">
        <v>4116</v>
      </c>
      <c r="E623" s="878" t="s">
        <v>4105</v>
      </c>
      <c r="F623" s="880">
        <v>4123.6000000000004</v>
      </c>
      <c r="G623" s="878" t="s">
        <v>4106</v>
      </c>
      <c r="H623" s="881">
        <v>2</v>
      </c>
      <c r="I623" s="882">
        <v>1.44</v>
      </c>
      <c r="J623" s="882">
        <v>0</v>
      </c>
      <c r="K623" s="883">
        <v>35</v>
      </c>
      <c r="L623" s="882">
        <v>29.088000000000001</v>
      </c>
      <c r="M623" s="882">
        <v>50.4</v>
      </c>
      <c r="N623" s="881">
        <v>1</v>
      </c>
      <c r="O623" s="881">
        <v>0</v>
      </c>
      <c r="P623" s="878">
        <v>4690379099598</v>
      </c>
      <c r="Q623" s="881"/>
      <c r="R623" s="881">
        <v>0</v>
      </c>
      <c r="S623" s="878" t="s">
        <v>4107</v>
      </c>
      <c r="T623" s="884">
        <f t="shared" si="18"/>
        <v>2762.8120000000004</v>
      </c>
      <c r="U623" s="885">
        <f t="shared" si="19"/>
        <v>2900.9526000000005</v>
      </c>
    </row>
    <row r="624" spans="1:21" hidden="1">
      <c r="A624" s="878" t="s">
        <v>4685</v>
      </c>
      <c r="B624" s="879">
        <v>610010002964</v>
      </c>
      <c r="C624" s="878" t="s">
        <v>4723</v>
      </c>
      <c r="D624" s="878" t="s">
        <v>4116</v>
      </c>
      <c r="E624" s="878" t="s">
        <v>4105</v>
      </c>
      <c r="F624" s="880">
        <v>4123.6000000000004</v>
      </c>
      <c r="G624" s="878" t="s">
        <v>4106</v>
      </c>
      <c r="H624" s="881">
        <v>2</v>
      </c>
      <c r="I624" s="882">
        <v>1.44</v>
      </c>
      <c r="J624" s="882">
        <v>0</v>
      </c>
      <c r="K624" s="883">
        <v>35</v>
      </c>
      <c r="L624" s="882">
        <v>29.088000000000001</v>
      </c>
      <c r="M624" s="882">
        <v>50.4</v>
      </c>
      <c r="N624" s="881">
        <v>1</v>
      </c>
      <c r="O624" s="881">
        <v>0</v>
      </c>
      <c r="P624" s="878">
        <v>4690379099604</v>
      </c>
      <c r="Q624" s="881"/>
      <c r="R624" s="881">
        <v>0</v>
      </c>
      <c r="S624" s="878" t="s">
        <v>4107</v>
      </c>
      <c r="T624" s="884">
        <f t="shared" si="18"/>
        <v>2762.8120000000004</v>
      </c>
      <c r="U624" s="885">
        <f t="shared" si="19"/>
        <v>2900.9526000000005</v>
      </c>
    </row>
    <row r="625" spans="1:21" hidden="1">
      <c r="A625" s="878" t="s">
        <v>4685</v>
      </c>
      <c r="B625" s="879">
        <v>610015000697</v>
      </c>
      <c r="C625" s="878" t="s">
        <v>4724</v>
      </c>
      <c r="D625" s="878" t="s">
        <v>4116</v>
      </c>
      <c r="E625" s="878" t="s">
        <v>4105</v>
      </c>
      <c r="F625" s="880">
        <v>4758</v>
      </c>
      <c r="G625" s="878" t="s">
        <v>4106</v>
      </c>
      <c r="H625" s="881">
        <v>2</v>
      </c>
      <c r="I625" s="882">
        <v>1.44</v>
      </c>
      <c r="J625" s="882">
        <v>0</v>
      </c>
      <c r="K625" s="883">
        <v>35</v>
      </c>
      <c r="L625" s="882">
        <v>29.088000000000001</v>
      </c>
      <c r="M625" s="882">
        <v>50.4</v>
      </c>
      <c r="N625" s="881">
        <v>1</v>
      </c>
      <c r="O625" s="881">
        <v>0</v>
      </c>
      <c r="P625" s="878">
        <v>4690379099550</v>
      </c>
      <c r="Q625" s="881"/>
      <c r="R625" s="881">
        <v>0</v>
      </c>
      <c r="S625" s="878" t="s">
        <v>4107</v>
      </c>
      <c r="T625" s="884">
        <f t="shared" si="18"/>
        <v>3187.86</v>
      </c>
      <c r="U625" s="885">
        <f t="shared" si="19"/>
        <v>3347.2530000000002</v>
      </c>
    </row>
    <row r="626" spans="1:21" hidden="1">
      <c r="A626" s="878" t="s">
        <v>4685</v>
      </c>
      <c r="B626" s="879">
        <v>610015000698</v>
      </c>
      <c r="C626" s="878" t="s">
        <v>4725</v>
      </c>
      <c r="D626" s="878" t="s">
        <v>4116</v>
      </c>
      <c r="E626" s="878" t="s">
        <v>4105</v>
      </c>
      <c r="F626" s="880">
        <v>4758</v>
      </c>
      <c r="G626" s="878" t="s">
        <v>4106</v>
      </c>
      <c r="H626" s="881">
        <v>2</v>
      </c>
      <c r="I626" s="882">
        <v>1.44</v>
      </c>
      <c r="J626" s="882">
        <v>0</v>
      </c>
      <c r="K626" s="883">
        <v>35</v>
      </c>
      <c r="L626" s="882">
        <v>29.088000000000001</v>
      </c>
      <c r="M626" s="882">
        <v>50.4</v>
      </c>
      <c r="N626" s="881">
        <v>1</v>
      </c>
      <c r="O626" s="881">
        <v>0</v>
      </c>
      <c r="P626" s="878">
        <v>4690379099567</v>
      </c>
      <c r="Q626" s="881"/>
      <c r="R626" s="881">
        <v>0</v>
      </c>
      <c r="S626" s="878" t="s">
        <v>4107</v>
      </c>
      <c r="T626" s="884">
        <f t="shared" si="18"/>
        <v>3187.86</v>
      </c>
      <c r="U626" s="885">
        <f t="shared" si="19"/>
        <v>3347.2530000000002</v>
      </c>
    </row>
    <row r="627" spans="1:21" hidden="1">
      <c r="A627" s="878" t="s">
        <v>4685</v>
      </c>
      <c r="B627" s="879">
        <v>610015000699</v>
      </c>
      <c r="C627" s="878" t="s">
        <v>4726</v>
      </c>
      <c r="D627" s="878" t="s">
        <v>4116</v>
      </c>
      <c r="E627" s="878" t="s">
        <v>4105</v>
      </c>
      <c r="F627" s="880">
        <v>5361.9</v>
      </c>
      <c r="G627" s="878" t="s">
        <v>4106</v>
      </c>
      <c r="H627" s="881">
        <v>2</v>
      </c>
      <c r="I627" s="882">
        <v>1.44</v>
      </c>
      <c r="J627" s="882">
        <v>0</v>
      </c>
      <c r="K627" s="883">
        <v>35</v>
      </c>
      <c r="L627" s="882">
        <v>29.088000000000001</v>
      </c>
      <c r="M627" s="882">
        <v>50.4</v>
      </c>
      <c r="N627" s="881">
        <v>1</v>
      </c>
      <c r="O627" s="881">
        <v>0</v>
      </c>
      <c r="P627" s="878">
        <v>4690379099574</v>
      </c>
      <c r="Q627" s="881"/>
      <c r="R627" s="881">
        <v>0</v>
      </c>
      <c r="S627" s="878" t="s">
        <v>4107</v>
      </c>
      <c r="T627" s="884">
        <f t="shared" si="18"/>
        <v>3592.473</v>
      </c>
      <c r="U627" s="885">
        <f t="shared" si="19"/>
        <v>3772.09665</v>
      </c>
    </row>
    <row r="628" spans="1:21" hidden="1">
      <c r="A628" s="878" t="s">
        <v>4685</v>
      </c>
      <c r="B628" s="879">
        <v>610010005675</v>
      </c>
      <c r="C628" s="878" t="s">
        <v>4727</v>
      </c>
      <c r="D628" s="878" t="s">
        <v>4116</v>
      </c>
      <c r="E628" s="878" t="s">
        <v>4105</v>
      </c>
      <c r="F628" s="880">
        <v>4202.8999999999996</v>
      </c>
      <c r="G628" s="878" t="s">
        <v>4106</v>
      </c>
      <c r="H628" s="881">
        <v>2</v>
      </c>
      <c r="I628" s="882">
        <v>1.44</v>
      </c>
      <c r="J628" s="882">
        <v>0</v>
      </c>
      <c r="K628" s="883">
        <v>35</v>
      </c>
      <c r="L628" s="882">
        <v>29.088000000000001</v>
      </c>
      <c r="M628" s="882">
        <v>50.4</v>
      </c>
      <c r="N628" s="881">
        <v>1</v>
      </c>
      <c r="O628" s="881">
        <v>0</v>
      </c>
      <c r="P628" s="878">
        <v>4690379101208</v>
      </c>
      <c r="Q628" s="881"/>
      <c r="R628" s="881">
        <v>0</v>
      </c>
      <c r="S628" s="878" t="s">
        <v>4107</v>
      </c>
      <c r="T628" s="884">
        <f t="shared" si="18"/>
        <v>2815.9429999999998</v>
      </c>
      <c r="U628" s="885">
        <f t="shared" si="19"/>
        <v>2956.7401500000001</v>
      </c>
    </row>
    <row r="629" spans="1:21" hidden="1">
      <c r="A629" s="878" t="s">
        <v>4685</v>
      </c>
      <c r="B629" s="879">
        <v>610010005676</v>
      </c>
      <c r="C629" s="878" t="s">
        <v>4728</v>
      </c>
      <c r="D629" s="878" t="s">
        <v>4116</v>
      </c>
      <c r="E629" s="878" t="s">
        <v>4105</v>
      </c>
      <c r="F629" s="880">
        <v>4202.8999999999996</v>
      </c>
      <c r="G629" s="878" t="s">
        <v>4106</v>
      </c>
      <c r="H629" s="881">
        <v>2</v>
      </c>
      <c r="I629" s="882">
        <v>1.44</v>
      </c>
      <c r="J629" s="882">
        <v>0</v>
      </c>
      <c r="K629" s="883">
        <v>35</v>
      </c>
      <c r="L629" s="882">
        <v>29.088000000000001</v>
      </c>
      <c r="M629" s="882">
        <v>50.4</v>
      </c>
      <c r="N629" s="881">
        <v>1</v>
      </c>
      <c r="O629" s="881">
        <v>0</v>
      </c>
      <c r="P629" s="878">
        <v>4690379101215</v>
      </c>
      <c r="Q629" s="881"/>
      <c r="R629" s="881">
        <v>0</v>
      </c>
      <c r="S629" s="878" t="s">
        <v>4107</v>
      </c>
      <c r="T629" s="884">
        <f t="shared" si="18"/>
        <v>2815.9429999999998</v>
      </c>
      <c r="U629" s="885">
        <f t="shared" si="19"/>
        <v>2956.7401500000001</v>
      </c>
    </row>
    <row r="630" spans="1:21" hidden="1">
      <c r="A630" s="878" t="s">
        <v>4685</v>
      </c>
      <c r="B630" s="879">
        <v>610010005677</v>
      </c>
      <c r="C630" s="878" t="s">
        <v>4729</v>
      </c>
      <c r="D630" s="878" t="s">
        <v>4116</v>
      </c>
      <c r="E630" s="878" t="s">
        <v>4105</v>
      </c>
      <c r="F630" s="880">
        <v>4202.8999999999996</v>
      </c>
      <c r="G630" s="878" t="s">
        <v>4106</v>
      </c>
      <c r="H630" s="881">
        <v>2</v>
      </c>
      <c r="I630" s="882">
        <v>1.44</v>
      </c>
      <c r="J630" s="882">
        <v>0</v>
      </c>
      <c r="K630" s="883">
        <v>35</v>
      </c>
      <c r="L630" s="882">
        <v>29.088000000000001</v>
      </c>
      <c r="M630" s="882">
        <v>50.4</v>
      </c>
      <c r="N630" s="881">
        <v>1</v>
      </c>
      <c r="O630" s="881">
        <v>0</v>
      </c>
      <c r="P630" s="878">
        <v>4690379101222</v>
      </c>
      <c r="Q630" s="881"/>
      <c r="R630" s="881">
        <v>0</v>
      </c>
      <c r="S630" s="878" t="s">
        <v>4107</v>
      </c>
      <c r="T630" s="884">
        <f t="shared" si="18"/>
        <v>2815.9429999999998</v>
      </c>
      <c r="U630" s="885">
        <f t="shared" si="19"/>
        <v>2956.7401500000001</v>
      </c>
    </row>
    <row r="631" spans="1:21">
      <c r="A631" s="878" t="s">
        <v>4685</v>
      </c>
      <c r="B631" s="879">
        <v>610010003163</v>
      </c>
      <c r="C631" s="878" t="s">
        <v>4730</v>
      </c>
      <c r="D631" s="878" t="s">
        <v>4104</v>
      </c>
      <c r="E631" s="878" t="s">
        <v>4105</v>
      </c>
      <c r="F631" s="880">
        <v>6496.5</v>
      </c>
      <c r="G631" s="878" t="s">
        <v>4106</v>
      </c>
      <c r="H631" s="881">
        <v>2</v>
      </c>
      <c r="I631" s="882">
        <v>0.72</v>
      </c>
      <c r="J631" s="882">
        <v>0</v>
      </c>
      <c r="K631" s="883">
        <v>30</v>
      </c>
      <c r="L631" s="882">
        <v>31.32</v>
      </c>
      <c r="M631" s="882">
        <v>21.6</v>
      </c>
      <c r="N631" s="881">
        <v>1</v>
      </c>
      <c r="O631" s="881">
        <v>0</v>
      </c>
      <c r="P631" s="878">
        <v>4690379100706</v>
      </c>
      <c r="Q631" s="881"/>
      <c r="R631" s="881">
        <v>0</v>
      </c>
      <c r="S631" s="878" t="s">
        <v>4107</v>
      </c>
      <c r="T631" s="884">
        <f t="shared" si="18"/>
        <v>4352.6550000000007</v>
      </c>
      <c r="U631" s="885">
        <f t="shared" si="19"/>
        <v>4570.2877500000013</v>
      </c>
    </row>
    <row r="632" spans="1:21">
      <c r="A632" s="878" t="s">
        <v>4685</v>
      </c>
      <c r="B632" s="879">
        <v>610010003161</v>
      </c>
      <c r="C632" s="878" t="s">
        <v>4731</v>
      </c>
      <c r="D632" s="878" t="s">
        <v>4104</v>
      </c>
      <c r="E632" s="878" t="s">
        <v>4105</v>
      </c>
      <c r="F632" s="880">
        <v>6496.5</v>
      </c>
      <c r="G632" s="878" t="s">
        <v>4106</v>
      </c>
      <c r="H632" s="881">
        <v>2</v>
      </c>
      <c r="I632" s="882">
        <v>0.72</v>
      </c>
      <c r="J632" s="882">
        <v>0</v>
      </c>
      <c r="K632" s="883">
        <v>30</v>
      </c>
      <c r="L632" s="882">
        <v>31.32</v>
      </c>
      <c r="M632" s="882">
        <v>21.6</v>
      </c>
      <c r="N632" s="881">
        <v>1</v>
      </c>
      <c r="O632" s="881">
        <v>0</v>
      </c>
      <c r="P632" s="878">
        <v>4690379100683</v>
      </c>
      <c r="Q632" s="881"/>
      <c r="R632" s="881">
        <v>0</v>
      </c>
      <c r="S632" s="878" t="s">
        <v>4107</v>
      </c>
      <c r="T632" s="884">
        <f t="shared" si="18"/>
        <v>4352.6550000000007</v>
      </c>
      <c r="U632" s="885">
        <f t="shared" si="19"/>
        <v>4570.2877500000013</v>
      </c>
    </row>
    <row r="633" spans="1:21">
      <c r="A633" s="878" t="s">
        <v>4685</v>
      </c>
      <c r="B633" s="879">
        <v>610010003162</v>
      </c>
      <c r="C633" s="878" t="s">
        <v>4732</v>
      </c>
      <c r="D633" s="878" t="s">
        <v>4104</v>
      </c>
      <c r="E633" s="878" t="s">
        <v>4105</v>
      </c>
      <c r="F633" s="880">
        <v>6496.5</v>
      </c>
      <c r="G633" s="878" t="s">
        <v>4106</v>
      </c>
      <c r="H633" s="881">
        <v>2</v>
      </c>
      <c r="I633" s="882">
        <v>0.72</v>
      </c>
      <c r="J633" s="882">
        <v>0</v>
      </c>
      <c r="K633" s="883">
        <v>30</v>
      </c>
      <c r="L633" s="882">
        <v>31.32</v>
      </c>
      <c r="M633" s="882">
        <v>21.6</v>
      </c>
      <c r="N633" s="881">
        <v>1</v>
      </c>
      <c r="O633" s="881">
        <v>0</v>
      </c>
      <c r="P633" s="878">
        <v>4690379100690</v>
      </c>
      <c r="Q633" s="881"/>
      <c r="R633" s="881">
        <v>0</v>
      </c>
      <c r="S633" s="878" t="s">
        <v>4107</v>
      </c>
      <c r="T633" s="884">
        <f t="shared" si="18"/>
        <v>4352.6550000000007</v>
      </c>
      <c r="U633" s="885">
        <f t="shared" si="19"/>
        <v>4570.2877500000013</v>
      </c>
    </row>
    <row r="634" spans="1:21" hidden="1">
      <c r="A634" s="878" t="s">
        <v>4685</v>
      </c>
      <c r="B634" s="879">
        <v>610110001183</v>
      </c>
      <c r="C634" s="878" t="s">
        <v>4733</v>
      </c>
      <c r="D634" s="878" t="s">
        <v>4129</v>
      </c>
      <c r="E634" s="878" t="s">
        <v>4105</v>
      </c>
      <c r="F634" s="880">
        <v>20721.7</v>
      </c>
      <c r="G634" s="878" t="s">
        <v>4106</v>
      </c>
      <c r="H634" s="881">
        <v>11</v>
      </c>
      <c r="I634" s="882">
        <v>0.99</v>
      </c>
      <c r="J634" s="882">
        <v>0</v>
      </c>
      <c r="K634" s="883">
        <v>36</v>
      </c>
      <c r="L634" s="882">
        <v>20.354399999999998</v>
      </c>
      <c r="M634" s="882">
        <v>35.64</v>
      </c>
      <c r="N634" s="881">
        <v>1</v>
      </c>
      <c r="O634" s="881">
        <v>0</v>
      </c>
      <c r="P634" s="878">
        <v>4690379102083</v>
      </c>
      <c r="Q634" s="881"/>
      <c r="R634" s="881">
        <v>0</v>
      </c>
      <c r="S634" s="878" t="s">
        <v>4107</v>
      </c>
      <c r="T634" s="884">
        <f t="shared" si="18"/>
        <v>13883.539000000001</v>
      </c>
      <c r="U634" s="885">
        <f t="shared" si="19"/>
        <v>14577.715950000002</v>
      </c>
    </row>
    <row r="635" spans="1:21" hidden="1">
      <c r="A635" s="878" t="s">
        <v>4685</v>
      </c>
      <c r="B635" s="879">
        <v>610110001184</v>
      </c>
      <c r="C635" s="878" t="s">
        <v>4734</v>
      </c>
      <c r="D635" s="878" t="s">
        <v>4129</v>
      </c>
      <c r="E635" s="878" t="s">
        <v>4105</v>
      </c>
      <c r="F635" s="880">
        <v>20721.7</v>
      </c>
      <c r="G635" s="878" t="s">
        <v>4106</v>
      </c>
      <c r="H635" s="881">
        <v>11</v>
      </c>
      <c r="I635" s="882">
        <v>0.99</v>
      </c>
      <c r="J635" s="882">
        <v>0</v>
      </c>
      <c r="K635" s="883">
        <v>36</v>
      </c>
      <c r="L635" s="882">
        <v>20.354399999999998</v>
      </c>
      <c r="M635" s="882">
        <v>35.64</v>
      </c>
      <c r="N635" s="881">
        <v>1</v>
      </c>
      <c r="O635" s="881">
        <v>0</v>
      </c>
      <c r="P635" s="878">
        <v>4690379102090</v>
      </c>
      <c r="Q635" s="881"/>
      <c r="R635" s="881">
        <v>0</v>
      </c>
      <c r="S635" s="878" t="s">
        <v>4107</v>
      </c>
      <c r="T635" s="884">
        <f t="shared" si="18"/>
        <v>13883.539000000001</v>
      </c>
      <c r="U635" s="885">
        <f t="shared" si="19"/>
        <v>14577.715950000002</v>
      </c>
    </row>
    <row r="636" spans="1:21" hidden="1">
      <c r="A636" s="878" t="s">
        <v>4685</v>
      </c>
      <c r="B636" s="879">
        <v>610110001185</v>
      </c>
      <c r="C636" s="878" t="s">
        <v>4735</v>
      </c>
      <c r="D636" s="878" t="s">
        <v>4129</v>
      </c>
      <c r="E636" s="878" t="s">
        <v>4105</v>
      </c>
      <c r="F636" s="880">
        <v>20721.7</v>
      </c>
      <c r="G636" s="878" t="s">
        <v>4106</v>
      </c>
      <c r="H636" s="881">
        <v>11</v>
      </c>
      <c r="I636" s="882">
        <v>0.99</v>
      </c>
      <c r="J636" s="882">
        <v>0</v>
      </c>
      <c r="K636" s="883">
        <v>36</v>
      </c>
      <c r="L636" s="882">
        <v>20.354399999999998</v>
      </c>
      <c r="M636" s="882">
        <v>35.64</v>
      </c>
      <c r="N636" s="881">
        <v>1</v>
      </c>
      <c r="O636" s="881">
        <v>0</v>
      </c>
      <c r="P636" s="878">
        <v>4690379102106</v>
      </c>
      <c r="Q636" s="881"/>
      <c r="R636" s="881">
        <v>0</v>
      </c>
      <c r="S636" s="878" t="s">
        <v>4107</v>
      </c>
      <c r="T636" s="884">
        <f t="shared" si="18"/>
        <v>13883.539000000001</v>
      </c>
      <c r="U636" s="885">
        <f t="shared" si="19"/>
        <v>14577.715950000002</v>
      </c>
    </row>
    <row r="637" spans="1:21" hidden="1">
      <c r="A637" s="878" t="s">
        <v>4685</v>
      </c>
      <c r="B637" s="879">
        <v>610110001186</v>
      </c>
      <c r="C637" s="878" t="s">
        <v>4736</v>
      </c>
      <c r="D637" s="878" t="s">
        <v>4129</v>
      </c>
      <c r="E637" s="878" t="s">
        <v>4105</v>
      </c>
      <c r="F637" s="880">
        <v>20721.7</v>
      </c>
      <c r="G637" s="878" t="s">
        <v>4106</v>
      </c>
      <c r="H637" s="881">
        <v>11</v>
      </c>
      <c r="I637" s="882">
        <v>0.99</v>
      </c>
      <c r="J637" s="882">
        <v>0</v>
      </c>
      <c r="K637" s="883">
        <v>36</v>
      </c>
      <c r="L637" s="882">
        <v>20.354399999999998</v>
      </c>
      <c r="M637" s="882">
        <v>35.64</v>
      </c>
      <c r="N637" s="881">
        <v>1</v>
      </c>
      <c r="O637" s="881">
        <v>0</v>
      </c>
      <c r="P637" s="878">
        <v>4690379102113</v>
      </c>
      <c r="Q637" s="881"/>
      <c r="R637" s="881">
        <v>0</v>
      </c>
      <c r="S637" s="878" t="s">
        <v>4107</v>
      </c>
      <c r="T637" s="884">
        <f t="shared" si="18"/>
        <v>13883.539000000001</v>
      </c>
      <c r="U637" s="885">
        <f t="shared" si="19"/>
        <v>14577.715950000002</v>
      </c>
    </row>
    <row r="638" spans="1:21" hidden="1">
      <c r="A638" s="878" t="s">
        <v>4685</v>
      </c>
      <c r="B638" s="879">
        <v>610110001187</v>
      </c>
      <c r="C638" s="878" t="s">
        <v>4737</v>
      </c>
      <c r="D638" s="878" t="s">
        <v>4129</v>
      </c>
      <c r="E638" s="878" t="s">
        <v>4105</v>
      </c>
      <c r="F638" s="880">
        <v>20721.7</v>
      </c>
      <c r="G638" s="878" t="s">
        <v>4106</v>
      </c>
      <c r="H638" s="881">
        <v>11</v>
      </c>
      <c r="I638" s="882">
        <v>0.99</v>
      </c>
      <c r="J638" s="882">
        <v>0</v>
      </c>
      <c r="K638" s="883">
        <v>36</v>
      </c>
      <c r="L638" s="882">
        <v>20.354399999999998</v>
      </c>
      <c r="M638" s="882">
        <v>35.64</v>
      </c>
      <c r="N638" s="881">
        <v>1</v>
      </c>
      <c r="O638" s="881">
        <v>0</v>
      </c>
      <c r="P638" s="878">
        <v>4690379102120</v>
      </c>
      <c r="Q638" s="881"/>
      <c r="R638" s="881">
        <v>0</v>
      </c>
      <c r="S638" s="878" t="s">
        <v>4107</v>
      </c>
      <c r="T638" s="884">
        <f t="shared" si="18"/>
        <v>13883.539000000001</v>
      </c>
      <c r="U638" s="885">
        <f t="shared" si="19"/>
        <v>14577.715950000002</v>
      </c>
    </row>
    <row r="639" spans="1:21" hidden="1">
      <c r="A639" s="878" t="s">
        <v>4685</v>
      </c>
      <c r="B639" s="879">
        <v>610110001194</v>
      </c>
      <c r="C639" s="878" t="s">
        <v>4738</v>
      </c>
      <c r="D639" s="878" t="s">
        <v>4129</v>
      </c>
      <c r="E639" s="878" t="s">
        <v>4105</v>
      </c>
      <c r="F639" s="880">
        <v>14640</v>
      </c>
      <c r="G639" s="878" t="s">
        <v>4106</v>
      </c>
      <c r="H639" s="881">
        <v>11</v>
      </c>
      <c r="I639" s="882">
        <v>0.99</v>
      </c>
      <c r="J639" s="882">
        <v>0</v>
      </c>
      <c r="K639" s="883">
        <v>36</v>
      </c>
      <c r="L639" s="882">
        <v>20.354399999999998</v>
      </c>
      <c r="M639" s="882">
        <v>35.64</v>
      </c>
      <c r="N639" s="881">
        <v>1</v>
      </c>
      <c r="O639" s="881">
        <v>0</v>
      </c>
      <c r="P639" s="878">
        <v>4690379102199</v>
      </c>
      <c r="Q639" s="881"/>
      <c r="R639" s="881">
        <v>0</v>
      </c>
      <c r="S639" s="878" t="s">
        <v>4107</v>
      </c>
      <c r="T639" s="884">
        <f t="shared" si="18"/>
        <v>9808.8000000000011</v>
      </c>
      <c r="U639" s="885">
        <f t="shared" si="19"/>
        <v>10299.240000000002</v>
      </c>
    </row>
    <row r="640" spans="1:21" hidden="1">
      <c r="A640" s="878" t="s">
        <v>4685</v>
      </c>
      <c r="B640" s="879">
        <v>610110001195</v>
      </c>
      <c r="C640" s="878" t="s">
        <v>4739</v>
      </c>
      <c r="D640" s="878" t="s">
        <v>4129</v>
      </c>
      <c r="E640" s="878" t="s">
        <v>4105</v>
      </c>
      <c r="F640" s="880">
        <v>14640</v>
      </c>
      <c r="G640" s="878" t="s">
        <v>4106</v>
      </c>
      <c r="H640" s="881">
        <v>11</v>
      </c>
      <c r="I640" s="882">
        <v>0.99</v>
      </c>
      <c r="J640" s="882">
        <v>0</v>
      </c>
      <c r="K640" s="883">
        <v>36</v>
      </c>
      <c r="L640" s="882">
        <v>20.354399999999998</v>
      </c>
      <c r="M640" s="882">
        <v>35.64</v>
      </c>
      <c r="N640" s="881">
        <v>1</v>
      </c>
      <c r="O640" s="881">
        <v>0</v>
      </c>
      <c r="P640" s="878">
        <v>4690379102205</v>
      </c>
      <c r="Q640" s="881"/>
      <c r="R640" s="881">
        <v>0</v>
      </c>
      <c r="S640" s="878" t="s">
        <v>4107</v>
      </c>
      <c r="T640" s="884">
        <f t="shared" si="18"/>
        <v>9808.8000000000011</v>
      </c>
      <c r="U640" s="885">
        <f t="shared" si="19"/>
        <v>10299.240000000002</v>
      </c>
    </row>
    <row r="641" spans="1:21" hidden="1">
      <c r="A641" s="878" t="s">
        <v>4685</v>
      </c>
      <c r="B641" s="879">
        <v>610110001196</v>
      </c>
      <c r="C641" s="878" t="s">
        <v>4740</v>
      </c>
      <c r="D641" s="878" t="s">
        <v>4129</v>
      </c>
      <c r="E641" s="878" t="s">
        <v>4105</v>
      </c>
      <c r="F641" s="880">
        <v>14640</v>
      </c>
      <c r="G641" s="878" t="s">
        <v>4106</v>
      </c>
      <c r="H641" s="881">
        <v>11</v>
      </c>
      <c r="I641" s="882">
        <v>0.99</v>
      </c>
      <c r="J641" s="882">
        <v>0</v>
      </c>
      <c r="K641" s="883">
        <v>36</v>
      </c>
      <c r="L641" s="882">
        <v>20.354399999999998</v>
      </c>
      <c r="M641" s="882">
        <v>35.64</v>
      </c>
      <c r="N641" s="881">
        <v>1</v>
      </c>
      <c r="O641" s="881">
        <v>0</v>
      </c>
      <c r="P641" s="878">
        <v>4690379102212</v>
      </c>
      <c r="Q641" s="881"/>
      <c r="R641" s="881">
        <v>0</v>
      </c>
      <c r="S641" s="878" t="s">
        <v>4107</v>
      </c>
      <c r="T641" s="884">
        <f t="shared" si="18"/>
        <v>9808.8000000000011</v>
      </c>
      <c r="U641" s="885">
        <f t="shared" si="19"/>
        <v>10299.240000000002</v>
      </c>
    </row>
    <row r="642" spans="1:21" hidden="1">
      <c r="A642" s="878" t="s">
        <v>4685</v>
      </c>
      <c r="B642" s="879">
        <v>610110001191</v>
      </c>
      <c r="C642" s="878" t="s">
        <v>4741</v>
      </c>
      <c r="D642" s="878" t="s">
        <v>4129</v>
      </c>
      <c r="E642" s="878" t="s">
        <v>4105</v>
      </c>
      <c r="F642" s="880">
        <v>14640</v>
      </c>
      <c r="G642" s="878" t="s">
        <v>4106</v>
      </c>
      <c r="H642" s="881">
        <v>11</v>
      </c>
      <c r="I642" s="882">
        <v>0.99</v>
      </c>
      <c r="J642" s="882">
        <v>0</v>
      </c>
      <c r="K642" s="883">
        <v>36</v>
      </c>
      <c r="L642" s="882">
        <v>20.354399999999998</v>
      </c>
      <c r="M642" s="882">
        <v>35.64</v>
      </c>
      <c r="N642" s="881">
        <v>1</v>
      </c>
      <c r="O642" s="881">
        <v>0</v>
      </c>
      <c r="P642" s="878">
        <v>4690379102168</v>
      </c>
      <c r="Q642" s="881"/>
      <c r="R642" s="881">
        <v>0</v>
      </c>
      <c r="S642" s="878" t="s">
        <v>4107</v>
      </c>
      <c r="T642" s="884">
        <f t="shared" si="18"/>
        <v>9808.8000000000011</v>
      </c>
      <c r="U642" s="885">
        <f t="shared" si="19"/>
        <v>10299.240000000002</v>
      </c>
    </row>
    <row r="643" spans="1:21" hidden="1">
      <c r="A643" s="878" t="s">
        <v>4685</v>
      </c>
      <c r="B643" s="879">
        <v>610110001192</v>
      </c>
      <c r="C643" s="878" t="s">
        <v>4742</v>
      </c>
      <c r="D643" s="878" t="s">
        <v>4129</v>
      </c>
      <c r="E643" s="878" t="s">
        <v>4105</v>
      </c>
      <c r="F643" s="880">
        <v>14640</v>
      </c>
      <c r="G643" s="878" t="s">
        <v>4106</v>
      </c>
      <c r="H643" s="881">
        <v>11</v>
      </c>
      <c r="I643" s="882">
        <v>0.99</v>
      </c>
      <c r="J643" s="882">
        <v>0</v>
      </c>
      <c r="K643" s="883">
        <v>36</v>
      </c>
      <c r="L643" s="882">
        <v>20.354399999999998</v>
      </c>
      <c r="M643" s="882">
        <v>35.64</v>
      </c>
      <c r="N643" s="881">
        <v>1</v>
      </c>
      <c r="O643" s="881">
        <v>0</v>
      </c>
      <c r="P643" s="878">
        <v>4690379102175</v>
      </c>
      <c r="Q643" s="881"/>
      <c r="R643" s="881">
        <v>0</v>
      </c>
      <c r="S643" s="878" t="s">
        <v>4107</v>
      </c>
      <c r="T643" s="884">
        <f t="shared" si="18"/>
        <v>9808.8000000000011</v>
      </c>
      <c r="U643" s="885">
        <f t="shared" si="19"/>
        <v>10299.240000000002</v>
      </c>
    </row>
    <row r="644" spans="1:21" hidden="1">
      <c r="A644" s="878" t="s">
        <v>4685</v>
      </c>
      <c r="B644" s="879">
        <v>610110001193</v>
      </c>
      <c r="C644" s="878" t="s">
        <v>4743</v>
      </c>
      <c r="D644" s="878" t="s">
        <v>4129</v>
      </c>
      <c r="E644" s="878" t="s">
        <v>4105</v>
      </c>
      <c r="F644" s="880">
        <v>14640</v>
      </c>
      <c r="G644" s="878" t="s">
        <v>4106</v>
      </c>
      <c r="H644" s="881">
        <v>11</v>
      </c>
      <c r="I644" s="882">
        <v>0.99</v>
      </c>
      <c r="J644" s="882">
        <v>0</v>
      </c>
      <c r="K644" s="883">
        <v>36</v>
      </c>
      <c r="L644" s="882">
        <v>20.354399999999998</v>
      </c>
      <c r="M644" s="882">
        <v>35.64</v>
      </c>
      <c r="N644" s="881">
        <v>1</v>
      </c>
      <c r="O644" s="881">
        <v>0</v>
      </c>
      <c r="P644" s="878">
        <v>4690379102182</v>
      </c>
      <c r="Q644" s="881"/>
      <c r="R644" s="881">
        <v>0</v>
      </c>
      <c r="S644" s="878" t="s">
        <v>4107</v>
      </c>
      <c r="T644" s="884">
        <f t="shared" si="18"/>
        <v>9808.8000000000011</v>
      </c>
      <c r="U644" s="885">
        <f t="shared" si="19"/>
        <v>10299.240000000002</v>
      </c>
    </row>
    <row r="645" spans="1:21" hidden="1">
      <c r="A645" s="878" t="s">
        <v>4685</v>
      </c>
      <c r="B645" s="879">
        <v>610110001197</v>
      </c>
      <c r="C645" s="878" t="s">
        <v>4744</v>
      </c>
      <c r="D645" s="878" t="s">
        <v>4129</v>
      </c>
      <c r="E645" s="878" t="s">
        <v>4105</v>
      </c>
      <c r="F645" s="880">
        <v>14640</v>
      </c>
      <c r="G645" s="878" t="s">
        <v>4106</v>
      </c>
      <c r="H645" s="881">
        <v>11</v>
      </c>
      <c r="I645" s="882">
        <v>0.99</v>
      </c>
      <c r="J645" s="882">
        <v>0</v>
      </c>
      <c r="K645" s="883">
        <v>36</v>
      </c>
      <c r="L645" s="882">
        <v>20.354399999999998</v>
      </c>
      <c r="M645" s="882">
        <v>35.64</v>
      </c>
      <c r="N645" s="881">
        <v>1</v>
      </c>
      <c r="O645" s="881">
        <v>0</v>
      </c>
      <c r="P645" s="878">
        <v>4690379102229</v>
      </c>
      <c r="Q645" s="881"/>
      <c r="R645" s="881">
        <v>0</v>
      </c>
      <c r="S645" s="878" t="s">
        <v>4107</v>
      </c>
      <c r="T645" s="884">
        <f t="shared" si="18"/>
        <v>9808.8000000000011</v>
      </c>
      <c r="U645" s="885">
        <f t="shared" si="19"/>
        <v>10299.240000000002</v>
      </c>
    </row>
    <row r="646" spans="1:21" hidden="1">
      <c r="A646" s="878" t="s">
        <v>4685</v>
      </c>
      <c r="B646" s="879">
        <v>610110001198</v>
      </c>
      <c r="C646" s="878" t="s">
        <v>4745</v>
      </c>
      <c r="D646" s="878" t="s">
        <v>4129</v>
      </c>
      <c r="E646" s="878" t="s">
        <v>4105</v>
      </c>
      <c r="F646" s="880">
        <v>14640</v>
      </c>
      <c r="G646" s="878" t="s">
        <v>4106</v>
      </c>
      <c r="H646" s="881">
        <v>11</v>
      </c>
      <c r="I646" s="882">
        <v>0.99</v>
      </c>
      <c r="J646" s="882">
        <v>0</v>
      </c>
      <c r="K646" s="883">
        <v>36</v>
      </c>
      <c r="L646" s="882">
        <v>20.354399999999998</v>
      </c>
      <c r="M646" s="882">
        <v>35.64</v>
      </c>
      <c r="N646" s="881">
        <v>1</v>
      </c>
      <c r="O646" s="881">
        <v>0</v>
      </c>
      <c r="P646" s="878">
        <v>4690379102236</v>
      </c>
      <c r="Q646" s="881"/>
      <c r="R646" s="881">
        <v>0</v>
      </c>
      <c r="S646" s="878" t="s">
        <v>4107</v>
      </c>
      <c r="T646" s="884">
        <f t="shared" si="18"/>
        <v>9808.8000000000011</v>
      </c>
      <c r="U646" s="885">
        <f t="shared" si="19"/>
        <v>10299.240000000002</v>
      </c>
    </row>
    <row r="647" spans="1:21" hidden="1">
      <c r="A647" s="878" t="s">
        <v>4685</v>
      </c>
      <c r="B647" s="879">
        <v>610110001188</v>
      </c>
      <c r="C647" s="878" t="s">
        <v>4746</v>
      </c>
      <c r="D647" s="878" t="s">
        <v>4129</v>
      </c>
      <c r="E647" s="878" t="s">
        <v>4105</v>
      </c>
      <c r="F647" s="880">
        <v>14884</v>
      </c>
      <c r="G647" s="878" t="s">
        <v>4106</v>
      </c>
      <c r="H647" s="881">
        <v>11</v>
      </c>
      <c r="I647" s="882">
        <v>0.99</v>
      </c>
      <c r="J647" s="882">
        <v>0</v>
      </c>
      <c r="K647" s="883">
        <v>36</v>
      </c>
      <c r="L647" s="882">
        <v>20.354399999999998</v>
      </c>
      <c r="M647" s="882">
        <v>35.64</v>
      </c>
      <c r="N647" s="881">
        <v>1</v>
      </c>
      <c r="O647" s="881">
        <v>0</v>
      </c>
      <c r="P647" s="878">
        <v>4690379102137</v>
      </c>
      <c r="Q647" s="881"/>
      <c r="R647" s="881">
        <v>0</v>
      </c>
      <c r="S647" s="878" t="s">
        <v>4107</v>
      </c>
      <c r="T647" s="884">
        <f t="shared" si="18"/>
        <v>9972.2800000000007</v>
      </c>
      <c r="U647" s="885">
        <f t="shared" si="19"/>
        <v>10470.894</v>
      </c>
    </row>
    <row r="648" spans="1:21" hidden="1">
      <c r="A648" s="878" t="s">
        <v>4685</v>
      </c>
      <c r="B648" s="879">
        <v>610110001189</v>
      </c>
      <c r="C648" s="878" t="s">
        <v>4747</v>
      </c>
      <c r="D648" s="878" t="s">
        <v>4129</v>
      </c>
      <c r="E648" s="878" t="s">
        <v>4105</v>
      </c>
      <c r="F648" s="880">
        <v>14884</v>
      </c>
      <c r="G648" s="878" t="s">
        <v>4106</v>
      </c>
      <c r="H648" s="881">
        <v>11</v>
      </c>
      <c r="I648" s="882">
        <v>0.99</v>
      </c>
      <c r="J648" s="882">
        <v>0</v>
      </c>
      <c r="K648" s="883">
        <v>36</v>
      </c>
      <c r="L648" s="882">
        <v>20.354399999999998</v>
      </c>
      <c r="M648" s="882">
        <v>35.64</v>
      </c>
      <c r="N648" s="881">
        <v>1</v>
      </c>
      <c r="O648" s="881">
        <v>0</v>
      </c>
      <c r="P648" s="878">
        <v>4690379102144</v>
      </c>
      <c r="Q648" s="881"/>
      <c r="R648" s="881">
        <v>0</v>
      </c>
      <c r="S648" s="878" t="s">
        <v>4107</v>
      </c>
      <c r="T648" s="884">
        <f t="shared" si="18"/>
        <v>9972.2800000000007</v>
      </c>
      <c r="U648" s="885">
        <f t="shared" si="19"/>
        <v>10470.894</v>
      </c>
    </row>
    <row r="649" spans="1:21" hidden="1">
      <c r="A649" s="878" t="s">
        <v>4685</v>
      </c>
      <c r="B649" s="879">
        <v>610110001190</v>
      </c>
      <c r="C649" s="878" t="s">
        <v>4748</v>
      </c>
      <c r="D649" s="878" t="s">
        <v>4129</v>
      </c>
      <c r="E649" s="878" t="s">
        <v>4105</v>
      </c>
      <c r="F649" s="880">
        <v>14884</v>
      </c>
      <c r="G649" s="878" t="s">
        <v>4106</v>
      </c>
      <c r="H649" s="881">
        <v>11</v>
      </c>
      <c r="I649" s="882">
        <v>0.99</v>
      </c>
      <c r="J649" s="882">
        <v>0</v>
      </c>
      <c r="K649" s="883">
        <v>36</v>
      </c>
      <c r="L649" s="882">
        <v>20.354399999999998</v>
      </c>
      <c r="M649" s="882">
        <v>35.64</v>
      </c>
      <c r="N649" s="881">
        <v>1</v>
      </c>
      <c r="O649" s="881">
        <v>0</v>
      </c>
      <c r="P649" s="878">
        <v>4690379102151</v>
      </c>
      <c r="Q649" s="881"/>
      <c r="R649" s="881">
        <v>0</v>
      </c>
      <c r="S649" s="878" t="s">
        <v>4107</v>
      </c>
      <c r="T649" s="884">
        <f t="shared" si="18"/>
        <v>9972.2800000000007</v>
      </c>
      <c r="U649" s="885">
        <f t="shared" si="19"/>
        <v>10470.894</v>
      </c>
    </row>
    <row r="650" spans="1:21" hidden="1">
      <c r="A650" s="878" t="s">
        <v>4685</v>
      </c>
      <c r="B650" s="879">
        <v>610130007531</v>
      </c>
      <c r="C650" s="878" t="s">
        <v>4749</v>
      </c>
      <c r="D650" s="878" t="s">
        <v>4134</v>
      </c>
      <c r="E650" s="878" t="s">
        <v>4150</v>
      </c>
      <c r="F650" s="880">
        <v>1427.3999999999999</v>
      </c>
      <c r="G650" s="878" t="s">
        <v>4106</v>
      </c>
      <c r="H650" s="881">
        <v>10</v>
      </c>
      <c r="I650" s="882">
        <v>0.57599539203686401</v>
      </c>
      <c r="J650" s="882">
        <v>8</v>
      </c>
      <c r="K650" s="883">
        <v>60</v>
      </c>
      <c r="L650" s="882">
        <v>12.44</v>
      </c>
      <c r="M650" s="882">
        <v>34.559723522211797</v>
      </c>
      <c r="N650" s="881">
        <v>1</v>
      </c>
      <c r="O650" s="881">
        <v>0</v>
      </c>
      <c r="P650" s="878">
        <v>4690379101239</v>
      </c>
      <c r="Q650" s="881"/>
      <c r="R650" s="881">
        <v>0</v>
      </c>
      <c r="S650" s="878" t="s">
        <v>4107</v>
      </c>
      <c r="T650" s="884">
        <f t="shared" si="18"/>
        <v>956.35799999999995</v>
      </c>
      <c r="U650" s="885">
        <f t="shared" si="19"/>
        <v>1004.1759</v>
      </c>
    </row>
    <row r="651" spans="1:21" hidden="1">
      <c r="A651" s="878" t="s">
        <v>4685</v>
      </c>
      <c r="B651" s="879">
        <v>610130007532</v>
      </c>
      <c r="C651" s="878" t="s">
        <v>4750</v>
      </c>
      <c r="D651" s="878" t="s">
        <v>4134</v>
      </c>
      <c r="E651" s="878" t="s">
        <v>4150</v>
      </c>
      <c r="F651" s="880">
        <v>1427.3999999999999</v>
      </c>
      <c r="G651" s="878" t="s">
        <v>4106</v>
      </c>
      <c r="H651" s="881">
        <v>10</v>
      </c>
      <c r="I651" s="882">
        <v>0.57599539203686401</v>
      </c>
      <c r="J651" s="882">
        <v>8</v>
      </c>
      <c r="K651" s="883">
        <v>60</v>
      </c>
      <c r="L651" s="882">
        <v>12.44</v>
      </c>
      <c r="M651" s="882">
        <v>34.559723522211797</v>
      </c>
      <c r="N651" s="881">
        <v>1</v>
      </c>
      <c r="O651" s="881">
        <v>0</v>
      </c>
      <c r="P651" s="878">
        <v>4690379101246</v>
      </c>
      <c r="Q651" s="881"/>
      <c r="R651" s="881">
        <v>0</v>
      </c>
      <c r="S651" s="878" t="s">
        <v>4107</v>
      </c>
      <c r="T651" s="884">
        <f t="shared" si="18"/>
        <v>956.35799999999995</v>
      </c>
      <c r="U651" s="885">
        <f t="shared" si="19"/>
        <v>1004.1759</v>
      </c>
    </row>
    <row r="652" spans="1:21" hidden="1">
      <c r="A652" s="878" t="s">
        <v>4685</v>
      </c>
      <c r="B652" s="879">
        <v>610130007533</v>
      </c>
      <c r="C652" s="878" t="s">
        <v>4751</v>
      </c>
      <c r="D652" s="878" t="s">
        <v>4134</v>
      </c>
      <c r="E652" s="878" t="s">
        <v>4150</v>
      </c>
      <c r="F652" s="880">
        <v>1427.3999999999999</v>
      </c>
      <c r="G652" s="878" t="s">
        <v>4106</v>
      </c>
      <c r="H652" s="881">
        <v>10</v>
      </c>
      <c r="I652" s="882">
        <v>0.57599539203686401</v>
      </c>
      <c r="J652" s="882">
        <v>8</v>
      </c>
      <c r="K652" s="883">
        <v>60</v>
      </c>
      <c r="L652" s="882">
        <v>12.44</v>
      </c>
      <c r="M652" s="882">
        <v>34.559723522211797</v>
      </c>
      <c r="N652" s="881">
        <v>1</v>
      </c>
      <c r="O652" s="881">
        <v>0</v>
      </c>
      <c r="P652" s="878">
        <v>4690379101253</v>
      </c>
      <c r="Q652" s="881"/>
      <c r="R652" s="881">
        <v>0</v>
      </c>
      <c r="S652" s="878" t="s">
        <v>4107</v>
      </c>
      <c r="T652" s="884">
        <f t="shared" si="18"/>
        <v>956.35799999999995</v>
      </c>
      <c r="U652" s="885">
        <f t="shared" si="19"/>
        <v>1004.1759</v>
      </c>
    </row>
    <row r="653" spans="1:21" hidden="1">
      <c r="A653" s="878" t="s">
        <v>4685</v>
      </c>
      <c r="B653" s="879">
        <v>610130007534</v>
      </c>
      <c r="C653" s="878" t="s">
        <v>4752</v>
      </c>
      <c r="D653" s="878" t="s">
        <v>4134</v>
      </c>
      <c r="E653" s="878" t="s">
        <v>4150</v>
      </c>
      <c r="F653" s="880">
        <v>1427.3999999999999</v>
      </c>
      <c r="G653" s="878" t="s">
        <v>4106</v>
      </c>
      <c r="H653" s="881">
        <v>10</v>
      </c>
      <c r="I653" s="882">
        <v>0.57599539203686401</v>
      </c>
      <c r="J653" s="882">
        <v>8</v>
      </c>
      <c r="K653" s="883">
        <v>60</v>
      </c>
      <c r="L653" s="882">
        <v>12.44</v>
      </c>
      <c r="M653" s="882">
        <v>34.559723522211797</v>
      </c>
      <c r="N653" s="881">
        <v>1</v>
      </c>
      <c r="O653" s="881">
        <v>0</v>
      </c>
      <c r="P653" s="878">
        <v>4690379101260</v>
      </c>
      <c r="Q653" s="881"/>
      <c r="R653" s="881">
        <v>0</v>
      </c>
      <c r="S653" s="878" t="s">
        <v>4107</v>
      </c>
      <c r="T653" s="884">
        <f t="shared" si="18"/>
        <v>956.35799999999995</v>
      </c>
      <c r="U653" s="885">
        <f t="shared" si="19"/>
        <v>1004.1759</v>
      </c>
    </row>
    <row r="654" spans="1:21" hidden="1">
      <c r="A654" s="878" t="s">
        <v>4685</v>
      </c>
      <c r="B654" s="879">
        <v>610130007535</v>
      </c>
      <c r="C654" s="878" t="s">
        <v>4753</v>
      </c>
      <c r="D654" s="878" t="s">
        <v>4134</v>
      </c>
      <c r="E654" s="878" t="s">
        <v>4150</v>
      </c>
      <c r="F654" s="880">
        <v>1427.3999999999999</v>
      </c>
      <c r="G654" s="878" t="s">
        <v>4106</v>
      </c>
      <c r="H654" s="881">
        <v>10</v>
      </c>
      <c r="I654" s="882">
        <v>0.57599539203686401</v>
      </c>
      <c r="J654" s="882">
        <v>8</v>
      </c>
      <c r="K654" s="883">
        <v>60</v>
      </c>
      <c r="L654" s="882">
        <v>12.44</v>
      </c>
      <c r="M654" s="882">
        <v>34.559723522211797</v>
      </c>
      <c r="N654" s="881">
        <v>1</v>
      </c>
      <c r="O654" s="881">
        <v>0</v>
      </c>
      <c r="P654" s="878">
        <v>4690379101277</v>
      </c>
      <c r="Q654" s="881"/>
      <c r="R654" s="881">
        <v>0</v>
      </c>
      <c r="S654" s="878" t="s">
        <v>4107</v>
      </c>
      <c r="T654" s="884">
        <f t="shared" si="18"/>
        <v>956.35799999999995</v>
      </c>
      <c r="U654" s="885">
        <f t="shared" si="19"/>
        <v>1004.1759</v>
      </c>
    </row>
    <row r="655" spans="1:21" hidden="1">
      <c r="A655" s="878" t="s">
        <v>4685</v>
      </c>
      <c r="B655" s="879">
        <v>610130007526</v>
      </c>
      <c r="C655" s="878" t="s">
        <v>4754</v>
      </c>
      <c r="D655" s="878" t="s">
        <v>4134</v>
      </c>
      <c r="E655" s="878" t="s">
        <v>4150</v>
      </c>
      <c r="F655" s="880">
        <v>1256.5999999999999</v>
      </c>
      <c r="G655" s="878" t="s">
        <v>4106</v>
      </c>
      <c r="H655" s="881">
        <v>10</v>
      </c>
      <c r="I655" s="882">
        <v>0.57599539203686401</v>
      </c>
      <c r="J655" s="882">
        <v>8</v>
      </c>
      <c r="K655" s="883">
        <v>60</v>
      </c>
      <c r="L655" s="882">
        <v>12.44</v>
      </c>
      <c r="M655" s="882">
        <v>34.559723522211797</v>
      </c>
      <c r="N655" s="881">
        <v>1</v>
      </c>
      <c r="O655" s="881">
        <v>0</v>
      </c>
      <c r="P655" s="878">
        <v>4690379101314</v>
      </c>
      <c r="Q655" s="881"/>
      <c r="R655" s="881">
        <v>0</v>
      </c>
      <c r="S655" s="878" t="s">
        <v>4107</v>
      </c>
      <c r="T655" s="884">
        <f t="shared" si="18"/>
        <v>841.92200000000003</v>
      </c>
      <c r="U655" s="885">
        <f t="shared" si="19"/>
        <v>884.01810000000012</v>
      </c>
    </row>
    <row r="656" spans="1:21" hidden="1">
      <c r="A656" s="878" t="s">
        <v>4685</v>
      </c>
      <c r="B656" s="879">
        <v>610130007527</v>
      </c>
      <c r="C656" s="878" t="s">
        <v>4755</v>
      </c>
      <c r="D656" s="878" t="s">
        <v>4134</v>
      </c>
      <c r="E656" s="878" t="s">
        <v>4150</v>
      </c>
      <c r="F656" s="880">
        <v>1256.5999999999999</v>
      </c>
      <c r="G656" s="878" t="s">
        <v>4106</v>
      </c>
      <c r="H656" s="881">
        <v>10</v>
      </c>
      <c r="I656" s="882">
        <v>0.57599539203686401</v>
      </c>
      <c r="J656" s="882">
        <v>8</v>
      </c>
      <c r="K656" s="883">
        <v>60</v>
      </c>
      <c r="L656" s="882">
        <v>12.44</v>
      </c>
      <c r="M656" s="882">
        <v>34.559723522211797</v>
      </c>
      <c r="N656" s="881">
        <v>1</v>
      </c>
      <c r="O656" s="881">
        <v>0</v>
      </c>
      <c r="P656" s="878">
        <v>4690379101321</v>
      </c>
      <c r="Q656" s="881"/>
      <c r="R656" s="881">
        <v>0</v>
      </c>
      <c r="S656" s="878" t="s">
        <v>4107</v>
      </c>
      <c r="T656" s="884">
        <f t="shared" si="18"/>
        <v>841.92200000000003</v>
      </c>
      <c r="U656" s="885">
        <f t="shared" si="19"/>
        <v>884.01810000000012</v>
      </c>
    </row>
    <row r="657" spans="1:21" hidden="1">
      <c r="A657" s="878" t="s">
        <v>4685</v>
      </c>
      <c r="B657" s="879">
        <v>610130007528</v>
      </c>
      <c r="C657" s="878" t="s">
        <v>4756</v>
      </c>
      <c r="D657" s="878" t="s">
        <v>4134</v>
      </c>
      <c r="E657" s="878" t="s">
        <v>4150</v>
      </c>
      <c r="F657" s="880">
        <v>1256.5999999999999</v>
      </c>
      <c r="G657" s="878" t="s">
        <v>4106</v>
      </c>
      <c r="H657" s="881">
        <v>10</v>
      </c>
      <c r="I657" s="882">
        <v>0.57599539203686401</v>
      </c>
      <c r="J657" s="882">
        <v>8</v>
      </c>
      <c r="K657" s="883">
        <v>60</v>
      </c>
      <c r="L657" s="882">
        <v>12.44</v>
      </c>
      <c r="M657" s="882">
        <v>34.559723522211797</v>
      </c>
      <c r="N657" s="881">
        <v>1</v>
      </c>
      <c r="O657" s="881">
        <v>0</v>
      </c>
      <c r="P657" s="878">
        <v>4690379101338</v>
      </c>
      <c r="Q657" s="881"/>
      <c r="R657" s="881">
        <v>0</v>
      </c>
      <c r="S657" s="878" t="s">
        <v>4107</v>
      </c>
      <c r="T657" s="884">
        <f t="shared" si="18"/>
        <v>841.92200000000003</v>
      </c>
      <c r="U657" s="885">
        <f t="shared" si="19"/>
        <v>884.01810000000012</v>
      </c>
    </row>
    <row r="658" spans="1:21" hidden="1">
      <c r="A658" s="878" t="s">
        <v>4685</v>
      </c>
      <c r="B658" s="879">
        <v>610130007523</v>
      </c>
      <c r="C658" s="878" t="s">
        <v>4757</v>
      </c>
      <c r="D658" s="878" t="s">
        <v>4134</v>
      </c>
      <c r="E658" s="878" t="s">
        <v>4150</v>
      </c>
      <c r="F658" s="880">
        <v>1256.5999999999999</v>
      </c>
      <c r="G658" s="878" t="s">
        <v>4106</v>
      </c>
      <c r="H658" s="881">
        <v>10</v>
      </c>
      <c r="I658" s="882">
        <v>0.57599539203686401</v>
      </c>
      <c r="J658" s="882">
        <v>8</v>
      </c>
      <c r="K658" s="883">
        <v>60</v>
      </c>
      <c r="L658" s="882">
        <v>12.44</v>
      </c>
      <c r="M658" s="882">
        <v>34.559723522211797</v>
      </c>
      <c r="N658" s="881">
        <v>1</v>
      </c>
      <c r="O658" s="881">
        <v>0</v>
      </c>
      <c r="P658" s="878">
        <v>4690379101284</v>
      </c>
      <c r="Q658" s="881"/>
      <c r="R658" s="881">
        <v>0</v>
      </c>
      <c r="S658" s="878" t="s">
        <v>4107</v>
      </c>
      <c r="T658" s="884">
        <f t="shared" si="18"/>
        <v>841.92200000000003</v>
      </c>
      <c r="U658" s="885">
        <f t="shared" si="19"/>
        <v>884.01810000000012</v>
      </c>
    </row>
    <row r="659" spans="1:21" hidden="1">
      <c r="A659" s="878" t="s">
        <v>4685</v>
      </c>
      <c r="B659" s="879">
        <v>610130007524</v>
      </c>
      <c r="C659" s="878" t="s">
        <v>4758</v>
      </c>
      <c r="D659" s="878" t="s">
        <v>4134</v>
      </c>
      <c r="E659" s="878" t="s">
        <v>4150</v>
      </c>
      <c r="F659" s="880">
        <v>1256.5999999999999</v>
      </c>
      <c r="G659" s="878" t="s">
        <v>4106</v>
      </c>
      <c r="H659" s="881">
        <v>10</v>
      </c>
      <c r="I659" s="882">
        <v>0.57599539203686401</v>
      </c>
      <c r="J659" s="882">
        <v>8</v>
      </c>
      <c r="K659" s="883">
        <v>60</v>
      </c>
      <c r="L659" s="882">
        <v>12.44</v>
      </c>
      <c r="M659" s="882">
        <v>34.559723522211797</v>
      </c>
      <c r="N659" s="881">
        <v>1</v>
      </c>
      <c r="O659" s="881">
        <v>0</v>
      </c>
      <c r="P659" s="878">
        <v>4690379101291</v>
      </c>
      <c r="Q659" s="881"/>
      <c r="R659" s="881">
        <v>0</v>
      </c>
      <c r="S659" s="878" t="s">
        <v>4107</v>
      </c>
      <c r="T659" s="884">
        <f t="shared" si="18"/>
        <v>841.92200000000003</v>
      </c>
      <c r="U659" s="885">
        <f t="shared" si="19"/>
        <v>884.01810000000012</v>
      </c>
    </row>
    <row r="660" spans="1:21" hidden="1">
      <c r="A660" s="878" t="s">
        <v>4685</v>
      </c>
      <c r="B660" s="879">
        <v>610130007525</v>
      </c>
      <c r="C660" s="878" t="s">
        <v>4759</v>
      </c>
      <c r="D660" s="878" t="s">
        <v>4134</v>
      </c>
      <c r="E660" s="878" t="s">
        <v>4150</v>
      </c>
      <c r="F660" s="880">
        <v>1256.5999999999999</v>
      </c>
      <c r="G660" s="878" t="s">
        <v>4106</v>
      </c>
      <c r="H660" s="881">
        <v>10</v>
      </c>
      <c r="I660" s="882">
        <v>0.57599539203686401</v>
      </c>
      <c r="J660" s="882">
        <v>8</v>
      </c>
      <c r="K660" s="883">
        <v>60</v>
      </c>
      <c r="L660" s="882">
        <v>12.44</v>
      </c>
      <c r="M660" s="882">
        <v>34.559723522211797</v>
      </c>
      <c r="N660" s="881">
        <v>1</v>
      </c>
      <c r="O660" s="881">
        <v>0</v>
      </c>
      <c r="P660" s="878">
        <v>4690379101307</v>
      </c>
      <c r="Q660" s="881"/>
      <c r="R660" s="881">
        <v>0</v>
      </c>
      <c r="S660" s="878" t="s">
        <v>4107</v>
      </c>
      <c r="T660" s="884">
        <f t="shared" si="18"/>
        <v>841.92200000000003</v>
      </c>
      <c r="U660" s="885">
        <f t="shared" si="19"/>
        <v>884.01810000000012</v>
      </c>
    </row>
    <row r="661" spans="1:21" hidden="1">
      <c r="A661" s="878" t="s">
        <v>4685</v>
      </c>
      <c r="B661" s="879">
        <v>610130007529</v>
      </c>
      <c r="C661" s="878" t="s">
        <v>4760</v>
      </c>
      <c r="D661" s="878" t="s">
        <v>4134</v>
      </c>
      <c r="E661" s="878" t="s">
        <v>4150</v>
      </c>
      <c r="F661" s="880">
        <v>1256.5999999999999</v>
      </c>
      <c r="G661" s="878" t="s">
        <v>4106</v>
      </c>
      <c r="H661" s="881">
        <v>10</v>
      </c>
      <c r="I661" s="882">
        <v>0.57599539203686401</v>
      </c>
      <c r="J661" s="882">
        <v>8</v>
      </c>
      <c r="K661" s="883">
        <v>60</v>
      </c>
      <c r="L661" s="882">
        <v>12.44</v>
      </c>
      <c r="M661" s="882">
        <v>34.559723522211797</v>
      </c>
      <c r="N661" s="881">
        <v>1</v>
      </c>
      <c r="O661" s="881">
        <v>0</v>
      </c>
      <c r="P661" s="878">
        <v>4690379101345</v>
      </c>
      <c r="Q661" s="881"/>
      <c r="R661" s="881">
        <v>0</v>
      </c>
      <c r="S661" s="878" t="s">
        <v>4107</v>
      </c>
      <c r="T661" s="884">
        <f t="shared" si="18"/>
        <v>841.92200000000003</v>
      </c>
      <c r="U661" s="885">
        <f t="shared" si="19"/>
        <v>884.01810000000012</v>
      </c>
    </row>
    <row r="662" spans="1:21" hidden="1">
      <c r="A662" s="878" t="s">
        <v>4685</v>
      </c>
      <c r="B662" s="879">
        <v>610130007530</v>
      </c>
      <c r="C662" s="878" t="s">
        <v>4761</v>
      </c>
      <c r="D662" s="878" t="s">
        <v>4134</v>
      </c>
      <c r="E662" s="878" t="s">
        <v>4150</v>
      </c>
      <c r="F662" s="880">
        <v>1256.5999999999999</v>
      </c>
      <c r="G662" s="878" t="s">
        <v>4106</v>
      </c>
      <c r="H662" s="881">
        <v>10</v>
      </c>
      <c r="I662" s="882">
        <v>0.57599539203686401</v>
      </c>
      <c r="J662" s="882">
        <v>8</v>
      </c>
      <c r="K662" s="883">
        <v>60</v>
      </c>
      <c r="L662" s="882">
        <v>12.44</v>
      </c>
      <c r="M662" s="882">
        <v>34.559723522211797</v>
      </c>
      <c r="N662" s="881">
        <v>1</v>
      </c>
      <c r="O662" s="881">
        <v>0</v>
      </c>
      <c r="P662" s="878">
        <v>4690379101352</v>
      </c>
      <c r="Q662" s="881"/>
      <c r="R662" s="881">
        <v>0</v>
      </c>
      <c r="S662" s="878" t="s">
        <v>4107</v>
      </c>
      <c r="T662" s="884">
        <f t="shared" si="18"/>
        <v>841.92200000000003</v>
      </c>
      <c r="U662" s="885">
        <f t="shared" si="19"/>
        <v>884.01810000000012</v>
      </c>
    </row>
    <row r="663" spans="1:21" hidden="1">
      <c r="A663" s="878" t="s">
        <v>4685</v>
      </c>
      <c r="B663" s="879">
        <v>610130007539</v>
      </c>
      <c r="C663" s="878" t="s">
        <v>4762</v>
      </c>
      <c r="D663" s="878" t="s">
        <v>4140</v>
      </c>
      <c r="E663" s="878" t="s">
        <v>4150</v>
      </c>
      <c r="F663" s="880">
        <v>1116.3</v>
      </c>
      <c r="G663" s="878" t="s">
        <v>4106</v>
      </c>
      <c r="H663" s="881">
        <v>10</v>
      </c>
      <c r="I663" s="882">
        <v>0.43199654402764798</v>
      </c>
      <c r="J663" s="882">
        <v>6</v>
      </c>
      <c r="K663" s="883">
        <v>72</v>
      </c>
      <c r="L663" s="882">
        <v>9.33</v>
      </c>
      <c r="M663" s="882">
        <v>31.103751169990598</v>
      </c>
      <c r="N663" s="881">
        <v>1</v>
      </c>
      <c r="O663" s="881">
        <v>0</v>
      </c>
      <c r="P663" s="878">
        <v>4690379101390</v>
      </c>
      <c r="Q663" s="881"/>
      <c r="R663" s="881">
        <v>0</v>
      </c>
      <c r="S663" s="878" t="s">
        <v>4107</v>
      </c>
      <c r="T663" s="884">
        <f t="shared" si="18"/>
        <v>747.92100000000005</v>
      </c>
      <c r="U663" s="885">
        <f t="shared" si="19"/>
        <v>785.31705000000011</v>
      </c>
    </row>
    <row r="664" spans="1:21" hidden="1">
      <c r="A664" s="878" t="s">
        <v>4685</v>
      </c>
      <c r="B664" s="879">
        <v>610130007540</v>
      </c>
      <c r="C664" s="878" t="s">
        <v>4763</v>
      </c>
      <c r="D664" s="878" t="s">
        <v>4140</v>
      </c>
      <c r="E664" s="878" t="s">
        <v>4150</v>
      </c>
      <c r="F664" s="880">
        <v>1116.3</v>
      </c>
      <c r="G664" s="878" t="s">
        <v>4106</v>
      </c>
      <c r="H664" s="881">
        <v>10</v>
      </c>
      <c r="I664" s="882">
        <v>0.43199654402764798</v>
      </c>
      <c r="J664" s="882">
        <v>6</v>
      </c>
      <c r="K664" s="883">
        <v>72</v>
      </c>
      <c r="L664" s="882">
        <v>9.33</v>
      </c>
      <c r="M664" s="882">
        <v>31.103751169990598</v>
      </c>
      <c r="N664" s="881">
        <v>1</v>
      </c>
      <c r="O664" s="881">
        <v>0</v>
      </c>
      <c r="P664" s="878">
        <v>4690379101406</v>
      </c>
      <c r="Q664" s="881"/>
      <c r="R664" s="881">
        <v>0</v>
      </c>
      <c r="S664" s="878" t="s">
        <v>4107</v>
      </c>
      <c r="T664" s="884">
        <f t="shared" si="18"/>
        <v>747.92100000000005</v>
      </c>
      <c r="U664" s="885">
        <f t="shared" si="19"/>
        <v>785.31705000000011</v>
      </c>
    </row>
    <row r="665" spans="1:21" hidden="1">
      <c r="A665" s="878" t="s">
        <v>4685</v>
      </c>
      <c r="B665" s="879">
        <v>610130007541</v>
      </c>
      <c r="C665" s="878" t="s">
        <v>4764</v>
      </c>
      <c r="D665" s="878" t="s">
        <v>4140</v>
      </c>
      <c r="E665" s="878" t="s">
        <v>4150</v>
      </c>
      <c r="F665" s="880">
        <v>1116.3</v>
      </c>
      <c r="G665" s="878" t="s">
        <v>4106</v>
      </c>
      <c r="H665" s="881">
        <v>10</v>
      </c>
      <c r="I665" s="882">
        <v>0.43199654402764798</v>
      </c>
      <c r="J665" s="882">
        <v>6</v>
      </c>
      <c r="K665" s="883">
        <v>72</v>
      </c>
      <c r="L665" s="882">
        <v>9.33</v>
      </c>
      <c r="M665" s="882">
        <v>31.103751169990598</v>
      </c>
      <c r="N665" s="881">
        <v>1</v>
      </c>
      <c r="O665" s="881">
        <v>0</v>
      </c>
      <c r="P665" s="878">
        <v>4690379101413</v>
      </c>
      <c r="Q665" s="881"/>
      <c r="R665" s="881">
        <v>0</v>
      </c>
      <c r="S665" s="878" t="s">
        <v>4107</v>
      </c>
      <c r="T665" s="884">
        <f t="shared" si="18"/>
        <v>747.92100000000005</v>
      </c>
      <c r="U665" s="885">
        <f t="shared" si="19"/>
        <v>785.31705000000011</v>
      </c>
    </row>
    <row r="666" spans="1:21" hidden="1">
      <c r="A666" s="878" t="s">
        <v>4685</v>
      </c>
      <c r="B666" s="879">
        <v>610130007536</v>
      </c>
      <c r="C666" s="878" t="s">
        <v>4765</v>
      </c>
      <c r="D666" s="878" t="s">
        <v>4140</v>
      </c>
      <c r="E666" s="878" t="s">
        <v>4150</v>
      </c>
      <c r="F666" s="880">
        <v>1116.3</v>
      </c>
      <c r="G666" s="878" t="s">
        <v>4106</v>
      </c>
      <c r="H666" s="881">
        <v>10</v>
      </c>
      <c r="I666" s="882">
        <v>0.43199654402764798</v>
      </c>
      <c r="J666" s="882">
        <v>6</v>
      </c>
      <c r="K666" s="883">
        <v>72</v>
      </c>
      <c r="L666" s="882">
        <v>9.33</v>
      </c>
      <c r="M666" s="882">
        <v>31.103751169990598</v>
      </c>
      <c r="N666" s="881">
        <v>1</v>
      </c>
      <c r="O666" s="881">
        <v>0</v>
      </c>
      <c r="P666" s="878">
        <v>4690379101369</v>
      </c>
      <c r="Q666" s="881"/>
      <c r="R666" s="881">
        <v>0</v>
      </c>
      <c r="S666" s="878" t="s">
        <v>4107</v>
      </c>
      <c r="T666" s="884">
        <f t="shared" si="18"/>
        <v>747.92100000000005</v>
      </c>
      <c r="U666" s="885">
        <f t="shared" si="19"/>
        <v>785.31705000000011</v>
      </c>
    </row>
    <row r="667" spans="1:21" hidden="1">
      <c r="A667" s="878" t="s">
        <v>4685</v>
      </c>
      <c r="B667" s="879">
        <v>610130007537</v>
      </c>
      <c r="C667" s="878" t="s">
        <v>4766</v>
      </c>
      <c r="D667" s="878" t="s">
        <v>4140</v>
      </c>
      <c r="E667" s="878" t="s">
        <v>4150</v>
      </c>
      <c r="F667" s="880">
        <v>1116.3</v>
      </c>
      <c r="G667" s="878" t="s">
        <v>4106</v>
      </c>
      <c r="H667" s="881">
        <v>10</v>
      </c>
      <c r="I667" s="882">
        <v>0.43199654402764798</v>
      </c>
      <c r="J667" s="882">
        <v>6</v>
      </c>
      <c r="K667" s="883">
        <v>72</v>
      </c>
      <c r="L667" s="882">
        <v>9.33</v>
      </c>
      <c r="M667" s="882">
        <v>31.103751169990598</v>
      </c>
      <c r="N667" s="881">
        <v>1</v>
      </c>
      <c r="O667" s="881">
        <v>0</v>
      </c>
      <c r="P667" s="878">
        <v>4690379101376</v>
      </c>
      <c r="Q667" s="881"/>
      <c r="R667" s="881">
        <v>0</v>
      </c>
      <c r="S667" s="878" t="s">
        <v>4107</v>
      </c>
      <c r="T667" s="884">
        <f t="shared" si="18"/>
        <v>747.92100000000005</v>
      </c>
      <c r="U667" s="885">
        <f t="shared" si="19"/>
        <v>785.31705000000011</v>
      </c>
    </row>
    <row r="668" spans="1:21" hidden="1">
      <c r="A668" s="878" t="s">
        <v>4685</v>
      </c>
      <c r="B668" s="879">
        <v>610130007538</v>
      </c>
      <c r="C668" s="878" t="s">
        <v>4767</v>
      </c>
      <c r="D668" s="878" t="s">
        <v>4140</v>
      </c>
      <c r="E668" s="878" t="s">
        <v>4150</v>
      </c>
      <c r="F668" s="880">
        <v>1116.3</v>
      </c>
      <c r="G668" s="878" t="s">
        <v>4106</v>
      </c>
      <c r="H668" s="881">
        <v>10</v>
      </c>
      <c r="I668" s="882">
        <v>0.43199654402764798</v>
      </c>
      <c r="J668" s="882">
        <v>6</v>
      </c>
      <c r="K668" s="883">
        <v>72</v>
      </c>
      <c r="L668" s="882">
        <v>9.33</v>
      </c>
      <c r="M668" s="882">
        <v>31.103751169990598</v>
      </c>
      <c r="N668" s="881">
        <v>1</v>
      </c>
      <c r="O668" s="881">
        <v>0</v>
      </c>
      <c r="P668" s="878">
        <v>4690379101383</v>
      </c>
      <c r="Q668" s="881"/>
      <c r="R668" s="881">
        <v>0</v>
      </c>
      <c r="S668" s="878" t="s">
        <v>4107</v>
      </c>
      <c r="T668" s="884">
        <f t="shared" si="18"/>
        <v>747.92100000000005</v>
      </c>
      <c r="U668" s="885">
        <f t="shared" si="19"/>
        <v>785.31705000000011</v>
      </c>
    </row>
    <row r="669" spans="1:21" hidden="1">
      <c r="A669" s="878" t="s">
        <v>4685</v>
      </c>
      <c r="B669" s="879">
        <v>620070002642</v>
      </c>
      <c r="C669" s="878" t="s">
        <v>4768</v>
      </c>
      <c r="D669" s="878" t="s">
        <v>4159</v>
      </c>
      <c r="E669" s="878" t="s">
        <v>4135</v>
      </c>
      <c r="F669" s="880">
        <v>12157.3</v>
      </c>
      <c r="G669" s="878" t="s">
        <v>4106</v>
      </c>
      <c r="H669" s="881">
        <v>2</v>
      </c>
      <c r="I669" s="882">
        <v>1.05596620908131</v>
      </c>
      <c r="J669" s="882">
        <v>0</v>
      </c>
      <c r="K669" s="883">
        <v>18</v>
      </c>
      <c r="L669" s="882">
        <v>22.9</v>
      </c>
      <c r="M669" s="882">
        <v>19.007391763463598</v>
      </c>
      <c r="N669" s="881">
        <v>1</v>
      </c>
      <c r="O669" s="881">
        <v>0</v>
      </c>
      <c r="P669" s="878">
        <v>4690379101451</v>
      </c>
      <c r="Q669" s="881"/>
      <c r="R669" s="881">
        <v>0</v>
      </c>
      <c r="S669" s="878" t="s">
        <v>4107</v>
      </c>
      <c r="T669" s="884">
        <f t="shared" si="18"/>
        <v>8145.3909999999996</v>
      </c>
      <c r="U669" s="885">
        <f t="shared" si="19"/>
        <v>8552.6605500000005</v>
      </c>
    </row>
    <row r="670" spans="1:21" hidden="1">
      <c r="A670" s="878" t="s">
        <v>4685</v>
      </c>
      <c r="B670" s="879">
        <v>620070002643</v>
      </c>
      <c r="C670" s="878" t="s">
        <v>4769</v>
      </c>
      <c r="D670" s="878" t="s">
        <v>4159</v>
      </c>
      <c r="E670" s="878" t="s">
        <v>4135</v>
      </c>
      <c r="F670" s="880">
        <v>12157.3</v>
      </c>
      <c r="G670" s="878" t="s">
        <v>4106</v>
      </c>
      <c r="H670" s="881">
        <v>2</v>
      </c>
      <c r="I670" s="882">
        <v>1.05596620908131</v>
      </c>
      <c r="J670" s="882">
        <v>0</v>
      </c>
      <c r="K670" s="883">
        <v>18</v>
      </c>
      <c r="L670" s="882">
        <v>22.9</v>
      </c>
      <c r="M670" s="882">
        <v>19.007391763463598</v>
      </c>
      <c r="N670" s="881">
        <v>1</v>
      </c>
      <c r="O670" s="881">
        <v>0</v>
      </c>
      <c r="P670" s="878">
        <v>4690379101468</v>
      </c>
      <c r="Q670" s="881"/>
      <c r="R670" s="881">
        <v>0</v>
      </c>
      <c r="S670" s="878" t="s">
        <v>4107</v>
      </c>
      <c r="T670" s="884">
        <f t="shared" si="18"/>
        <v>8145.3909999999996</v>
      </c>
      <c r="U670" s="885">
        <f t="shared" si="19"/>
        <v>8552.6605500000005</v>
      </c>
    </row>
    <row r="671" spans="1:21" hidden="1">
      <c r="A671" s="878" t="s">
        <v>4685</v>
      </c>
      <c r="B671" s="879">
        <v>620070002644</v>
      </c>
      <c r="C671" s="878" t="s">
        <v>4770</v>
      </c>
      <c r="D671" s="878" t="s">
        <v>4159</v>
      </c>
      <c r="E671" s="878" t="s">
        <v>4135</v>
      </c>
      <c r="F671" s="880">
        <v>12157.3</v>
      </c>
      <c r="G671" s="878" t="s">
        <v>4106</v>
      </c>
      <c r="H671" s="881">
        <v>2</v>
      </c>
      <c r="I671" s="882">
        <v>1.05596620908131</v>
      </c>
      <c r="J671" s="882">
        <v>0</v>
      </c>
      <c r="K671" s="883">
        <v>18</v>
      </c>
      <c r="L671" s="882">
        <v>22.9</v>
      </c>
      <c r="M671" s="882">
        <v>19.007391763463598</v>
      </c>
      <c r="N671" s="881">
        <v>1</v>
      </c>
      <c r="O671" s="881">
        <v>0</v>
      </c>
      <c r="P671" s="878">
        <v>4690379101475</v>
      </c>
      <c r="Q671" s="881"/>
      <c r="R671" s="881">
        <v>0</v>
      </c>
      <c r="S671" s="878" t="s">
        <v>4107</v>
      </c>
      <c r="T671" s="884">
        <f t="shared" si="18"/>
        <v>8145.3909999999996</v>
      </c>
      <c r="U671" s="885">
        <f t="shared" si="19"/>
        <v>8552.6605500000005</v>
      </c>
    </row>
    <row r="672" spans="1:21" hidden="1">
      <c r="A672" s="878" t="s">
        <v>4685</v>
      </c>
      <c r="B672" s="879">
        <v>620070002639</v>
      </c>
      <c r="C672" s="878" t="s">
        <v>4771</v>
      </c>
      <c r="D672" s="878" t="s">
        <v>4159</v>
      </c>
      <c r="E672" s="878" t="s">
        <v>4135</v>
      </c>
      <c r="F672" s="880">
        <v>12157.3</v>
      </c>
      <c r="G672" s="878" t="s">
        <v>4106</v>
      </c>
      <c r="H672" s="881">
        <v>2</v>
      </c>
      <c r="I672" s="882">
        <v>1.05596620908131</v>
      </c>
      <c r="J672" s="882">
        <v>0</v>
      </c>
      <c r="K672" s="883">
        <v>18</v>
      </c>
      <c r="L672" s="882">
        <v>22.9</v>
      </c>
      <c r="M672" s="882">
        <v>19.007391763463598</v>
      </c>
      <c r="N672" s="881">
        <v>1</v>
      </c>
      <c r="O672" s="881">
        <v>0</v>
      </c>
      <c r="P672" s="878">
        <v>4690379101420</v>
      </c>
      <c r="Q672" s="881"/>
      <c r="R672" s="881">
        <v>0</v>
      </c>
      <c r="S672" s="878" t="s">
        <v>4107</v>
      </c>
      <c r="T672" s="884">
        <f t="shared" si="18"/>
        <v>8145.3909999999996</v>
      </c>
      <c r="U672" s="885">
        <f t="shared" si="19"/>
        <v>8552.6605500000005</v>
      </c>
    </row>
    <row r="673" spans="1:21" hidden="1">
      <c r="A673" s="878" t="s">
        <v>4685</v>
      </c>
      <c r="B673" s="879">
        <v>620070002640</v>
      </c>
      <c r="C673" s="878" t="s">
        <v>4772</v>
      </c>
      <c r="D673" s="878" t="s">
        <v>4159</v>
      </c>
      <c r="E673" s="878" t="s">
        <v>4135</v>
      </c>
      <c r="F673" s="880">
        <v>12157.3</v>
      </c>
      <c r="G673" s="878" t="s">
        <v>4106</v>
      </c>
      <c r="H673" s="881">
        <v>2</v>
      </c>
      <c r="I673" s="882">
        <v>1.05596620908131</v>
      </c>
      <c r="J673" s="882">
        <v>0</v>
      </c>
      <c r="K673" s="883">
        <v>18</v>
      </c>
      <c r="L673" s="882">
        <v>22.9</v>
      </c>
      <c r="M673" s="882">
        <v>19.007391763463598</v>
      </c>
      <c r="N673" s="881">
        <v>1</v>
      </c>
      <c r="O673" s="881">
        <v>0</v>
      </c>
      <c r="P673" s="878">
        <v>4690379101437</v>
      </c>
      <c r="Q673" s="881"/>
      <c r="R673" s="881">
        <v>0</v>
      </c>
      <c r="S673" s="878" t="s">
        <v>4107</v>
      </c>
      <c r="T673" s="884">
        <f t="shared" ref="T673:T736" si="20">F673*67%</f>
        <v>8145.3909999999996</v>
      </c>
      <c r="U673" s="885">
        <f t="shared" ref="U673:U736" si="21">T673*1.05</f>
        <v>8552.6605500000005</v>
      </c>
    </row>
    <row r="674" spans="1:21" hidden="1">
      <c r="A674" s="878" t="s">
        <v>4685</v>
      </c>
      <c r="B674" s="879">
        <v>620070002641</v>
      </c>
      <c r="C674" s="878" t="s">
        <v>4773</v>
      </c>
      <c r="D674" s="878" t="s">
        <v>4159</v>
      </c>
      <c r="E674" s="878" t="s">
        <v>4135</v>
      </c>
      <c r="F674" s="880">
        <v>12157.3</v>
      </c>
      <c r="G674" s="878" t="s">
        <v>4106</v>
      </c>
      <c r="H674" s="881">
        <v>2</v>
      </c>
      <c r="I674" s="882">
        <v>1.05596620908131</v>
      </c>
      <c r="J674" s="882">
        <v>0</v>
      </c>
      <c r="K674" s="883">
        <v>18</v>
      </c>
      <c r="L674" s="882">
        <v>22.9</v>
      </c>
      <c r="M674" s="882">
        <v>19.007391763463598</v>
      </c>
      <c r="N674" s="881">
        <v>1</v>
      </c>
      <c r="O674" s="881">
        <v>0</v>
      </c>
      <c r="P674" s="878">
        <v>4690379101444</v>
      </c>
      <c r="Q674" s="881"/>
      <c r="R674" s="881">
        <v>0</v>
      </c>
      <c r="S674" s="878" t="s">
        <v>4107</v>
      </c>
      <c r="T674" s="884">
        <f t="shared" si="20"/>
        <v>8145.3909999999996</v>
      </c>
      <c r="U674" s="885">
        <f t="shared" si="21"/>
        <v>8552.6605500000005</v>
      </c>
    </row>
    <row r="675" spans="1:21" hidden="1">
      <c r="A675" s="878" t="s">
        <v>4685</v>
      </c>
      <c r="B675" s="879">
        <v>620070002645</v>
      </c>
      <c r="C675" s="878" t="s">
        <v>4774</v>
      </c>
      <c r="D675" s="878" t="s">
        <v>4159</v>
      </c>
      <c r="E675" s="878" t="s">
        <v>4135</v>
      </c>
      <c r="F675" s="880">
        <v>12157.3</v>
      </c>
      <c r="G675" s="878" t="s">
        <v>4106</v>
      </c>
      <c r="H675" s="881">
        <v>2</v>
      </c>
      <c r="I675" s="882">
        <v>1.05596620908131</v>
      </c>
      <c r="J675" s="882">
        <v>0</v>
      </c>
      <c r="K675" s="883">
        <v>18</v>
      </c>
      <c r="L675" s="882">
        <v>22.9</v>
      </c>
      <c r="M675" s="882">
        <v>19.007391763463598</v>
      </c>
      <c r="N675" s="881">
        <v>1</v>
      </c>
      <c r="O675" s="881">
        <v>0</v>
      </c>
      <c r="P675" s="878">
        <v>4690379101482</v>
      </c>
      <c r="Q675" s="881"/>
      <c r="R675" s="881">
        <v>0</v>
      </c>
      <c r="S675" s="878" t="s">
        <v>4107</v>
      </c>
      <c r="T675" s="884">
        <f t="shared" si="20"/>
        <v>8145.3909999999996</v>
      </c>
      <c r="U675" s="885">
        <f t="shared" si="21"/>
        <v>8552.6605500000005</v>
      </c>
    </row>
    <row r="676" spans="1:21" hidden="1">
      <c r="A676" s="878" t="s">
        <v>4685</v>
      </c>
      <c r="B676" s="879">
        <v>620070002646</v>
      </c>
      <c r="C676" s="878" t="s">
        <v>4775</v>
      </c>
      <c r="D676" s="878" t="s">
        <v>4159</v>
      </c>
      <c r="E676" s="878" t="s">
        <v>4135</v>
      </c>
      <c r="F676" s="880">
        <v>12157.3</v>
      </c>
      <c r="G676" s="878" t="s">
        <v>4106</v>
      </c>
      <c r="H676" s="881">
        <v>2</v>
      </c>
      <c r="I676" s="882">
        <v>1.05596620908131</v>
      </c>
      <c r="J676" s="882">
        <v>0</v>
      </c>
      <c r="K676" s="883">
        <v>18</v>
      </c>
      <c r="L676" s="882">
        <v>22.9</v>
      </c>
      <c r="M676" s="882">
        <v>19.007391763463598</v>
      </c>
      <c r="N676" s="881">
        <v>1</v>
      </c>
      <c r="O676" s="881">
        <v>0</v>
      </c>
      <c r="P676" s="878">
        <v>4690379101499</v>
      </c>
      <c r="Q676" s="881"/>
      <c r="R676" s="881">
        <v>0</v>
      </c>
      <c r="S676" s="878" t="s">
        <v>4107</v>
      </c>
      <c r="T676" s="884">
        <f t="shared" si="20"/>
        <v>8145.3909999999996</v>
      </c>
      <c r="U676" s="885">
        <f t="shared" si="21"/>
        <v>8552.6605500000005</v>
      </c>
    </row>
    <row r="677" spans="1:21" hidden="1">
      <c r="A677" s="878" t="s">
        <v>4685</v>
      </c>
      <c r="B677" s="879">
        <v>620070002650</v>
      </c>
      <c r="C677" s="878" t="s">
        <v>4776</v>
      </c>
      <c r="D677" s="878" t="s">
        <v>4159</v>
      </c>
      <c r="E677" s="878" t="s">
        <v>4135</v>
      </c>
      <c r="F677" s="880">
        <v>16427.3</v>
      </c>
      <c r="G677" s="878" t="s">
        <v>4106</v>
      </c>
      <c r="H677" s="881">
        <v>1</v>
      </c>
      <c r="I677" s="882">
        <v>0.527983104540655</v>
      </c>
      <c r="J677" s="882">
        <v>0</v>
      </c>
      <c r="K677" s="883">
        <v>30</v>
      </c>
      <c r="L677" s="882">
        <v>11.45</v>
      </c>
      <c r="M677" s="882">
        <v>15.8394931362196</v>
      </c>
      <c r="N677" s="881">
        <v>1</v>
      </c>
      <c r="O677" s="881">
        <v>0</v>
      </c>
      <c r="P677" s="878">
        <v>4690379101536</v>
      </c>
      <c r="Q677" s="881"/>
      <c r="R677" s="881">
        <v>0</v>
      </c>
      <c r="S677" s="878" t="s">
        <v>4107</v>
      </c>
      <c r="T677" s="884">
        <f t="shared" si="20"/>
        <v>11006.291000000001</v>
      </c>
      <c r="U677" s="885">
        <f t="shared" si="21"/>
        <v>11556.605550000002</v>
      </c>
    </row>
    <row r="678" spans="1:21" hidden="1">
      <c r="A678" s="878" t="s">
        <v>4685</v>
      </c>
      <c r="B678" s="879">
        <v>620070002651</v>
      </c>
      <c r="C678" s="878" t="s">
        <v>4777</v>
      </c>
      <c r="D678" s="878" t="s">
        <v>4159</v>
      </c>
      <c r="E678" s="878" t="s">
        <v>4135</v>
      </c>
      <c r="F678" s="880">
        <v>16427.3</v>
      </c>
      <c r="G678" s="878" t="s">
        <v>4106</v>
      </c>
      <c r="H678" s="881">
        <v>1</v>
      </c>
      <c r="I678" s="882">
        <v>0.527983104540655</v>
      </c>
      <c r="J678" s="882">
        <v>0</v>
      </c>
      <c r="K678" s="883">
        <v>30</v>
      </c>
      <c r="L678" s="882">
        <v>11.45</v>
      </c>
      <c r="M678" s="882">
        <v>15.8394931362196</v>
      </c>
      <c r="N678" s="881">
        <v>1</v>
      </c>
      <c r="O678" s="881">
        <v>0</v>
      </c>
      <c r="P678" s="878">
        <v>4690379101543</v>
      </c>
      <c r="Q678" s="881"/>
      <c r="R678" s="881">
        <v>0</v>
      </c>
      <c r="S678" s="878" t="s">
        <v>4107</v>
      </c>
      <c r="T678" s="884">
        <f t="shared" si="20"/>
        <v>11006.291000000001</v>
      </c>
      <c r="U678" s="885">
        <f t="shared" si="21"/>
        <v>11556.605550000002</v>
      </c>
    </row>
    <row r="679" spans="1:21" hidden="1">
      <c r="A679" s="878" t="s">
        <v>4685</v>
      </c>
      <c r="B679" s="879">
        <v>620070002652</v>
      </c>
      <c r="C679" s="878" t="s">
        <v>4778</v>
      </c>
      <c r="D679" s="878" t="s">
        <v>4159</v>
      </c>
      <c r="E679" s="878" t="s">
        <v>4135</v>
      </c>
      <c r="F679" s="880">
        <v>16427.3</v>
      </c>
      <c r="G679" s="878" t="s">
        <v>4106</v>
      </c>
      <c r="H679" s="881">
        <v>1</v>
      </c>
      <c r="I679" s="882">
        <v>0.527983104540655</v>
      </c>
      <c r="J679" s="882">
        <v>0</v>
      </c>
      <c r="K679" s="883">
        <v>30</v>
      </c>
      <c r="L679" s="882">
        <v>11.45</v>
      </c>
      <c r="M679" s="882">
        <v>15.8394931362196</v>
      </c>
      <c r="N679" s="881">
        <v>1</v>
      </c>
      <c r="O679" s="881">
        <v>0</v>
      </c>
      <c r="P679" s="878">
        <v>4690379101550</v>
      </c>
      <c r="Q679" s="881"/>
      <c r="R679" s="881">
        <v>0</v>
      </c>
      <c r="S679" s="878" t="s">
        <v>4107</v>
      </c>
      <c r="T679" s="884">
        <f t="shared" si="20"/>
        <v>11006.291000000001</v>
      </c>
      <c r="U679" s="885">
        <f t="shared" si="21"/>
        <v>11556.605550000002</v>
      </c>
    </row>
    <row r="680" spans="1:21" hidden="1">
      <c r="A680" s="878" t="s">
        <v>4685</v>
      </c>
      <c r="B680" s="879">
        <v>620070002647</v>
      </c>
      <c r="C680" s="878" t="s">
        <v>4779</v>
      </c>
      <c r="D680" s="878" t="s">
        <v>4159</v>
      </c>
      <c r="E680" s="878" t="s">
        <v>4135</v>
      </c>
      <c r="F680" s="880">
        <v>16427.3</v>
      </c>
      <c r="G680" s="878" t="s">
        <v>4106</v>
      </c>
      <c r="H680" s="881">
        <v>1</v>
      </c>
      <c r="I680" s="882">
        <v>0.527983104540655</v>
      </c>
      <c r="J680" s="882">
        <v>0</v>
      </c>
      <c r="K680" s="883">
        <v>30</v>
      </c>
      <c r="L680" s="882">
        <v>11.45</v>
      </c>
      <c r="M680" s="882">
        <v>15.8394931362196</v>
      </c>
      <c r="N680" s="881">
        <v>1</v>
      </c>
      <c r="O680" s="881">
        <v>0</v>
      </c>
      <c r="P680" s="878">
        <v>4690379101505</v>
      </c>
      <c r="Q680" s="881"/>
      <c r="R680" s="881">
        <v>0</v>
      </c>
      <c r="S680" s="878" t="s">
        <v>4107</v>
      </c>
      <c r="T680" s="884">
        <f t="shared" si="20"/>
        <v>11006.291000000001</v>
      </c>
      <c r="U680" s="885">
        <f t="shared" si="21"/>
        <v>11556.605550000002</v>
      </c>
    </row>
    <row r="681" spans="1:21" hidden="1">
      <c r="A681" s="878" t="s">
        <v>4685</v>
      </c>
      <c r="B681" s="879">
        <v>620070002648</v>
      </c>
      <c r="C681" s="878" t="s">
        <v>4780</v>
      </c>
      <c r="D681" s="878" t="s">
        <v>4159</v>
      </c>
      <c r="E681" s="878" t="s">
        <v>4135</v>
      </c>
      <c r="F681" s="880">
        <v>16427.3</v>
      </c>
      <c r="G681" s="878" t="s">
        <v>4106</v>
      </c>
      <c r="H681" s="881">
        <v>1</v>
      </c>
      <c r="I681" s="882">
        <v>0.527983104540655</v>
      </c>
      <c r="J681" s="882">
        <v>0</v>
      </c>
      <c r="K681" s="883">
        <v>30</v>
      </c>
      <c r="L681" s="882">
        <v>11.45</v>
      </c>
      <c r="M681" s="882">
        <v>15.8394931362196</v>
      </c>
      <c r="N681" s="881">
        <v>1</v>
      </c>
      <c r="O681" s="881">
        <v>0</v>
      </c>
      <c r="P681" s="878">
        <v>4690379101512</v>
      </c>
      <c r="Q681" s="881"/>
      <c r="R681" s="881">
        <v>0</v>
      </c>
      <c r="S681" s="878" t="s">
        <v>4107</v>
      </c>
      <c r="T681" s="884">
        <f t="shared" si="20"/>
        <v>11006.291000000001</v>
      </c>
      <c r="U681" s="885">
        <f t="shared" si="21"/>
        <v>11556.605550000002</v>
      </c>
    </row>
    <row r="682" spans="1:21" hidden="1">
      <c r="A682" s="878" t="s">
        <v>4685</v>
      </c>
      <c r="B682" s="879">
        <v>620070002649</v>
      </c>
      <c r="C682" s="878" t="s">
        <v>4781</v>
      </c>
      <c r="D682" s="878" t="s">
        <v>4159</v>
      </c>
      <c r="E682" s="878" t="s">
        <v>4135</v>
      </c>
      <c r="F682" s="880">
        <v>16427.3</v>
      </c>
      <c r="G682" s="878" t="s">
        <v>4106</v>
      </c>
      <c r="H682" s="881">
        <v>1</v>
      </c>
      <c r="I682" s="882">
        <v>0.527983104540655</v>
      </c>
      <c r="J682" s="882">
        <v>0</v>
      </c>
      <c r="K682" s="883">
        <v>30</v>
      </c>
      <c r="L682" s="882">
        <v>11.45</v>
      </c>
      <c r="M682" s="882">
        <v>15.8394931362196</v>
      </c>
      <c r="N682" s="881">
        <v>1</v>
      </c>
      <c r="O682" s="881">
        <v>0</v>
      </c>
      <c r="P682" s="878">
        <v>4690379101529</v>
      </c>
      <c r="Q682" s="881"/>
      <c r="R682" s="881">
        <v>0</v>
      </c>
      <c r="S682" s="878" t="s">
        <v>4107</v>
      </c>
      <c r="T682" s="884">
        <f t="shared" si="20"/>
        <v>11006.291000000001</v>
      </c>
      <c r="U682" s="885">
        <f t="shared" si="21"/>
        <v>11556.605550000002</v>
      </c>
    </row>
    <row r="683" spans="1:21" hidden="1">
      <c r="A683" s="878" t="s">
        <v>4685</v>
      </c>
      <c r="B683" s="879">
        <v>620070002653</v>
      </c>
      <c r="C683" s="878" t="s">
        <v>4782</v>
      </c>
      <c r="D683" s="878" t="s">
        <v>4159</v>
      </c>
      <c r="E683" s="878" t="s">
        <v>4135</v>
      </c>
      <c r="F683" s="880">
        <v>16427.3</v>
      </c>
      <c r="G683" s="878" t="s">
        <v>4106</v>
      </c>
      <c r="H683" s="881">
        <v>1</v>
      </c>
      <c r="I683" s="882">
        <v>0.527983104540655</v>
      </c>
      <c r="J683" s="882">
        <v>0</v>
      </c>
      <c r="K683" s="883">
        <v>30</v>
      </c>
      <c r="L683" s="882">
        <v>11.45</v>
      </c>
      <c r="M683" s="882">
        <v>15.8394931362196</v>
      </c>
      <c r="N683" s="881">
        <v>1</v>
      </c>
      <c r="O683" s="881">
        <v>0</v>
      </c>
      <c r="P683" s="878">
        <v>4690379101567</v>
      </c>
      <c r="Q683" s="881"/>
      <c r="R683" s="881">
        <v>0</v>
      </c>
      <c r="S683" s="878" t="s">
        <v>4107</v>
      </c>
      <c r="T683" s="884">
        <f t="shared" si="20"/>
        <v>11006.291000000001</v>
      </c>
      <c r="U683" s="885">
        <f t="shared" si="21"/>
        <v>11556.605550000002</v>
      </c>
    </row>
    <row r="684" spans="1:21" hidden="1">
      <c r="A684" s="878" t="s">
        <v>4685</v>
      </c>
      <c r="B684" s="879">
        <v>620070002654</v>
      </c>
      <c r="C684" s="878" t="s">
        <v>4783</v>
      </c>
      <c r="D684" s="878" t="s">
        <v>4159</v>
      </c>
      <c r="E684" s="878" t="s">
        <v>4135</v>
      </c>
      <c r="F684" s="880">
        <v>16427.3</v>
      </c>
      <c r="G684" s="878" t="s">
        <v>4106</v>
      </c>
      <c r="H684" s="881">
        <v>1</v>
      </c>
      <c r="I684" s="882">
        <v>0.527983104540655</v>
      </c>
      <c r="J684" s="882">
        <v>0</v>
      </c>
      <c r="K684" s="883">
        <v>30</v>
      </c>
      <c r="L684" s="882">
        <v>11.45</v>
      </c>
      <c r="M684" s="882">
        <v>15.8394931362196</v>
      </c>
      <c r="N684" s="881">
        <v>1</v>
      </c>
      <c r="O684" s="881">
        <v>0</v>
      </c>
      <c r="P684" s="878">
        <v>4690379101574</v>
      </c>
      <c r="Q684" s="881"/>
      <c r="R684" s="881">
        <v>0</v>
      </c>
      <c r="S684" s="878" t="s">
        <v>4107</v>
      </c>
      <c r="T684" s="884">
        <f t="shared" si="20"/>
        <v>11006.291000000001</v>
      </c>
      <c r="U684" s="885">
        <f t="shared" si="21"/>
        <v>11556.605550000002</v>
      </c>
    </row>
    <row r="685" spans="1:21" hidden="1">
      <c r="A685" s="878" t="s">
        <v>4685</v>
      </c>
      <c r="B685" s="879">
        <v>620070002658</v>
      </c>
      <c r="C685" s="878" t="s">
        <v>4784</v>
      </c>
      <c r="D685" s="878" t="s">
        <v>4159</v>
      </c>
      <c r="E685" s="878" t="s">
        <v>4135</v>
      </c>
      <c r="F685" s="880">
        <v>16427.3</v>
      </c>
      <c r="G685" s="878" t="s">
        <v>4106</v>
      </c>
      <c r="H685" s="881">
        <v>1</v>
      </c>
      <c r="I685" s="882">
        <v>0.527983104540655</v>
      </c>
      <c r="J685" s="882">
        <v>0</v>
      </c>
      <c r="K685" s="883">
        <v>30</v>
      </c>
      <c r="L685" s="882">
        <v>11.45</v>
      </c>
      <c r="M685" s="882">
        <v>15.8394931362196</v>
      </c>
      <c r="N685" s="881">
        <v>1</v>
      </c>
      <c r="O685" s="881">
        <v>0</v>
      </c>
      <c r="P685" s="878">
        <v>4690379101611</v>
      </c>
      <c r="Q685" s="881"/>
      <c r="R685" s="881">
        <v>0</v>
      </c>
      <c r="S685" s="878" t="s">
        <v>4107</v>
      </c>
      <c r="T685" s="884">
        <f t="shared" si="20"/>
        <v>11006.291000000001</v>
      </c>
      <c r="U685" s="885">
        <f t="shared" si="21"/>
        <v>11556.605550000002</v>
      </c>
    </row>
    <row r="686" spans="1:21" hidden="1">
      <c r="A686" s="878" t="s">
        <v>4685</v>
      </c>
      <c r="B686" s="879">
        <v>620070002659</v>
      </c>
      <c r="C686" s="878" t="s">
        <v>4785</v>
      </c>
      <c r="D686" s="878" t="s">
        <v>4159</v>
      </c>
      <c r="E686" s="878" t="s">
        <v>4135</v>
      </c>
      <c r="F686" s="880">
        <v>16427.3</v>
      </c>
      <c r="G686" s="878" t="s">
        <v>4106</v>
      </c>
      <c r="H686" s="881">
        <v>1</v>
      </c>
      <c r="I686" s="882">
        <v>0.527983104540655</v>
      </c>
      <c r="J686" s="882">
        <v>0</v>
      </c>
      <c r="K686" s="883">
        <v>30</v>
      </c>
      <c r="L686" s="882">
        <v>11.45</v>
      </c>
      <c r="M686" s="882">
        <v>15.8394931362196</v>
      </c>
      <c r="N686" s="881">
        <v>1</v>
      </c>
      <c r="O686" s="881">
        <v>0</v>
      </c>
      <c r="P686" s="878">
        <v>4690379101628</v>
      </c>
      <c r="Q686" s="881"/>
      <c r="R686" s="881">
        <v>0</v>
      </c>
      <c r="S686" s="878" t="s">
        <v>4107</v>
      </c>
      <c r="T686" s="884">
        <f t="shared" si="20"/>
        <v>11006.291000000001</v>
      </c>
      <c r="U686" s="885">
        <f t="shared" si="21"/>
        <v>11556.605550000002</v>
      </c>
    </row>
    <row r="687" spans="1:21" hidden="1">
      <c r="A687" s="878" t="s">
        <v>4685</v>
      </c>
      <c r="B687" s="879">
        <v>620070002660</v>
      </c>
      <c r="C687" s="878" t="s">
        <v>4786</v>
      </c>
      <c r="D687" s="878" t="s">
        <v>4159</v>
      </c>
      <c r="E687" s="878" t="s">
        <v>4135</v>
      </c>
      <c r="F687" s="880">
        <v>16427.3</v>
      </c>
      <c r="G687" s="878" t="s">
        <v>4106</v>
      </c>
      <c r="H687" s="881">
        <v>1</v>
      </c>
      <c r="I687" s="882">
        <v>0.527983104540655</v>
      </c>
      <c r="J687" s="882">
        <v>0</v>
      </c>
      <c r="K687" s="883">
        <v>30</v>
      </c>
      <c r="L687" s="882">
        <v>11.45</v>
      </c>
      <c r="M687" s="882">
        <v>15.8394931362196</v>
      </c>
      <c r="N687" s="881">
        <v>1</v>
      </c>
      <c r="O687" s="881">
        <v>0</v>
      </c>
      <c r="P687" s="878">
        <v>4690379101635</v>
      </c>
      <c r="Q687" s="881"/>
      <c r="R687" s="881">
        <v>0</v>
      </c>
      <c r="S687" s="878" t="s">
        <v>4107</v>
      </c>
      <c r="T687" s="884">
        <f t="shared" si="20"/>
        <v>11006.291000000001</v>
      </c>
      <c r="U687" s="885">
        <f t="shared" si="21"/>
        <v>11556.605550000002</v>
      </c>
    </row>
    <row r="688" spans="1:21" hidden="1">
      <c r="A688" s="878" t="s">
        <v>4685</v>
      </c>
      <c r="B688" s="879">
        <v>620070002655</v>
      </c>
      <c r="C688" s="878" t="s">
        <v>4787</v>
      </c>
      <c r="D688" s="878" t="s">
        <v>4159</v>
      </c>
      <c r="E688" s="878" t="s">
        <v>4135</v>
      </c>
      <c r="F688" s="880">
        <v>16427.3</v>
      </c>
      <c r="G688" s="878" t="s">
        <v>4106</v>
      </c>
      <c r="H688" s="881">
        <v>1</v>
      </c>
      <c r="I688" s="882">
        <v>0.527983104540655</v>
      </c>
      <c r="J688" s="882">
        <v>0</v>
      </c>
      <c r="K688" s="883">
        <v>30</v>
      </c>
      <c r="L688" s="882">
        <v>11.45</v>
      </c>
      <c r="M688" s="882">
        <v>15.8394931362196</v>
      </c>
      <c r="N688" s="881">
        <v>1</v>
      </c>
      <c r="O688" s="881">
        <v>0</v>
      </c>
      <c r="P688" s="878">
        <v>4690379101581</v>
      </c>
      <c r="Q688" s="881"/>
      <c r="R688" s="881">
        <v>0</v>
      </c>
      <c r="S688" s="878" t="s">
        <v>4107</v>
      </c>
      <c r="T688" s="884">
        <f t="shared" si="20"/>
        <v>11006.291000000001</v>
      </c>
      <c r="U688" s="885">
        <f t="shared" si="21"/>
        <v>11556.605550000002</v>
      </c>
    </row>
    <row r="689" spans="1:21" hidden="1">
      <c r="A689" s="878" t="s">
        <v>4685</v>
      </c>
      <c r="B689" s="879">
        <v>620070002656</v>
      </c>
      <c r="C689" s="878" t="s">
        <v>4788</v>
      </c>
      <c r="D689" s="878" t="s">
        <v>4159</v>
      </c>
      <c r="E689" s="878" t="s">
        <v>4135</v>
      </c>
      <c r="F689" s="880">
        <v>16427.3</v>
      </c>
      <c r="G689" s="878" t="s">
        <v>4106</v>
      </c>
      <c r="H689" s="881">
        <v>1</v>
      </c>
      <c r="I689" s="882">
        <v>0.527983104540655</v>
      </c>
      <c r="J689" s="882">
        <v>0</v>
      </c>
      <c r="K689" s="883">
        <v>30</v>
      </c>
      <c r="L689" s="882">
        <v>11.45</v>
      </c>
      <c r="M689" s="882">
        <v>15.8394931362196</v>
      </c>
      <c r="N689" s="881">
        <v>1</v>
      </c>
      <c r="O689" s="881">
        <v>0</v>
      </c>
      <c r="P689" s="878">
        <v>4690379101598</v>
      </c>
      <c r="Q689" s="881"/>
      <c r="R689" s="881">
        <v>0</v>
      </c>
      <c r="S689" s="878" t="s">
        <v>4107</v>
      </c>
      <c r="T689" s="884">
        <f t="shared" si="20"/>
        <v>11006.291000000001</v>
      </c>
      <c r="U689" s="885">
        <f t="shared" si="21"/>
        <v>11556.605550000002</v>
      </c>
    </row>
    <row r="690" spans="1:21" hidden="1">
      <c r="A690" s="878" t="s">
        <v>4685</v>
      </c>
      <c r="B690" s="879">
        <v>620070002657</v>
      </c>
      <c r="C690" s="878" t="s">
        <v>4789</v>
      </c>
      <c r="D690" s="878" t="s">
        <v>4159</v>
      </c>
      <c r="E690" s="878" t="s">
        <v>4135</v>
      </c>
      <c r="F690" s="880">
        <v>16427.3</v>
      </c>
      <c r="G690" s="878" t="s">
        <v>4106</v>
      </c>
      <c r="H690" s="881">
        <v>1</v>
      </c>
      <c r="I690" s="882">
        <v>0.527983104540655</v>
      </c>
      <c r="J690" s="882">
        <v>0</v>
      </c>
      <c r="K690" s="883">
        <v>30</v>
      </c>
      <c r="L690" s="882">
        <v>11.45</v>
      </c>
      <c r="M690" s="882">
        <v>15.8394931362196</v>
      </c>
      <c r="N690" s="881">
        <v>1</v>
      </c>
      <c r="O690" s="881">
        <v>0</v>
      </c>
      <c r="P690" s="878">
        <v>4690379101604</v>
      </c>
      <c r="Q690" s="881"/>
      <c r="R690" s="881">
        <v>0</v>
      </c>
      <c r="S690" s="878" t="s">
        <v>4107</v>
      </c>
      <c r="T690" s="884">
        <f t="shared" si="20"/>
        <v>11006.291000000001</v>
      </c>
      <c r="U690" s="885">
        <f t="shared" si="21"/>
        <v>11556.605550000002</v>
      </c>
    </row>
    <row r="691" spans="1:21" hidden="1">
      <c r="A691" s="878" t="s">
        <v>4685</v>
      </c>
      <c r="B691" s="879">
        <v>620070002661</v>
      </c>
      <c r="C691" s="878" t="s">
        <v>4790</v>
      </c>
      <c r="D691" s="878" t="s">
        <v>4159</v>
      </c>
      <c r="E691" s="878" t="s">
        <v>4135</v>
      </c>
      <c r="F691" s="880">
        <v>16427.3</v>
      </c>
      <c r="G691" s="878" t="s">
        <v>4106</v>
      </c>
      <c r="H691" s="881">
        <v>1</v>
      </c>
      <c r="I691" s="882">
        <v>0.527983104540655</v>
      </c>
      <c r="J691" s="882">
        <v>0</v>
      </c>
      <c r="K691" s="883">
        <v>30</v>
      </c>
      <c r="L691" s="882">
        <v>11.45</v>
      </c>
      <c r="M691" s="882">
        <v>15.8394931362196</v>
      </c>
      <c r="N691" s="881">
        <v>1</v>
      </c>
      <c r="O691" s="881">
        <v>0</v>
      </c>
      <c r="P691" s="878">
        <v>4690379101642</v>
      </c>
      <c r="Q691" s="881"/>
      <c r="R691" s="881">
        <v>0</v>
      </c>
      <c r="S691" s="878" t="s">
        <v>4107</v>
      </c>
      <c r="T691" s="884">
        <f t="shared" si="20"/>
        <v>11006.291000000001</v>
      </c>
      <c r="U691" s="885">
        <f t="shared" si="21"/>
        <v>11556.605550000002</v>
      </c>
    </row>
    <row r="692" spans="1:21" hidden="1">
      <c r="A692" s="878" t="s">
        <v>4685</v>
      </c>
      <c r="B692" s="879">
        <v>620070002662</v>
      </c>
      <c r="C692" s="878" t="s">
        <v>4791</v>
      </c>
      <c r="D692" s="878" t="s">
        <v>4159</v>
      </c>
      <c r="E692" s="878" t="s">
        <v>4135</v>
      </c>
      <c r="F692" s="880">
        <v>16427.3</v>
      </c>
      <c r="G692" s="878" t="s">
        <v>4106</v>
      </c>
      <c r="H692" s="881">
        <v>1</v>
      </c>
      <c r="I692" s="882">
        <v>0.527983104540655</v>
      </c>
      <c r="J692" s="882">
        <v>0</v>
      </c>
      <c r="K692" s="883">
        <v>30</v>
      </c>
      <c r="L692" s="882">
        <v>11.45</v>
      </c>
      <c r="M692" s="882">
        <v>15.8394931362196</v>
      </c>
      <c r="N692" s="881">
        <v>1</v>
      </c>
      <c r="O692" s="881">
        <v>0</v>
      </c>
      <c r="P692" s="878">
        <v>4690379101659</v>
      </c>
      <c r="Q692" s="881"/>
      <c r="R692" s="881">
        <v>0</v>
      </c>
      <c r="S692" s="878" t="s">
        <v>4107</v>
      </c>
      <c r="T692" s="884">
        <f t="shared" si="20"/>
        <v>11006.291000000001</v>
      </c>
      <c r="U692" s="885">
        <f t="shared" si="21"/>
        <v>11556.605550000002</v>
      </c>
    </row>
    <row r="693" spans="1:21" hidden="1">
      <c r="A693" s="878" t="s">
        <v>4685</v>
      </c>
      <c r="B693" s="879">
        <v>620070002666</v>
      </c>
      <c r="C693" s="878" t="s">
        <v>4792</v>
      </c>
      <c r="D693" s="878" t="s">
        <v>4172</v>
      </c>
      <c r="E693" s="878" t="s">
        <v>4135</v>
      </c>
      <c r="F693" s="880">
        <v>6972.3</v>
      </c>
      <c r="G693" s="878" t="s">
        <v>4106</v>
      </c>
      <c r="H693" s="881">
        <v>4</v>
      </c>
      <c r="I693" s="882">
        <v>1.05596620908131</v>
      </c>
      <c r="J693" s="882">
        <v>0</v>
      </c>
      <c r="K693" s="883">
        <v>20</v>
      </c>
      <c r="L693" s="882">
        <v>45.8</v>
      </c>
      <c r="M693" s="882">
        <v>21.119324181626201</v>
      </c>
      <c r="N693" s="881">
        <v>1</v>
      </c>
      <c r="O693" s="881">
        <v>0</v>
      </c>
      <c r="P693" s="878">
        <v>4690379101697</v>
      </c>
      <c r="Q693" s="881"/>
      <c r="R693" s="881">
        <v>0</v>
      </c>
      <c r="S693" s="878" t="s">
        <v>4107</v>
      </c>
      <c r="T693" s="884">
        <f t="shared" si="20"/>
        <v>4671.4410000000007</v>
      </c>
      <c r="U693" s="885">
        <f t="shared" si="21"/>
        <v>4905.0130500000014</v>
      </c>
    </row>
    <row r="694" spans="1:21" hidden="1">
      <c r="A694" s="878" t="s">
        <v>4685</v>
      </c>
      <c r="B694" s="879">
        <v>620070002667</v>
      </c>
      <c r="C694" s="878" t="s">
        <v>4793</v>
      </c>
      <c r="D694" s="878" t="s">
        <v>4172</v>
      </c>
      <c r="E694" s="878" t="s">
        <v>4135</v>
      </c>
      <c r="F694" s="880">
        <v>6972.3</v>
      </c>
      <c r="G694" s="878" t="s">
        <v>4106</v>
      </c>
      <c r="H694" s="881">
        <v>4</v>
      </c>
      <c r="I694" s="882">
        <v>1.05596620908131</v>
      </c>
      <c r="J694" s="882">
        <v>0</v>
      </c>
      <c r="K694" s="883">
        <v>20</v>
      </c>
      <c r="L694" s="882">
        <v>45.8</v>
      </c>
      <c r="M694" s="882">
        <v>21.119324181626201</v>
      </c>
      <c r="N694" s="881">
        <v>1</v>
      </c>
      <c r="O694" s="881">
        <v>0</v>
      </c>
      <c r="P694" s="878">
        <v>4690379101703</v>
      </c>
      <c r="Q694" s="881"/>
      <c r="R694" s="881">
        <v>0</v>
      </c>
      <c r="S694" s="878" t="s">
        <v>4107</v>
      </c>
      <c r="T694" s="884">
        <f t="shared" si="20"/>
        <v>4671.4410000000007</v>
      </c>
      <c r="U694" s="885">
        <f t="shared" si="21"/>
        <v>4905.0130500000014</v>
      </c>
    </row>
    <row r="695" spans="1:21" hidden="1">
      <c r="A695" s="878" t="s">
        <v>4685</v>
      </c>
      <c r="B695" s="879">
        <v>620070002668</v>
      </c>
      <c r="C695" s="878" t="s">
        <v>4794</v>
      </c>
      <c r="D695" s="878" t="s">
        <v>4172</v>
      </c>
      <c r="E695" s="878" t="s">
        <v>4135</v>
      </c>
      <c r="F695" s="880">
        <v>6972.3</v>
      </c>
      <c r="G695" s="878" t="s">
        <v>4106</v>
      </c>
      <c r="H695" s="881">
        <v>4</v>
      </c>
      <c r="I695" s="882">
        <v>1.05596620908131</v>
      </c>
      <c r="J695" s="882">
        <v>0</v>
      </c>
      <c r="K695" s="883">
        <v>20</v>
      </c>
      <c r="L695" s="882">
        <v>45.8</v>
      </c>
      <c r="M695" s="882">
        <v>21.119324181626201</v>
      </c>
      <c r="N695" s="881">
        <v>1</v>
      </c>
      <c r="O695" s="881">
        <v>0</v>
      </c>
      <c r="P695" s="878">
        <v>4690379101710</v>
      </c>
      <c r="Q695" s="881"/>
      <c r="R695" s="881">
        <v>0</v>
      </c>
      <c r="S695" s="878" t="s">
        <v>4107</v>
      </c>
      <c r="T695" s="884">
        <f t="shared" si="20"/>
        <v>4671.4410000000007</v>
      </c>
      <c r="U695" s="885">
        <f t="shared" si="21"/>
        <v>4905.0130500000014</v>
      </c>
    </row>
    <row r="696" spans="1:21" hidden="1">
      <c r="A696" s="878" t="s">
        <v>4685</v>
      </c>
      <c r="B696" s="879">
        <v>620070002663</v>
      </c>
      <c r="C696" s="878" t="s">
        <v>4795</v>
      </c>
      <c r="D696" s="878" t="s">
        <v>4172</v>
      </c>
      <c r="E696" s="878" t="s">
        <v>4135</v>
      </c>
      <c r="F696" s="880">
        <v>6972.3</v>
      </c>
      <c r="G696" s="878" t="s">
        <v>4106</v>
      </c>
      <c r="H696" s="881">
        <v>4</v>
      </c>
      <c r="I696" s="882">
        <v>1.05596620908131</v>
      </c>
      <c r="J696" s="882">
        <v>0</v>
      </c>
      <c r="K696" s="883">
        <v>20</v>
      </c>
      <c r="L696" s="882">
        <v>45.8</v>
      </c>
      <c r="M696" s="882">
        <v>21.119324181626201</v>
      </c>
      <c r="N696" s="881">
        <v>1</v>
      </c>
      <c r="O696" s="881">
        <v>0</v>
      </c>
      <c r="P696" s="878">
        <v>4690379101666</v>
      </c>
      <c r="Q696" s="881"/>
      <c r="R696" s="881">
        <v>0</v>
      </c>
      <c r="S696" s="878" t="s">
        <v>4107</v>
      </c>
      <c r="T696" s="884">
        <f t="shared" si="20"/>
        <v>4671.4410000000007</v>
      </c>
      <c r="U696" s="885">
        <f t="shared" si="21"/>
        <v>4905.0130500000014</v>
      </c>
    </row>
    <row r="697" spans="1:21" hidden="1">
      <c r="A697" s="878" t="s">
        <v>4685</v>
      </c>
      <c r="B697" s="879">
        <v>620070002664</v>
      </c>
      <c r="C697" s="878" t="s">
        <v>4796</v>
      </c>
      <c r="D697" s="878" t="s">
        <v>4172</v>
      </c>
      <c r="E697" s="878" t="s">
        <v>4135</v>
      </c>
      <c r="F697" s="880">
        <v>6972.3</v>
      </c>
      <c r="G697" s="878" t="s">
        <v>4106</v>
      </c>
      <c r="H697" s="881">
        <v>4</v>
      </c>
      <c r="I697" s="882">
        <v>1.05596620908131</v>
      </c>
      <c r="J697" s="882">
        <v>0</v>
      </c>
      <c r="K697" s="883">
        <v>20</v>
      </c>
      <c r="L697" s="882">
        <v>45.8</v>
      </c>
      <c r="M697" s="882">
        <v>21.119324181626201</v>
      </c>
      <c r="N697" s="881">
        <v>1</v>
      </c>
      <c r="O697" s="881">
        <v>0</v>
      </c>
      <c r="P697" s="878">
        <v>4690379101673</v>
      </c>
      <c r="Q697" s="881"/>
      <c r="R697" s="881">
        <v>0</v>
      </c>
      <c r="S697" s="878" t="s">
        <v>4107</v>
      </c>
      <c r="T697" s="884">
        <f t="shared" si="20"/>
        <v>4671.4410000000007</v>
      </c>
      <c r="U697" s="885">
        <f t="shared" si="21"/>
        <v>4905.0130500000014</v>
      </c>
    </row>
    <row r="698" spans="1:21" hidden="1">
      <c r="A698" s="878" t="s">
        <v>4685</v>
      </c>
      <c r="B698" s="879">
        <v>620070002665</v>
      </c>
      <c r="C698" s="878" t="s">
        <v>4797</v>
      </c>
      <c r="D698" s="878" t="s">
        <v>4172</v>
      </c>
      <c r="E698" s="878" t="s">
        <v>4135</v>
      </c>
      <c r="F698" s="880">
        <v>6972.3</v>
      </c>
      <c r="G698" s="878" t="s">
        <v>4106</v>
      </c>
      <c r="H698" s="881">
        <v>4</v>
      </c>
      <c r="I698" s="882">
        <v>1.05596620908131</v>
      </c>
      <c r="J698" s="882">
        <v>0</v>
      </c>
      <c r="K698" s="883">
        <v>20</v>
      </c>
      <c r="L698" s="882">
        <v>45.8</v>
      </c>
      <c r="M698" s="882">
        <v>21.119324181626201</v>
      </c>
      <c r="N698" s="881">
        <v>1</v>
      </c>
      <c r="O698" s="881">
        <v>0</v>
      </c>
      <c r="P698" s="878">
        <v>4690379101680</v>
      </c>
      <c r="Q698" s="881"/>
      <c r="R698" s="881">
        <v>0</v>
      </c>
      <c r="S698" s="878" t="s">
        <v>4107</v>
      </c>
      <c r="T698" s="884">
        <f t="shared" si="20"/>
        <v>4671.4410000000007</v>
      </c>
      <c r="U698" s="885">
        <f t="shared" si="21"/>
        <v>4905.0130500000014</v>
      </c>
    </row>
    <row r="699" spans="1:21" hidden="1">
      <c r="A699" s="878" t="s">
        <v>4685</v>
      </c>
      <c r="B699" s="879">
        <v>620070002669</v>
      </c>
      <c r="C699" s="878" t="s">
        <v>4798</v>
      </c>
      <c r="D699" s="878" t="s">
        <v>4172</v>
      </c>
      <c r="E699" s="878" t="s">
        <v>4135</v>
      </c>
      <c r="F699" s="880">
        <v>6972.3</v>
      </c>
      <c r="G699" s="878" t="s">
        <v>4106</v>
      </c>
      <c r="H699" s="881">
        <v>4</v>
      </c>
      <c r="I699" s="882">
        <v>1.05596620908131</v>
      </c>
      <c r="J699" s="882">
        <v>0</v>
      </c>
      <c r="K699" s="883">
        <v>20</v>
      </c>
      <c r="L699" s="882">
        <v>45.8</v>
      </c>
      <c r="M699" s="882">
        <v>21.119324181626201</v>
      </c>
      <c r="N699" s="881">
        <v>1</v>
      </c>
      <c r="O699" s="881">
        <v>0</v>
      </c>
      <c r="P699" s="878">
        <v>4690379101727</v>
      </c>
      <c r="Q699" s="881"/>
      <c r="R699" s="881">
        <v>0</v>
      </c>
      <c r="S699" s="878" t="s">
        <v>4107</v>
      </c>
      <c r="T699" s="884">
        <f t="shared" si="20"/>
        <v>4671.4410000000007</v>
      </c>
      <c r="U699" s="885">
        <f t="shared" si="21"/>
        <v>4905.0130500000014</v>
      </c>
    </row>
    <row r="700" spans="1:21" hidden="1">
      <c r="A700" s="878" t="s">
        <v>4685</v>
      </c>
      <c r="B700" s="879">
        <v>620070002670</v>
      </c>
      <c r="C700" s="878" t="s">
        <v>4799</v>
      </c>
      <c r="D700" s="878" t="s">
        <v>4172</v>
      </c>
      <c r="E700" s="878" t="s">
        <v>4135</v>
      </c>
      <c r="F700" s="880">
        <v>6972.3</v>
      </c>
      <c r="G700" s="878" t="s">
        <v>4106</v>
      </c>
      <c r="H700" s="881">
        <v>4</v>
      </c>
      <c r="I700" s="882">
        <v>1.05596620908131</v>
      </c>
      <c r="J700" s="882">
        <v>0</v>
      </c>
      <c r="K700" s="883">
        <v>20</v>
      </c>
      <c r="L700" s="882">
        <v>45.8</v>
      </c>
      <c r="M700" s="882">
        <v>21.119324181626201</v>
      </c>
      <c r="N700" s="881">
        <v>1</v>
      </c>
      <c r="O700" s="881">
        <v>0</v>
      </c>
      <c r="P700" s="878">
        <v>4690379101734</v>
      </c>
      <c r="Q700" s="881"/>
      <c r="R700" s="881">
        <v>0</v>
      </c>
      <c r="S700" s="878" t="s">
        <v>4107</v>
      </c>
      <c r="T700" s="884">
        <f t="shared" si="20"/>
        <v>4671.4410000000007</v>
      </c>
      <c r="U700" s="885">
        <f t="shared" si="21"/>
        <v>4905.0130500000014</v>
      </c>
    </row>
    <row r="701" spans="1:21" hidden="1">
      <c r="A701" s="878" t="s">
        <v>4685</v>
      </c>
      <c r="B701" s="879">
        <v>620070002674</v>
      </c>
      <c r="C701" s="878" t="s">
        <v>4800</v>
      </c>
      <c r="D701" s="878" t="s">
        <v>4172</v>
      </c>
      <c r="E701" s="878" t="s">
        <v>4135</v>
      </c>
      <c r="F701" s="880">
        <v>11712</v>
      </c>
      <c r="G701" s="878" t="s">
        <v>4106</v>
      </c>
      <c r="H701" s="881">
        <v>2</v>
      </c>
      <c r="I701" s="882">
        <v>0.527983104540655</v>
      </c>
      <c r="J701" s="882">
        <v>0</v>
      </c>
      <c r="K701" s="883">
        <v>26</v>
      </c>
      <c r="L701" s="882">
        <v>22.9</v>
      </c>
      <c r="M701" s="882">
        <v>13.727560718056999</v>
      </c>
      <c r="N701" s="881">
        <v>1</v>
      </c>
      <c r="O701" s="881">
        <v>0</v>
      </c>
      <c r="P701" s="878">
        <v>4690379101772</v>
      </c>
      <c r="Q701" s="881"/>
      <c r="R701" s="881">
        <v>0</v>
      </c>
      <c r="S701" s="878" t="s">
        <v>4107</v>
      </c>
      <c r="T701" s="884">
        <f t="shared" si="20"/>
        <v>7847.0400000000009</v>
      </c>
      <c r="U701" s="885">
        <f t="shared" si="21"/>
        <v>8239.3920000000016</v>
      </c>
    </row>
    <row r="702" spans="1:21" hidden="1">
      <c r="A702" s="878" t="s">
        <v>4685</v>
      </c>
      <c r="B702" s="879">
        <v>620070002675</v>
      </c>
      <c r="C702" s="878" t="s">
        <v>4801</v>
      </c>
      <c r="D702" s="878" t="s">
        <v>4172</v>
      </c>
      <c r="E702" s="878" t="s">
        <v>4135</v>
      </c>
      <c r="F702" s="880">
        <v>11712</v>
      </c>
      <c r="G702" s="878" t="s">
        <v>4106</v>
      </c>
      <c r="H702" s="881">
        <v>2</v>
      </c>
      <c r="I702" s="882">
        <v>0.527983104540655</v>
      </c>
      <c r="J702" s="882">
        <v>0</v>
      </c>
      <c r="K702" s="883">
        <v>26</v>
      </c>
      <c r="L702" s="882">
        <v>22.9</v>
      </c>
      <c r="M702" s="882">
        <v>13.727560718056999</v>
      </c>
      <c r="N702" s="881">
        <v>1</v>
      </c>
      <c r="O702" s="881">
        <v>0</v>
      </c>
      <c r="P702" s="878">
        <v>4690379101789</v>
      </c>
      <c r="Q702" s="881"/>
      <c r="R702" s="881">
        <v>0</v>
      </c>
      <c r="S702" s="878" t="s">
        <v>4107</v>
      </c>
      <c r="T702" s="884">
        <f t="shared" si="20"/>
        <v>7847.0400000000009</v>
      </c>
      <c r="U702" s="885">
        <f t="shared" si="21"/>
        <v>8239.3920000000016</v>
      </c>
    </row>
    <row r="703" spans="1:21" hidden="1">
      <c r="A703" s="878" t="s">
        <v>4685</v>
      </c>
      <c r="B703" s="879">
        <v>620070002676</v>
      </c>
      <c r="C703" s="878" t="s">
        <v>4802</v>
      </c>
      <c r="D703" s="878" t="s">
        <v>4172</v>
      </c>
      <c r="E703" s="878" t="s">
        <v>4135</v>
      </c>
      <c r="F703" s="880">
        <v>11712</v>
      </c>
      <c r="G703" s="878" t="s">
        <v>4106</v>
      </c>
      <c r="H703" s="881">
        <v>2</v>
      </c>
      <c r="I703" s="882">
        <v>0.527983104540655</v>
      </c>
      <c r="J703" s="882">
        <v>0</v>
      </c>
      <c r="K703" s="883">
        <v>26</v>
      </c>
      <c r="L703" s="882">
        <v>22.9</v>
      </c>
      <c r="M703" s="882">
        <v>13.727560718056999</v>
      </c>
      <c r="N703" s="881">
        <v>1</v>
      </c>
      <c r="O703" s="881">
        <v>0</v>
      </c>
      <c r="P703" s="878">
        <v>4690379101796</v>
      </c>
      <c r="Q703" s="881"/>
      <c r="R703" s="881">
        <v>0</v>
      </c>
      <c r="S703" s="878" t="s">
        <v>4107</v>
      </c>
      <c r="T703" s="884">
        <f t="shared" si="20"/>
        <v>7847.0400000000009</v>
      </c>
      <c r="U703" s="885">
        <f t="shared" si="21"/>
        <v>8239.3920000000016</v>
      </c>
    </row>
    <row r="704" spans="1:21" hidden="1">
      <c r="A704" s="878" t="s">
        <v>4685</v>
      </c>
      <c r="B704" s="879">
        <v>620070002671</v>
      </c>
      <c r="C704" s="878" t="s">
        <v>4803</v>
      </c>
      <c r="D704" s="878" t="s">
        <v>4172</v>
      </c>
      <c r="E704" s="878" t="s">
        <v>4135</v>
      </c>
      <c r="F704" s="880">
        <v>11712</v>
      </c>
      <c r="G704" s="878" t="s">
        <v>4106</v>
      </c>
      <c r="H704" s="881">
        <v>2</v>
      </c>
      <c r="I704" s="882">
        <v>0.527983104540655</v>
      </c>
      <c r="J704" s="882">
        <v>0</v>
      </c>
      <c r="K704" s="883">
        <v>26</v>
      </c>
      <c r="L704" s="882">
        <v>22.9</v>
      </c>
      <c r="M704" s="882">
        <v>13.727560718056999</v>
      </c>
      <c r="N704" s="881">
        <v>1</v>
      </c>
      <c r="O704" s="881">
        <v>0</v>
      </c>
      <c r="P704" s="878">
        <v>4690379101741</v>
      </c>
      <c r="Q704" s="881"/>
      <c r="R704" s="881">
        <v>0</v>
      </c>
      <c r="S704" s="878" t="s">
        <v>4107</v>
      </c>
      <c r="T704" s="884">
        <f t="shared" si="20"/>
        <v>7847.0400000000009</v>
      </c>
      <c r="U704" s="885">
        <f t="shared" si="21"/>
        <v>8239.3920000000016</v>
      </c>
    </row>
    <row r="705" spans="1:21" hidden="1">
      <c r="A705" s="878" t="s">
        <v>4685</v>
      </c>
      <c r="B705" s="879">
        <v>620070002672</v>
      </c>
      <c r="C705" s="878" t="s">
        <v>4804</v>
      </c>
      <c r="D705" s="878" t="s">
        <v>4172</v>
      </c>
      <c r="E705" s="878" t="s">
        <v>4135</v>
      </c>
      <c r="F705" s="880">
        <v>11712</v>
      </c>
      <c r="G705" s="878" t="s">
        <v>4106</v>
      </c>
      <c r="H705" s="881">
        <v>2</v>
      </c>
      <c r="I705" s="882">
        <v>0.527983104540655</v>
      </c>
      <c r="J705" s="882">
        <v>0</v>
      </c>
      <c r="K705" s="883">
        <v>26</v>
      </c>
      <c r="L705" s="882">
        <v>22.9</v>
      </c>
      <c r="M705" s="882">
        <v>13.727560718056999</v>
      </c>
      <c r="N705" s="881">
        <v>1</v>
      </c>
      <c r="O705" s="881">
        <v>0</v>
      </c>
      <c r="P705" s="878">
        <v>4690379101758</v>
      </c>
      <c r="Q705" s="881"/>
      <c r="R705" s="881">
        <v>0</v>
      </c>
      <c r="S705" s="878" t="s">
        <v>4107</v>
      </c>
      <c r="T705" s="884">
        <f t="shared" si="20"/>
        <v>7847.0400000000009</v>
      </c>
      <c r="U705" s="885">
        <f t="shared" si="21"/>
        <v>8239.3920000000016</v>
      </c>
    </row>
    <row r="706" spans="1:21" hidden="1">
      <c r="A706" s="878" t="s">
        <v>4685</v>
      </c>
      <c r="B706" s="879">
        <v>620070002673</v>
      </c>
      <c r="C706" s="878" t="s">
        <v>4805</v>
      </c>
      <c r="D706" s="878" t="s">
        <v>4172</v>
      </c>
      <c r="E706" s="878" t="s">
        <v>4135</v>
      </c>
      <c r="F706" s="880">
        <v>11712</v>
      </c>
      <c r="G706" s="878" t="s">
        <v>4106</v>
      </c>
      <c r="H706" s="881">
        <v>2</v>
      </c>
      <c r="I706" s="882">
        <v>0.527983104540655</v>
      </c>
      <c r="J706" s="882">
        <v>0</v>
      </c>
      <c r="K706" s="883">
        <v>26</v>
      </c>
      <c r="L706" s="882">
        <v>22.9</v>
      </c>
      <c r="M706" s="882">
        <v>13.727560718056999</v>
      </c>
      <c r="N706" s="881">
        <v>1</v>
      </c>
      <c r="O706" s="881">
        <v>0</v>
      </c>
      <c r="P706" s="878">
        <v>4690379101765</v>
      </c>
      <c r="Q706" s="881"/>
      <c r="R706" s="881">
        <v>0</v>
      </c>
      <c r="S706" s="878" t="s">
        <v>4107</v>
      </c>
      <c r="T706" s="884">
        <f t="shared" si="20"/>
        <v>7847.0400000000009</v>
      </c>
      <c r="U706" s="885">
        <f t="shared" si="21"/>
        <v>8239.3920000000016</v>
      </c>
    </row>
    <row r="707" spans="1:21" hidden="1">
      <c r="A707" s="878" t="s">
        <v>4685</v>
      </c>
      <c r="B707" s="879">
        <v>620070002677</v>
      </c>
      <c r="C707" s="878" t="s">
        <v>4806</v>
      </c>
      <c r="D707" s="878" t="s">
        <v>4172</v>
      </c>
      <c r="E707" s="878" t="s">
        <v>4135</v>
      </c>
      <c r="F707" s="880">
        <v>11712</v>
      </c>
      <c r="G707" s="878" t="s">
        <v>4106</v>
      </c>
      <c r="H707" s="881">
        <v>2</v>
      </c>
      <c r="I707" s="882">
        <v>0.527983104540655</v>
      </c>
      <c r="J707" s="882">
        <v>0</v>
      </c>
      <c r="K707" s="883">
        <v>26</v>
      </c>
      <c r="L707" s="882">
        <v>22.9</v>
      </c>
      <c r="M707" s="882">
        <v>13.727560718056999</v>
      </c>
      <c r="N707" s="881">
        <v>1</v>
      </c>
      <c r="O707" s="881">
        <v>0</v>
      </c>
      <c r="P707" s="878">
        <v>4690379101802</v>
      </c>
      <c r="Q707" s="881"/>
      <c r="R707" s="881">
        <v>0</v>
      </c>
      <c r="S707" s="878" t="s">
        <v>4107</v>
      </c>
      <c r="T707" s="884">
        <f t="shared" si="20"/>
        <v>7847.0400000000009</v>
      </c>
      <c r="U707" s="885">
        <f t="shared" si="21"/>
        <v>8239.3920000000016</v>
      </c>
    </row>
    <row r="708" spans="1:21" hidden="1">
      <c r="A708" s="878" t="s">
        <v>4685</v>
      </c>
      <c r="B708" s="879">
        <v>620070002678</v>
      </c>
      <c r="C708" s="878" t="s">
        <v>4807</v>
      </c>
      <c r="D708" s="878" t="s">
        <v>4172</v>
      </c>
      <c r="E708" s="878" t="s">
        <v>4135</v>
      </c>
      <c r="F708" s="880">
        <v>11712</v>
      </c>
      <c r="G708" s="878" t="s">
        <v>4106</v>
      </c>
      <c r="H708" s="881">
        <v>2</v>
      </c>
      <c r="I708" s="882">
        <v>0.527983104540655</v>
      </c>
      <c r="J708" s="882">
        <v>0</v>
      </c>
      <c r="K708" s="883">
        <v>26</v>
      </c>
      <c r="L708" s="882">
        <v>22.9</v>
      </c>
      <c r="M708" s="882">
        <v>13.727560718056999</v>
      </c>
      <c r="N708" s="881">
        <v>1</v>
      </c>
      <c r="O708" s="881">
        <v>0</v>
      </c>
      <c r="P708" s="878">
        <v>4690379101819</v>
      </c>
      <c r="Q708" s="881"/>
      <c r="R708" s="881">
        <v>0</v>
      </c>
      <c r="S708" s="878" t="s">
        <v>4107</v>
      </c>
      <c r="T708" s="884">
        <f t="shared" si="20"/>
        <v>7847.0400000000009</v>
      </c>
      <c r="U708" s="885">
        <f t="shared" si="21"/>
        <v>8239.3920000000016</v>
      </c>
    </row>
    <row r="709" spans="1:21" hidden="1">
      <c r="A709" s="878" t="s">
        <v>4685</v>
      </c>
      <c r="B709" s="879">
        <v>620070002682</v>
      </c>
      <c r="C709" s="878" t="s">
        <v>4808</v>
      </c>
      <c r="D709" s="878" t="s">
        <v>4172</v>
      </c>
      <c r="E709" s="878" t="s">
        <v>4135</v>
      </c>
      <c r="F709" s="880">
        <v>11712</v>
      </c>
      <c r="G709" s="878" t="s">
        <v>4106</v>
      </c>
      <c r="H709" s="881">
        <v>2</v>
      </c>
      <c r="I709" s="882">
        <v>0.527983104540655</v>
      </c>
      <c r="J709" s="882">
        <v>0</v>
      </c>
      <c r="K709" s="883">
        <v>26</v>
      </c>
      <c r="L709" s="882">
        <v>22.9</v>
      </c>
      <c r="M709" s="882">
        <v>13.727560718056999</v>
      </c>
      <c r="N709" s="881">
        <v>1</v>
      </c>
      <c r="O709" s="881">
        <v>0</v>
      </c>
      <c r="P709" s="878">
        <v>4690379101857</v>
      </c>
      <c r="Q709" s="881"/>
      <c r="R709" s="881">
        <v>0</v>
      </c>
      <c r="S709" s="878" t="s">
        <v>4107</v>
      </c>
      <c r="T709" s="884">
        <f t="shared" si="20"/>
        <v>7847.0400000000009</v>
      </c>
      <c r="U709" s="885">
        <f t="shared" si="21"/>
        <v>8239.3920000000016</v>
      </c>
    </row>
    <row r="710" spans="1:21" hidden="1">
      <c r="A710" s="878" t="s">
        <v>4685</v>
      </c>
      <c r="B710" s="879">
        <v>620070002683</v>
      </c>
      <c r="C710" s="878" t="s">
        <v>4809</v>
      </c>
      <c r="D710" s="878" t="s">
        <v>4172</v>
      </c>
      <c r="E710" s="878" t="s">
        <v>4135</v>
      </c>
      <c r="F710" s="880">
        <v>11712</v>
      </c>
      <c r="G710" s="878" t="s">
        <v>4106</v>
      </c>
      <c r="H710" s="881">
        <v>2</v>
      </c>
      <c r="I710" s="882">
        <v>0.527983104540655</v>
      </c>
      <c r="J710" s="882">
        <v>0</v>
      </c>
      <c r="K710" s="883">
        <v>26</v>
      </c>
      <c r="L710" s="882">
        <v>22.9</v>
      </c>
      <c r="M710" s="882">
        <v>13.727560718056999</v>
      </c>
      <c r="N710" s="881">
        <v>1</v>
      </c>
      <c r="O710" s="881">
        <v>0</v>
      </c>
      <c r="P710" s="878">
        <v>4690379101864</v>
      </c>
      <c r="Q710" s="881"/>
      <c r="R710" s="881">
        <v>0</v>
      </c>
      <c r="S710" s="878" t="s">
        <v>4107</v>
      </c>
      <c r="T710" s="884">
        <f t="shared" si="20"/>
        <v>7847.0400000000009</v>
      </c>
      <c r="U710" s="885">
        <f t="shared" si="21"/>
        <v>8239.3920000000016</v>
      </c>
    </row>
    <row r="711" spans="1:21" hidden="1">
      <c r="A711" s="878" t="s">
        <v>4685</v>
      </c>
      <c r="B711" s="879">
        <v>620070002684</v>
      </c>
      <c r="C711" s="878" t="s">
        <v>4810</v>
      </c>
      <c r="D711" s="878" t="s">
        <v>4172</v>
      </c>
      <c r="E711" s="878" t="s">
        <v>4135</v>
      </c>
      <c r="F711" s="880">
        <v>11712</v>
      </c>
      <c r="G711" s="878" t="s">
        <v>4106</v>
      </c>
      <c r="H711" s="881">
        <v>2</v>
      </c>
      <c r="I711" s="882">
        <v>0.527983104540655</v>
      </c>
      <c r="J711" s="882">
        <v>0</v>
      </c>
      <c r="K711" s="883">
        <v>26</v>
      </c>
      <c r="L711" s="882">
        <v>22.9</v>
      </c>
      <c r="M711" s="882">
        <v>13.727560718056999</v>
      </c>
      <c r="N711" s="881">
        <v>1</v>
      </c>
      <c r="O711" s="881">
        <v>0</v>
      </c>
      <c r="P711" s="878">
        <v>4690379101871</v>
      </c>
      <c r="Q711" s="881"/>
      <c r="R711" s="881">
        <v>0</v>
      </c>
      <c r="S711" s="878" t="s">
        <v>4107</v>
      </c>
      <c r="T711" s="884">
        <f t="shared" si="20"/>
        <v>7847.0400000000009</v>
      </c>
      <c r="U711" s="885">
        <f t="shared" si="21"/>
        <v>8239.3920000000016</v>
      </c>
    </row>
    <row r="712" spans="1:21" hidden="1">
      <c r="A712" s="878" t="s">
        <v>4685</v>
      </c>
      <c r="B712" s="879">
        <v>620070002679</v>
      </c>
      <c r="C712" s="878" t="s">
        <v>4811</v>
      </c>
      <c r="D712" s="878" t="s">
        <v>4172</v>
      </c>
      <c r="E712" s="878" t="s">
        <v>4135</v>
      </c>
      <c r="F712" s="880">
        <v>11712</v>
      </c>
      <c r="G712" s="878" t="s">
        <v>4106</v>
      </c>
      <c r="H712" s="881">
        <v>2</v>
      </c>
      <c r="I712" s="882">
        <v>0.527983104540655</v>
      </c>
      <c r="J712" s="882">
        <v>0</v>
      </c>
      <c r="K712" s="883">
        <v>26</v>
      </c>
      <c r="L712" s="882">
        <v>22.9</v>
      </c>
      <c r="M712" s="882">
        <v>13.727560718056999</v>
      </c>
      <c r="N712" s="881">
        <v>1</v>
      </c>
      <c r="O712" s="881">
        <v>0</v>
      </c>
      <c r="P712" s="878">
        <v>4690379101826</v>
      </c>
      <c r="Q712" s="881"/>
      <c r="R712" s="881">
        <v>0</v>
      </c>
      <c r="S712" s="878" t="s">
        <v>4107</v>
      </c>
      <c r="T712" s="884">
        <f t="shared" si="20"/>
        <v>7847.0400000000009</v>
      </c>
      <c r="U712" s="885">
        <f t="shared" si="21"/>
        <v>8239.3920000000016</v>
      </c>
    </row>
    <row r="713" spans="1:21" hidden="1">
      <c r="A713" s="878" t="s">
        <v>4685</v>
      </c>
      <c r="B713" s="879">
        <v>620070002680</v>
      </c>
      <c r="C713" s="878" t="s">
        <v>4812</v>
      </c>
      <c r="D713" s="878" t="s">
        <v>4172</v>
      </c>
      <c r="E713" s="878" t="s">
        <v>4135</v>
      </c>
      <c r="F713" s="880">
        <v>11712</v>
      </c>
      <c r="G713" s="878" t="s">
        <v>4106</v>
      </c>
      <c r="H713" s="881">
        <v>2</v>
      </c>
      <c r="I713" s="882">
        <v>0.527983104540655</v>
      </c>
      <c r="J713" s="882">
        <v>0</v>
      </c>
      <c r="K713" s="883">
        <v>26</v>
      </c>
      <c r="L713" s="882">
        <v>22.9</v>
      </c>
      <c r="M713" s="882">
        <v>13.727560718056999</v>
      </c>
      <c r="N713" s="881">
        <v>1</v>
      </c>
      <c r="O713" s="881">
        <v>0</v>
      </c>
      <c r="P713" s="878">
        <v>4690379101833</v>
      </c>
      <c r="Q713" s="881"/>
      <c r="R713" s="881">
        <v>0</v>
      </c>
      <c r="S713" s="878" t="s">
        <v>4107</v>
      </c>
      <c r="T713" s="884">
        <f t="shared" si="20"/>
        <v>7847.0400000000009</v>
      </c>
      <c r="U713" s="885">
        <f t="shared" si="21"/>
        <v>8239.3920000000016</v>
      </c>
    </row>
    <row r="714" spans="1:21" hidden="1">
      <c r="A714" s="878" t="s">
        <v>4685</v>
      </c>
      <c r="B714" s="879">
        <v>620070002681</v>
      </c>
      <c r="C714" s="878" t="s">
        <v>4813</v>
      </c>
      <c r="D714" s="878" t="s">
        <v>4172</v>
      </c>
      <c r="E714" s="878" t="s">
        <v>4135</v>
      </c>
      <c r="F714" s="880">
        <v>11712</v>
      </c>
      <c r="G714" s="878" t="s">
        <v>4106</v>
      </c>
      <c r="H714" s="881">
        <v>2</v>
      </c>
      <c r="I714" s="882">
        <v>0.527983104540655</v>
      </c>
      <c r="J714" s="882">
        <v>0</v>
      </c>
      <c r="K714" s="883">
        <v>26</v>
      </c>
      <c r="L714" s="882">
        <v>22.9</v>
      </c>
      <c r="M714" s="882">
        <v>13.727560718056999</v>
      </c>
      <c r="N714" s="881">
        <v>1</v>
      </c>
      <c r="O714" s="881">
        <v>0</v>
      </c>
      <c r="P714" s="878">
        <v>4690379101840</v>
      </c>
      <c r="Q714" s="881"/>
      <c r="R714" s="881">
        <v>0</v>
      </c>
      <c r="S714" s="878" t="s">
        <v>4107</v>
      </c>
      <c r="T714" s="884">
        <f t="shared" si="20"/>
        <v>7847.0400000000009</v>
      </c>
      <c r="U714" s="885">
        <f t="shared" si="21"/>
        <v>8239.3920000000016</v>
      </c>
    </row>
    <row r="715" spans="1:21" hidden="1">
      <c r="A715" s="878" t="s">
        <v>4685</v>
      </c>
      <c r="B715" s="879">
        <v>620070002685</v>
      </c>
      <c r="C715" s="878" t="s">
        <v>4814</v>
      </c>
      <c r="D715" s="878" t="s">
        <v>4172</v>
      </c>
      <c r="E715" s="878" t="s">
        <v>4135</v>
      </c>
      <c r="F715" s="880">
        <v>11712</v>
      </c>
      <c r="G715" s="878" t="s">
        <v>4106</v>
      </c>
      <c r="H715" s="881">
        <v>2</v>
      </c>
      <c r="I715" s="882">
        <v>0.527983104540655</v>
      </c>
      <c r="J715" s="882">
        <v>0</v>
      </c>
      <c r="K715" s="883">
        <v>26</v>
      </c>
      <c r="L715" s="882">
        <v>22.9</v>
      </c>
      <c r="M715" s="882">
        <v>13.727560718056999</v>
      </c>
      <c r="N715" s="881">
        <v>1</v>
      </c>
      <c r="O715" s="881">
        <v>0</v>
      </c>
      <c r="P715" s="878">
        <v>4690379101888</v>
      </c>
      <c r="Q715" s="881"/>
      <c r="R715" s="881">
        <v>0</v>
      </c>
      <c r="S715" s="878" t="s">
        <v>4107</v>
      </c>
      <c r="T715" s="884">
        <f t="shared" si="20"/>
        <v>7847.0400000000009</v>
      </c>
      <c r="U715" s="885">
        <f t="shared" si="21"/>
        <v>8239.3920000000016</v>
      </c>
    </row>
    <row r="716" spans="1:21" hidden="1">
      <c r="A716" s="878" t="s">
        <v>4685</v>
      </c>
      <c r="B716" s="879">
        <v>620070002686</v>
      </c>
      <c r="C716" s="878" t="s">
        <v>4815</v>
      </c>
      <c r="D716" s="878" t="s">
        <v>4172</v>
      </c>
      <c r="E716" s="878" t="s">
        <v>4135</v>
      </c>
      <c r="F716" s="880">
        <v>11712</v>
      </c>
      <c r="G716" s="878" t="s">
        <v>4106</v>
      </c>
      <c r="H716" s="881">
        <v>2</v>
      </c>
      <c r="I716" s="882">
        <v>0.527983104540655</v>
      </c>
      <c r="J716" s="882">
        <v>0</v>
      </c>
      <c r="K716" s="883">
        <v>26</v>
      </c>
      <c r="L716" s="882">
        <v>22.9</v>
      </c>
      <c r="M716" s="882">
        <v>13.727560718056999</v>
      </c>
      <c r="N716" s="881">
        <v>1</v>
      </c>
      <c r="O716" s="881">
        <v>0</v>
      </c>
      <c r="P716" s="878">
        <v>4690379101895</v>
      </c>
      <c r="Q716" s="881"/>
      <c r="R716" s="881">
        <v>0</v>
      </c>
      <c r="S716" s="878" t="s">
        <v>4107</v>
      </c>
      <c r="T716" s="884">
        <f t="shared" si="20"/>
        <v>7847.0400000000009</v>
      </c>
      <c r="U716" s="885">
        <f t="shared" si="21"/>
        <v>8239.3920000000016</v>
      </c>
    </row>
    <row r="717" spans="1:21" hidden="1">
      <c r="A717" s="878" t="s">
        <v>4685</v>
      </c>
      <c r="B717" s="879">
        <v>620070002690</v>
      </c>
      <c r="C717" s="878" t="s">
        <v>4816</v>
      </c>
      <c r="D717" s="878" t="s">
        <v>4185</v>
      </c>
      <c r="E717" s="878" t="s">
        <v>4135</v>
      </c>
      <c r="F717" s="880">
        <v>8985.2999999999993</v>
      </c>
      <c r="G717" s="878" t="s">
        <v>4106</v>
      </c>
      <c r="H717" s="881">
        <v>2</v>
      </c>
      <c r="I717" s="882">
        <v>0.79207920792079201</v>
      </c>
      <c r="J717" s="882">
        <v>0</v>
      </c>
      <c r="K717" s="883">
        <v>18</v>
      </c>
      <c r="L717" s="882">
        <v>22.9</v>
      </c>
      <c r="M717" s="882">
        <v>14.2574257425743</v>
      </c>
      <c r="N717" s="881">
        <v>1</v>
      </c>
      <c r="O717" s="881">
        <v>0</v>
      </c>
      <c r="P717" s="878">
        <v>4690379101932</v>
      </c>
      <c r="Q717" s="881"/>
      <c r="R717" s="881">
        <v>0</v>
      </c>
      <c r="S717" s="878" t="s">
        <v>4107</v>
      </c>
      <c r="T717" s="884">
        <f t="shared" si="20"/>
        <v>6020.1509999999998</v>
      </c>
      <c r="U717" s="885">
        <f t="shared" si="21"/>
        <v>6321.1585500000001</v>
      </c>
    </row>
    <row r="718" spans="1:21" hidden="1">
      <c r="A718" s="878" t="s">
        <v>4685</v>
      </c>
      <c r="B718" s="879">
        <v>620070002692</v>
      </c>
      <c r="C718" s="878" t="s">
        <v>4817</v>
      </c>
      <c r="D718" s="878" t="s">
        <v>4185</v>
      </c>
      <c r="E718" s="878" t="s">
        <v>4135</v>
      </c>
      <c r="F718" s="880">
        <v>8985.2999999999993</v>
      </c>
      <c r="G718" s="878" t="s">
        <v>4106</v>
      </c>
      <c r="H718" s="881">
        <v>2</v>
      </c>
      <c r="I718" s="882">
        <v>0.79207920792079201</v>
      </c>
      <c r="J718" s="882">
        <v>0</v>
      </c>
      <c r="K718" s="883">
        <v>18</v>
      </c>
      <c r="L718" s="882">
        <v>22.9</v>
      </c>
      <c r="M718" s="882">
        <v>14.2574257425743</v>
      </c>
      <c r="N718" s="881">
        <v>1</v>
      </c>
      <c r="O718" s="881">
        <v>0</v>
      </c>
      <c r="P718" s="878">
        <v>4690379101956</v>
      </c>
      <c r="Q718" s="881"/>
      <c r="R718" s="881">
        <v>0</v>
      </c>
      <c r="S718" s="878" t="s">
        <v>4107</v>
      </c>
      <c r="T718" s="884">
        <f t="shared" si="20"/>
        <v>6020.1509999999998</v>
      </c>
      <c r="U718" s="885">
        <f t="shared" si="21"/>
        <v>6321.1585500000001</v>
      </c>
    </row>
    <row r="719" spans="1:21" hidden="1">
      <c r="A719" s="878" t="s">
        <v>4685</v>
      </c>
      <c r="B719" s="879">
        <v>620070002691</v>
      </c>
      <c r="C719" s="878" t="s">
        <v>4818</v>
      </c>
      <c r="D719" s="878" t="s">
        <v>4185</v>
      </c>
      <c r="E719" s="878" t="s">
        <v>4135</v>
      </c>
      <c r="F719" s="880">
        <v>8985.2999999999993</v>
      </c>
      <c r="G719" s="878" t="s">
        <v>4106</v>
      </c>
      <c r="H719" s="881">
        <v>2</v>
      </c>
      <c r="I719" s="882">
        <v>0.79207920792079201</v>
      </c>
      <c r="J719" s="882">
        <v>0</v>
      </c>
      <c r="K719" s="883">
        <v>18</v>
      </c>
      <c r="L719" s="882">
        <v>22.9</v>
      </c>
      <c r="M719" s="882">
        <v>14.2574257425743</v>
      </c>
      <c r="N719" s="881">
        <v>1</v>
      </c>
      <c r="O719" s="881">
        <v>0</v>
      </c>
      <c r="P719" s="878">
        <v>4690379101949</v>
      </c>
      <c r="Q719" s="881"/>
      <c r="R719" s="881">
        <v>0</v>
      </c>
      <c r="S719" s="878" t="s">
        <v>4107</v>
      </c>
      <c r="T719" s="884">
        <f t="shared" si="20"/>
        <v>6020.1509999999998</v>
      </c>
      <c r="U719" s="885">
        <f t="shared" si="21"/>
        <v>6321.1585500000001</v>
      </c>
    </row>
    <row r="720" spans="1:21" hidden="1">
      <c r="A720" s="878" t="s">
        <v>4685</v>
      </c>
      <c r="B720" s="879">
        <v>620070002696</v>
      </c>
      <c r="C720" s="878" t="s">
        <v>4819</v>
      </c>
      <c r="D720" s="878" t="s">
        <v>4185</v>
      </c>
      <c r="E720" s="878" t="s">
        <v>4135</v>
      </c>
      <c r="F720" s="880">
        <v>12895.4</v>
      </c>
      <c r="G720" s="878" t="s">
        <v>4106</v>
      </c>
      <c r="H720" s="881">
        <v>1</v>
      </c>
      <c r="I720" s="882">
        <v>0.396039603960396</v>
      </c>
      <c r="J720" s="882">
        <v>0</v>
      </c>
      <c r="K720" s="883">
        <v>30</v>
      </c>
      <c r="L720" s="882">
        <v>11.45</v>
      </c>
      <c r="M720" s="882">
        <v>11.881188118811901</v>
      </c>
      <c r="N720" s="881">
        <v>1</v>
      </c>
      <c r="O720" s="881">
        <v>0</v>
      </c>
      <c r="P720" s="878">
        <v>4690379101994</v>
      </c>
      <c r="Q720" s="881"/>
      <c r="R720" s="881">
        <v>0</v>
      </c>
      <c r="S720" s="878" t="s">
        <v>4107</v>
      </c>
      <c r="T720" s="884">
        <f t="shared" si="20"/>
        <v>8639.9179999999997</v>
      </c>
      <c r="U720" s="885">
        <f t="shared" si="21"/>
        <v>9071.9138999999996</v>
      </c>
    </row>
    <row r="721" spans="1:21" hidden="1">
      <c r="A721" s="878" t="s">
        <v>4685</v>
      </c>
      <c r="B721" s="879">
        <v>620070002698</v>
      </c>
      <c r="C721" s="878" t="s">
        <v>4820</v>
      </c>
      <c r="D721" s="878" t="s">
        <v>4185</v>
      </c>
      <c r="E721" s="878" t="s">
        <v>4135</v>
      </c>
      <c r="F721" s="880">
        <v>12895.4</v>
      </c>
      <c r="G721" s="878" t="s">
        <v>4106</v>
      </c>
      <c r="H721" s="881">
        <v>1</v>
      </c>
      <c r="I721" s="882">
        <v>0.396039603960396</v>
      </c>
      <c r="J721" s="882">
        <v>0</v>
      </c>
      <c r="K721" s="883">
        <v>30</v>
      </c>
      <c r="L721" s="882">
        <v>11.45</v>
      </c>
      <c r="M721" s="882">
        <v>11.881188118811901</v>
      </c>
      <c r="N721" s="881">
        <v>1</v>
      </c>
      <c r="O721" s="881">
        <v>0</v>
      </c>
      <c r="P721" s="878">
        <v>4690379102014</v>
      </c>
      <c r="Q721" s="881"/>
      <c r="R721" s="881">
        <v>0</v>
      </c>
      <c r="S721" s="878" t="s">
        <v>4107</v>
      </c>
      <c r="T721" s="884">
        <f t="shared" si="20"/>
        <v>8639.9179999999997</v>
      </c>
      <c r="U721" s="885">
        <f t="shared" si="21"/>
        <v>9071.9138999999996</v>
      </c>
    </row>
    <row r="722" spans="1:21" hidden="1">
      <c r="A722" s="878" t="s">
        <v>4685</v>
      </c>
      <c r="B722" s="879">
        <v>620070002697</v>
      </c>
      <c r="C722" s="878" t="s">
        <v>4821</v>
      </c>
      <c r="D722" s="878" t="s">
        <v>4185</v>
      </c>
      <c r="E722" s="878" t="s">
        <v>4135</v>
      </c>
      <c r="F722" s="880">
        <v>12895.4</v>
      </c>
      <c r="G722" s="878" t="s">
        <v>4106</v>
      </c>
      <c r="H722" s="881">
        <v>1</v>
      </c>
      <c r="I722" s="882">
        <v>0.396039603960396</v>
      </c>
      <c r="J722" s="882">
        <v>0</v>
      </c>
      <c r="K722" s="883">
        <v>30</v>
      </c>
      <c r="L722" s="882">
        <v>11.45</v>
      </c>
      <c r="M722" s="882">
        <v>11.881188118811901</v>
      </c>
      <c r="N722" s="881">
        <v>1</v>
      </c>
      <c r="O722" s="881">
        <v>0</v>
      </c>
      <c r="P722" s="878">
        <v>4690379102007</v>
      </c>
      <c r="Q722" s="881"/>
      <c r="R722" s="881">
        <v>0</v>
      </c>
      <c r="S722" s="878" t="s">
        <v>4107</v>
      </c>
      <c r="T722" s="884">
        <f t="shared" si="20"/>
        <v>8639.9179999999997</v>
      </c>
      <c r="U722" s="885">
        <f t="shared" si="21"/>
        <v>9071.9138999999996</v>
      </c>
    </row>
    <row r="723" spans="1:21" hidden="1">
      <c r="A723" s="878" t="s">
        <v>4685</v>
      </c>
      <c r="B723" s="879">
        <v>620070002702</v>
      </c>
      <c r="C723" s="878" t="s">
        <v>4822</v>
      </c>
      <c r="D723" s="878" t="s">
        <v>4185</v>
      </c>
      <c r="E723" s="878" t="s">
        <v>4135</v>
      </c>
      <c r="F723" s="880">
        <v>12895.4</v>
      </c>
      <c r="G723" s="878" t="s">
        <v>4106</v>
      </c>
      <c r="H723" s="881">
        <v>1</v>
      </c>
      <c r="I723" s="882">
        <v>0.396039603960396</v>
      </c>
      <c r="J723" s="882">
        <v>0</v>
      </c>
      <c r="K723" s="883">
        <v>30</v>
      </c>
      <c r="L723" s="882">
        <v>11.45</v>
      </c>
      <c r="M723" s="882">
        <v>11.881188118811901</v>
      </c>
      <c r="N723" s="881">
        <v>1</v>
      </c>
      <c r="O723" s="881">
        <v>0</v>
      </c>
      <c r="P723" s="878">
        <v>4690379102052</v>
      </c>
      <c r="Q723" s="881"/>
      <c r="R723" s="881">
        <v>0</v>
      </c>
      <c r="S723" s="878" t="s">
        <v>4107</v>
      </c>
      <c r="T723" s="884">
        <f t="shared" si="20"/>
        <v>8639.9179999999997</v>
      </c>
      <c r="U723" s="885">
        <f t="shared" si="21"/>
        <v>9071.9138999999996</v>
      </c>
    </row>
    <row r="724" spans="1:21" hidden="1">
      <c r="A724" s="878" t="s">
        <v>4685</v>
      </c>
      <c r="B724" s="879">
        <v>620070002704</v>
      </c>
      <c r="C724" s="878" t="s">
        <v>4823</v>
      </c>
      <c r="D724" s="878" t="s">
        <v>4185</v>
      </c>
      <c r="E724" s="878" t="s">
        <v>4135</v>
      </c>
      <c r="F724" s="880">
        <v>12895.4</v>
      </c>
      <c r="G724" s="878" t="s">
        <v>4106</v>
      </c>
      <c r="H724" s="881">
        <v>1</v>
      </c>
      <c r="I724" s="882">
        <v>0.396039603960396</v>
      </c>
      <c r="J724" s="882">
        <v>0</v>
      </c>
      <c r="K724" s="883">
        <v>30</v>
      </c>
      <c r="L724" s="882">
        <v>11.45</v>
      </c>
      <c r="M724" s="882">
        <v>11.881188118811901</v>
      </c>
      <c r="N724" s="881">
        <v>1</v>
      </c>
      <c r="O724" s="881">
        <v>0</v>
      </c>
      <c r="P724" s="878">
        <v>4690379102076</v>
      </c>
      <c r="Q724" s="881"/>
      <c r="R724" s="881">
        <v>0</v>
      </c>
      <c r="S724" s="878" t="s">
        <v>4107</v>
      </c>
      <c r="T724" s="884">
        <f t="shared" si="20"/>
        <v>8639.9179999999997</v>
      </c>
      <c r="U724" s="885">
        <f t="shared" si="21"/>
        <v>9071.9138999999996</v>
      </c>
    </row>
    <row r="725" spans="1:21" hidden="1">
      <c r="A725" s="878" t="s">
        <v>4685</v>
      </c>
      <c r="B725" s="879">
        <v>620070002703</v>
      </c>
      <c r="C725" s="878" t="s">
        <v>4824</v>
      </c>
      <c r="D725" s="878" t="s">
        <v>4185</v>
      </c>
      <c r="E725" s="878" t="s">
        <v>4135</v>
      </c>
      <c r="F725" s="880">
        <v>12895.4</v>
      </c>
      <c r="G725" s="878" t="s">
        <v>4106</v>
      </c>
      <c r="H725" s="881">
        <v>1</v>
      </c>
      <c r="I725" s="882">
        <v>0.396039603960396</v>
      </c>
      <c r="J725" s="882">
        <v>0</v>
      </c>
      <c r="K725" s="883">
        <v>30</v>
      </c>
      <c r="L725" s="882">
        <v>11.45</v>
      </c>
      <c r="M725" s="882">
        <v>11.881188118811901</v>
      </c>
      <c r="N725" s="881">
        <v>1</v>
      </c>
      <c r="O725" s="881">
        <v>0</v>
      </c>
      <c r="P725" s="878">
        <v>4690379102069</v>
      </c>
      <c r="Q725" s="881"/>
      <c r="R725" s="881">
        <v>0</v>
      </c>
      <c r="S725" s="878" t="s">
        <v>4107</v>
      </c>
      <c r="T725" s="884">
        <f t="shared" si="20"/>
        <v>8639.9179999999997</v>
      </c>
      <c r="U725" s="885">
        <f t="shared" si="21"/>
        <v>9071.9138999999996</v>
      </c>
    </row>
    <row r="726" spans="1:21" hidden="1">
      <c r="A726" s="878" t="s">
        <v>4685</v>
      </c>
      <c r="B726" s="879">
        <v>620070002687</v>
      </c>
      <c r="C726" s="878" t="s">
        <v>4825</v>
      </c>
      <c r="D726" s="878" t="s">
        <v>4185</v>
      </c>
      <c r="E726" s="878" t="s">
        <v>4135</v>
      </c>
      <c r="F726" s="880">
        <v>8985.2999999999993</v>
      </c>
      <c r="G726" s="878" t="s">
        <v>4106</v>
      </c>
      <c r="H726" s="881">
        <v>2</v>
      </c>
      <c r="I726" s="882">
        <v>0.79207920792079201</v>
      </c>
      <c r="J726" s="882">
        <v>0</v>
      </c>
      <c r="K726" s="883">
        <v>18</v>
      </c>
      <c r="L726" s="882">
        <v>22.9</v>
      </c>
      <c r="M726" s="882">
        <v>14.2574257425743</v>
      </c>
      <c r="N726" s="881">
        <v>1</v>
      </c>
      <c r="O726" s="881">
        <v>0</v>
      </c>
      <c r="P726" s="878">
        <v>4690379101901</v>
      </c>
      <c r="Q726" s="881"/>
      <c r="R726" s="881">
        <v>0</v>
      </c>
      <c r="S726" s="878" t="s">
        <v>4107</v>
      </c>
      <c r="T726" s="884">
        <f t="shared" si="20"/>
        <v>6020.1509999999998</v>
      </c>
      <c r="U726" s="885">
        <f t="shared" si="21"/>
        <v>6321.1585500000001</v>
      </c>
    </row>
    <row r="727" spans="1:21" hidden="1">
      <c r="A727" s="878" t="s">
        <v>4685</v>
      </c>
      <c r="B727" s="879">
        <v>620070002688</v>
      </c>
      <c r="C727" s="878" t="s">
        <v>4826</v>
      </c>
      <c r="D727" s="878" t="s">
        <v>4185</v>
      </c>
      <c r="E727" s="878" t="s">
        <v>4135</v>
      </c>
      <c r="F727" s="880">
        <v>8985.2999999999993</v>
      </c>
      <c r="G727" s="878" t="s">
        <v>4106</v>
      </c>
      <c r="H727" s="881">
        <v>2</v>
      </c>
      <c r="I727" s="882">
        <v>0.79207920792079201</v>
      </c>
      <c r="J727" s="882">
        <v>0</v>
      </c>
      <c r="K727" s="883">
        <v>18</v>
      </c>
      <c r="L727" s="882">
        <v>22.9</v>
      </c>
      <c r="M727" s="882">
        <v>14.2574257425743</v>
      </c>
      <c r="N727" s="881">
        <v>1</v>
      </c>
      <c r="O727" s="881">
        <v>0</v>
      </c>
      <c r="P727" s="878">
        <v>4690379101918</v>
      </c>
      <c r="Q727" s="881"/>
      <c r="R727" s="881">
        <v>0</v>
      </c>
      <c r="S727" s="878" t="s">
        <v>4107</v>
      </c>
      <c r="T727" s="884">
        <f t="shared" si="20"/>
        <v>6020.1509999999998</v>
      </c>
      <c r="U727" s="885">
        <f t="shared" si="21"/>
        <v>6321.1585500000001</v>
      </c>
    </row>
    <row r="728" spans="1:21" hidden="1">
      <c r="A728" s="878" t="s">
        <v>4685</v>
      </c>
      <c r="B728" s="879">
        <v>620070002689</v>
      </c>
      <c r="C728" s="878" t="s">
        <v>4827</v>
      </c>
      <c r="D728" s="878" t="s">
        <v>4185</v>
      </c>
      <c r="E728" s="878" t="s">
        <v>4135</v>
      </c>
      <c r="F728" s="880">
        <v>8985.2999999999993</v>
      </c>
      <c r="G728" s="878" t="s">
        <v>4106</v>
      </c>
      <c r="H728" s="881">
        <v>2</v>
      </c>
      <c r="I728" s="882">
        <v>0.79207920792079201</v>
      </c>
      <c r="J728" s="882">
        <v>0</v>
      </c>
      <c r="K728" s="883">
        <v>18</v>
      </c>
      <c r="L728" s="882">
        <v>22.9</v>
      </c>
      <c r="M728" s="882">
        <v>14.2574257425743</v>
      </c>
      <c r="N728" s="881">
        <v>1</v>
      </c>
      <c r="O728" s="881">
        <v>0</v>
      </c>
      <c r="P728" s="878">
        <v>4690379101925</v>
      </c>
      <c r="Q728" s="881"/>
      <c r="R728" s="881">
        <v>0</v>
      </c>
      <c r="S728" s="878" t="s">
        <v>4107</v>
      </c>
      <c r="T728" s="884">
        <f t="shared" si="20"/>
        <v>6020.1509999999998</v>
      </c>
      <c r="U728" s="885">
        <f t="shared" si="21"/>
        <v>6321.1585500000001</v>
      </c>
    </row>
    <row r="729" spans="1:21" hidden="1">
      <c r="A729" s="878" t="s">
        <v>4685</v>
      </c>
      <c r="B729" s="879">
        <v>620070002693</v>
      </c>
      <c r="C729" s="878" t="s">
        <v>4828</v>
      </c>
      <c r="D729" s="878" t="s">
        <v>4185</v>
      </c>
      <c r="E729" s="878" t="s">
        <v>4135</v>
      </c>
      <c r="F729" s="880">
        <v>12895.4</v>
      </c>
      <c r="G729" s="878" t="s">
        <v>4106</v>
      </c>
      <c r="H729" s="881">
        <v>1</v>
      </c>
      <c r="I729" s="882">
        <v>0.396039603960396</v>
      </c>
      <c r="J729" s="882">
        <v>0</v>
      </c>
      <c r="K729" s="883">
        <v>30</v>
      </c>
      <c r="L729" s="882">
        <v>11.45</v>
      </c>
      <c r="M729" s="882">
        <v>11.881188118811901</v>
      </c>
      <c r="N729" s="881">
        <v>1</v>
      </c>
      <c r="O729" s="881">
        <v>0</v>
      </c>
      <c r="P729" s="878">
        <v>4690379101963</v>
      </c>
      <c r="Q729" s="881"/>
      <c r="R729" s="881">
        <v>0</v>
      </c>
      <c r="S729" s="878" t="s">
        <v>4107</v>
      </c>
      <c r="T729" s="884">
        <f t="shared" si="20"/>
        <v>8639.9179999999997</v>
      </c>
      <c r="U729" s="885">
        <f t="shared" si="21"/>
        <v>9071.9138999999996</v>
      </c>
    </row>
    <row r="730" spans="1:21" hidden="1">
      <c r="A730" s="878" t="s">
        <v>4685</v>
      </c>
      <c r="B730" s="879">
        <v>620070002694</v>
      </c>
      <c r="C730" s="878" t="s">
        <v>4829</v>
      </c>
      <c r="D730" s="878" t="s">
        <v>4185</v>
      </c>
      <c r="E730" s="878" t="s">
        <v>4135</v>
      </c>
      <c r="F730" s="880">
        <v>12895.4</v>
      </c>
      <c r="G730" s="878" t="s">
        <v>4106</v>
      </c>
      <c r="H730" s="881">
        <v>1</v>
      </c>
      <c r="I730" s="882">
        <v>0.396039603960396</v>
      </c>
      <c r="J730" s="882">
        <v>0</v>
      </c>
      <c r="K730" s="883">
        <v>30</v>
      </c>
      <c r="L730" s="882">
        <v>11.45</v>
      </c>
      <c r="M730" s="882">
        <v>11.881188118811901</v>
      </c>
      <c r="N730" s="881">
        <v>1</v>
      </c>
      <c r="O730" s="881">
        <v>0</v>
      </c>
      <c r="P730" s="878">
        <v>4690379101970</v>
      </c>
      <c r="Q730" s="881"/>
      <c r="R730" s="881">
        <v>0</v>
      </c>
      <c r="S730" s="878" t="s">
        <v>4107</v>
      </c>
      <c r="T730" s="884">
        <f t="shared" si="20"/>
        <v>8639.9179999999997</v>
      </c>
      <c r="U730" s="885">
        <f t="shared" si="21"/>
        <v>9071.9138999999996</v>
      </c>
    </row>
    <row r="731" spans="1:21" hidden="1">
      <c r="A731" s="878" t="s">
        <v>4685</v>
      </c>
      <c r="B731" s="879">
        <v>620070002695</v>
      </c>
      <c r="C731" s="878" t="s">
        <v>4830</v>
      </c>
      <c r="D731" s="878" t="s">
        <v>4185</v>
      </c>
      <c r="E731" s="878" t="s">
        <v>4135</v>
      </c>
      <c r="F731" s="880">
        <v>12895.4</v>
      </c>
      <c r="G731" s="878" t="s">
        <v>4106</v>
      </c>
      <c r="H731" s="881">
        <v>1</v>
      </c>
      <c r="I731" s="882">
        <v>0.396039603960396</v>
      </c>
      <c r="J731" s="882">
        <v>0</v>
      </c>
      <c r="K731" s="883">
        <v>30</v>
      </c>
      <c r="L731" s="882">
        <v>11.45</v>
      </c>
      <c r="M731" s="882">
        <v>11.881188118811901</v>
      </c>
      <c r="N731" s="881">
        <v>1</v>
      </c>
      <c r="O731" s="881">
        <v>0</v>
      </c>
      <c r="P731" s="878">
        <v>4690379101987</v>
      </c>
      <c r="Q731" s="881"/>
      <c r="R731" s="881">
        <v>0</v>
      </c>
      <c r="S731" s="878" t="s">
        <v>4107</v>
      </c>
      <c r="T731" s="884">
        <f t="shared" si="20"/>
        <v>8639.9179999999997</v>
      </c>
      <c r="U731" s="885">
        <f t="shared" si="21"/>
        <v>9071.9138999999996</v>
      </c>
    </row>
    <row r="732" spans="1:21" hidden="1">
      <c r="A732" s="878" t="s">
        <v>4685</v>
      </c>
      <c r="B732" s="879">
        <v>620070002699</v>
      </c>
      <c r="C732" s="878" t="s">
        <v>4831</v>
      </c>
      <c r="D732" s="878" t="s">
        <v>4185</v>
      </c>
      <c r="E732" s="878" t="s">
        <v>4135</v>
      </c>
      <c r="F732" s="880">
        <v>12895.4</v>
      </c>
      <c r="G732" s="878" t="s">
        <v>4106</v>
      </c>
      <c r="H732" s="881">
        <v>1</v>
      </c>
      <c r="I732" s="882">
        <v>0.396039603960396</v>
      </c>
      <c r="J732" s="882">
        <v>0</v>
      </c>
      <c r="K732" s="883">
        <v>30</v>
      </c>
      <c r="L732" s="882">
        <v>11.45</v>
      </c>
      <c r="M732" s="882">
        <v>11.881188118811901</v>
      </c>
      <c r="N732" s="881">
        <v>1</v>
      </c>
      <c r="O732" s="881">
        <v>0</v>
      </c>
      <c r="P732" s="878">
        <v>4690379102021</v>
      </c>
      <c r="Q732" s="881"/>
      <c r="R732" s="881">
        <v>0</v>
      </c>
      <c r="S732" s="878" t="s">
        <v>4107</v>
      </c>
      <c r="T732" s="884">
        <f t="shared" si="20"/>
        <v>8639.9179999999997</v>
      </c>
      <c r="U732" s="885">
        <f t="shared" si="21"/>
        <v>9071.9138999999996</v>
      </c>
    </row>
    <row r="733" spans="1:21" hidden="1">
      <c r="A733" s="878" t="s">
        <v>4685</v>
      </c>
      <c r="B733" s="879">
        <v>620070002700</v>
      </c>
      <c r="C733" s="878" t="s">
        <v>4832</v>
      </c>
      <c r="D733" s="878" t="s">
        <v>4185</v>
      </c>
      <c r="E733" s="878" t="s">
        <v>4135</v>
      </c>
      <c r="F733" s="880">
        <v>12895.4</v>
      </c>
      <c r="G733" s="878" t="s">
        <v>4106</v>
      </c>
      <c r="H733" s="881">
        <v>1</v>
      </c>
      <c r="I733" s="882">
        <v>0.396039603960396</v>
      </c>
      <c r="J733" s="882">
        <v>0</v>
      </c>
      <c r="K733" s="883">
        <v>30</v>
      </c>
      <c r="L733" s="882">
        <v>11.45</v>
      </c>
      <c r="M733" s="882">
        <v>11.881188118811901</v>
      </c>
      <c r="N733" s="881">
        <v>1</v>
      </c>
      <c r="O733" s="881">
        <v>0</v>
      </c>
      <c r="P733" s="878">
        <v>4690379102038</v>
      </c>
      <c r="Q733" s="881"/>
      <c r="R733" s="881">
        <v>0</v>
      </c>
      <c r="S733" s="878" t="s">
        <v>4107</v>
      </c>
      <c r="T733" s="884">
        <f t="shared" si="20"/>
        <v>8639.9179999999997</v>
      </c>
      <c r="U733" s="885">
        <f t="shared" si="21"/>
        <v>9071.9138999999996</v>
      </c>
    </row>
    <row r="734" spans="1:21" hidden="1">
      <c r="A734" s="878" t="s">
        <v>4685</v>
      </c>
      <c r="B734" s="879">
        <v>620070002701</v>
      </c>
      <c r="C734" s="878" t="s">
        <v>4833</v>
      </c>
      <c r="D734" s="878" t="s">
        <v>4185</v>
      </c>
      <c r="E734" s="878" t="s">
        <v>4135</v>
      </c>
      <c r="F734" s="880">
        <v>12895.4</v>
      </c>
      <c r="G734" s="878" t="s">
        <v>4106</v>
      </c>
      <c r="H734" s="881">
        <v>1</v>
      </c>
      <c r="I734" s="882">
        <v>0.396039603960396</v>
      </c>
      <c r="J734" s="882">
        <v>0</v>
      </c>
      <c r="K734" s="883">
        <v>30</v>
      </c>
      <c r="L734" s="882">
        <v>11.45</v>
      </c>
      <c r="M734" s="882">
        <v>11.881188118811901</v>
      </c>
      <c r="N734" s="881">
        <v>1</v>
      </c>
      <c r="O734" s="881">
        <v>0</v>
      </c>
      <c r="P734" s="878">
        <v>4690379102045</v>
      </c>
      <c r="Q734" s="881"/>
      <c r="R734" s="881">
        <v>0</v>
      </c>
      <c r="S734" s="878" t="s">
        <v>4107</v>
      </c>
      <c r="T734" s="884">
        <f t="shared" si="20"/>
        <v>8639.9179999999997</v>
      </c>
      <c r="U734" s="885">
        <f t="shared" si="21"/>
        <v>9071.9138999999996</v>
      </c>
    </row>
    <row r="735" spans="1:21" hidden="1">
      <c r="A735" s="878" t="s">
        <v>4834</v>
      </c>
      <c r="B735" s="879">
        <v>600180000063</v>
      </c>
      <c r="C735" s="878" t="s">
        <v>4835</v>
      </c>
      <c r="D735" s="878" t="s">
        <v>4235</v>
      </c>
      <c r="E735" s="878" t="s">
        <v>4105</v>
      </c>
      <c r="F735" s="880">
        <v>8241.1</v>
      </c>
      <c r="G735" s="878" t="s">
        <v>4106</v>
      </c>
      <c r="H735" s="881">
        <v>1</v>
      </c>
      <c r="I735" s="882">
        <v>3.3359999999999999</v>
      </c>
      <c r="J735" s="882">
        <v>0</v>
      </c>
      <c r="K735" s="883">
        <v>18</v>
      </c>
      <c r="L735" s="882">
        <v>50.57376</v>
      </c>
      <c r="M735" s="882">
        <v>60.048000000000002</v>
      </c>
      <c r="N735" s="881">
        <v>1</v>
      </c>
      <c r="O735" s="881">
        <v>0</v>
      </c>
      <c r="P735" s="878">
        <v>4690379105817</v>
      </c>
      <c r="Q735" s="881"/>
      <c r="R735" s="881">
        <v>0</v>
      </c>
      <c r="S735" s="878" t="s">
        <v>4107</v>
      </c>
      <c r="T735" s="884">
        <f t="shared" si="20"/>
        <v>5521.5370000000003</v>
      </c>
      <c r="U735" s="885">
        <f t="shared" si="21"/>
        <v>5797.6138500000006</v>
      </c>
    </row>
    <row r="736" spans="1:21" hidden="1">
      <c r="A736" s="878" t="s">
        <v>4834</v>
      </c>
      <c r="B736" s="879">
        <v>600180000066</v>
      </c>
      <c r="C736" s="878" t="s">
        <v>4836</v>
      </c>
      <c r="D736" s="878" t="s">
        <v>4235</v>
      </c>
      <c r="E736" s="878" t="s">
        <v>4105</v>
      </c>
      <c r="F736" s="880">
        <v>8241.1</v>
      </c>
      <c r="G736" s="878" t="s">
        <v>4106</v>
      </c>
      <c r="H736" s="881">
        <v>1</v>
      </c>
      <c r="I736" s="882">
        <v>3.3359999999999999</v>
      </c>
      <c r="J736" s="882">
        <v>0</v>
      </c>
      <c r="K736" s="883">
        <v>18</v>
      </c>
      <c r="L736" s="882">
        <v>50.57376</v>
      </c>
      <c r="M736" s="882">
        <v>60.048000000000002</v>
      </c>
      <c r="N736" s="881">
        <v>1</v>
      </c>
      <c r="O736" s="881">
        <v>0</v>
      </c>
      <c r="P736" s="878">
        <v>4690379105848</v>
      </c>
      <c r="Q736" s="881"/>
      <c r="R736" s="881">
        <v>0</v>
      </c>
      <c r="S736" s="878" t="s">
        <v>4107</v>
      </c>
      <c r="T736" s="884">
        <f t="shared" si="20"/>
        <v>5521.5370000000003</v>
      </c>
      <c r="U736" s="885">
        <f t="shared" si="21"/>
        <v>5797.6138500000006</v>
      </c>
    </row>
    <row r="737" spans="1:21" hidden="1">
      <c r="A737" s="878" t="s">
        <v>4834</v>
      </c>
      <c r="B737" s="879">
        <v>600180000067</v>
      </c>
      <c r="C737" s="878" t="s">
        <v>4837</v>
      </c>
      <c r="D737" s="878" t="s">
        <v>4235</v>
      </c>
      <c r="E737" s="878" t="s">
        <v>4105</v>
      </c>
      <c r="F737" s="880">
        <v>8241.1</v>
      </c>
      <c r="G737" s="878" t="s">
        <v>4106</v>
      </c>
      <c r="H737" s="881">
        <v>1</v>
      </c>
      <c r="I737" s="882">
        <v>3.3359999999999999</v>
      </c>
      <c r="J737" s="882">
        <v>0</v>
      </c>
      <c r="K737" s="883">
        <v>18</v>
      </c>
      <c r="L737" s="882">
        <v>50.57376</v>
      </c>
      <c r="M737" s="882">
        <v>60.048000000000002</v>
      </c>
      <c r="N737" s="881">
        <v>1</v>
      </c>
      <c r="O737" s="881">
        <v>0</v>
      </c>
      <c r="P737" s="878">
        <v>4690379105855</v>
      </c>
      <c r="Q737" s="881"/>
      <c r="R737" s="881">
        <v>0</v>
      </c>
      <c r="S737" s="878" t="s">
        <v>4107</v>
      </c>
      <c r="T737" s="884">
        <f t="shared" ref="T737:T800" si="22">F737*67%</f>
        <v>5521.5370000000003</v>
      </c>
      <c r="U737" s="885">
        <f t="shared" ref="U737:U800" si="23">T737*1.05</f>
        <v>5797.6138500000006</v>
      </c>
    </row>
    <row r="738" spans="1:21" hidden="1">
      <c r="A738" s="878" t="s">
        <v>4834</v>
      </c>
      <c r="B738" s="879">
        <v>600180000068</v>
      </c>
      <c r="C738" s="878" t="s">
        <v>4838</v>
      </c>
      <c r="D738" s="878" t="s">
        <v>4235</v>
      </c>
      <c r="E738" s="878" t="s">
        <v>4105</v>
      </c>
      <c r="F738" s="880">
        <v>8241.1</v>
      </c>
      <c r="G738" s="878" t="s">
        <v>4106</v>
      </c>
      <c r="H738" s="881">
        <v>1</v>
      </c>
      <c r="I738" s="882">
        <v>3.3359999999999999</v>
      </c>
      <c r="J738" s="882">
        <v>0</v>
      </c>
      <c r="K738" s="883">
        <v>18</v>
      </c>
      <c r="L738" s="882">
        <v>50.57376</v>
      </c>
      <c r="M738" s="882">
        <v>60.048000000000002</v>
      </c>
      <c r="N738" s="881">
        <v>1</v>
      </c>
      <c r="O738" s="881">
        <v>0</v>
      </c>
      <c r="P738" s="878">
        <v>4690379105862</v>
      </c>
      <c r="Q738" s="881"/>
      <c r="R738" s="881">
        <v>0</v>
      </c>
      <c r="S738" s="878" t="s">
        <v>4107</v>
      </c>
      <c r="T738" s="884">
        <f t="shared" si="22"/>
        <v>5521.5370000000003</v>
      </c>
      <c r="U738" s="885">
        <f t="shared" si="23"/>
        <v>5797.6138500000006</v>
      </c>
    </row>
    <row r="739" spans="1:21" hidden="1">
      <c r="A739" s="878" t="s">
        <v>4834</v>
      </c>
      <c r="B739" s="879">
        <v>600180000064</v>
      </c>
      <c r="C739" s="878" t="s">
        <v>4839</v>
      </c>
      <c r="D739" s="878" t="s">
        <v>4235</v>
      </c>
      <c r="E739" s="878" t="s">
        <v>4105</v>
      </c>
      <c r="F739" s="880">
        <v>8820.6</v>
      </c>
      <c r="G739" s="878" t="s">
        <v>4106</v>
      </c>
      <c r="H739" s="881">
        <v>1</v>
      </c>
      <c r="I739" s="882">
        <v>3.3359999999999999</v>
      </c>
      <c r="J739" s="882">
        <v>0</v>
      </c>
      <c r="K739" s="883">
        <v>18</v>
      </c>
      <c r="L739" s="882">
        <v>50.57376</v>
      </c>
      <c r="M739" s="882">
        <v>60.048000000000002</v>
      </c>
      <c r="N739" s="881">
        <v>1</v>
      </c>
      <c r="O739" s="881">
        <v>0</v>
      </c>
      <c r="P739" s="878">
        <v>4690379105824</v>
      </c>
      <c r="Q739" s="881"/>
      <c r="R739" s="881">
        <v>0</v>
      </c>
      <c r="S739" s="878" t="s">
        <v>4107</v>
      </c>
      <c r="T739" s="884">
        <f t="shared" si="22"/>
        <v>5909.8020000000006</v>
      </c>
      <c r="U739" s="885">
        <f t="shared" si="23"/>
        <v>6205.2921000000006</v>
      </c>
    </row>
    <row r="740" spans="1:21" hidden="1">
      <c r="A740" s="878" t="s">
        <v>4834</v>
      </c>
      <c r="B740" s="879">
        <v>600010002427</v>
      </c>
      <c r="C740" s="878" t="s">
        <v>4840</v>
      </c>
      <c r="D740" s="878" t="s">
        <v>4541</v>
      </c>
      <c r="E740" s="878" t="s">
        <v>4105</v>
      </c>
      <c r="F740" s="880">
        <v>6368.4</v>
      </c>
      <c r="G740" s="878" t="s">
        <v>4106</v>
      </c>
      <c r="H740" s="881">
        <v>2</v>
      </c>
      <c r="I740" s="882">
        <v>2.88</v>
      </c>
      <c r="J740" s="882">
        <v>0</v>
      </c>
      <c r="K740" s="883">
        <v>20</v>
      </c>
      <c r="L740" s="882">
        <v>56.16</v>
      </c>
      <c r="M740" s="882">
        <v>57.6</v>
      </c>
      <c r="N740" s="881">
        <v>1</v>
      </c>
      <c r="O740" s="881">
        <v>0</v>
      </c>
      <c r="P740" s="878">
        <v>4690379105886</v>
      </c>
      <c r="Q740" s="881"/>
      <c r="R740" s="881">
        <v>0</v>
      </c>
      <c r="S740" s="878" t="s">
        <v>4107</v>
      </c>
      <c r="T740" s="884">
        <f t="shared" si="22"/>
        <v>4266.8280000000004</v>
      </c>
      <c r="U740" s="885">
        <f t="shared" si="23"/>
        <v>4480.1694000000007</v>
      </c>
    </row>
    <row r="741" spans="1:21" hidden="1">
      <c r="A741" s="878" t="s">
        <v>4834</v>
      </c>
      <c r="B741" s="879">
        <v>600010002428</v>
      </c>
      <c r="C741" s="878" t="s">
        <v>4841</v>
      </c>
      <c r="D741" s="878" t="s">
        <v>4541</v>
      </c>
      <c r="E741" s="878" t="s">
        <v>4105</v>
      </c>
      <c r="F741" s="880">
        <v>6368.4</v>
      </c>
      <c r="G741" s="878" t="s">
        <v>4106</v>
      </c>
      <c r="H741" s="881">
        <v>2</v>
      </c>
      <c r="I741" s="882">
        <v>2.88</v>
      </c>
      <c r="J741" s="882">
        <v>0</v>
      </c>
      <c r="K741" s="883">
        <v>20</v>
      </c>
      <c r="L741" s="882">
        <v>56.16</v>
      </c>
      <c r="M741" s="882">
        <v>57.6</v>
      </c>
      <c r="N741" s="881">
        <v>1</v>
      </c>
      <c r="O741" s="881">
        <v>0</v>
      </c>
      <c r="P741" s="878">
        <v>4690379105893</v>
      </c>
      <c r="Q741" s="881"/>
      <c r="R741" s="881">
        <v>0</v>
      </c>
      <c r="S741" s="878" t="s">
        <v>4107</v>
      </c>
      <c r="T741" s="884">
        <f t="shared" si="22"/>
        <v>4266.8280000000004</v>
      </c>
      <c r="U741" s="885">
        <f t="shared" si="23"/>
        <v>4480.1694000000007</v>
      </c>
    </row>
    <row r="742" spans="1:21" hidden="1">
      <c r="A742" s="886" t="s">
        <v>4834</v>
      </c>
      <c r="B742" s="887">
        <v>600010002429</v>
      </c>
      <c r="C742" s="886" t="s">
        <v>4842</v>
      </c>
      <c r="D742" s="886" t="s">
        <v>4541</v>
      </c>
      <c r="E742" s="886" t="s">
        <v>4105</v>
      </c>
      <c r="F742" s="888">
        <v>6368.4</v>
      </c>
      <c r="G742" s="886" t="s">
        <v>4106</v>
      </c>
      <c r="H742" s="889">
        <v>2</v>
      </c>
      <c r="I742" s="890">
        <v>2.88</v>
      </c>
      <c r="J742" s="890">
        <v>0</v>
      </c>
      <c r="K742" s="891">
        <v>20</v>
      </c>
      <c r="L742" s="890">
        <v>56.16</v>
      </c>
      <c r="M742" s="890">
        <v>57.6</v>
      </c>
      <c r="N742" s="889">
        <v>1</v>
      </c>
      <c r="O742" s="889">
        <v>0</v>
      </c>
      <c r="P742" s="886">
        <v>4690379105909</v>
      </c>
      <c r="Q742" s="889"/>
      <c r="R742" s="889">
        <v>0</v>
      </c>
      <c r="S742" s="886" t="s">
        <v>4107</v>
      </c>
      <c r="T742" s="892">
        <f t="shared" si="22"/>
        <v>4266.8280000000004</v>
      </c>
      <c r="U742" s="892">
        <f t="shared" si="23"/>
        <v>4480.1694000000007</v>
      </c>
    </row>
    <row r="743" spans="1:21" hidden="1">
      <c r="A743" s="878" t="s">
        <v>4834</v>
      </c>
      <c r="B743" s="879">
        <v>600010002430</v>
      </c>
      <c r="C743" s="878" t="s">
        <v>4843</v>
      </c>
      <c r="D743" s="878" t="s">
        <v>4541</v>
      </c>
      <c r="E743" s="878" t="s">
        <v>4105</v>
      </c>
      <c r="F743" s="880">
        <v>6368.4</v>
      </c>
      <c r="G743" s="878" t="s">
        <v>4106</v>
      </c>
      <c r="H743" s="881">
        <v>2</v>
      </c>
      <c r="I743" s="882">
        <v>2.88</v>
      </c>
      <c r="J743" s="882">
        <v>0</v>
      </c>
      <c r="K743" s="883">
        <v>20</v>
      </c>
      <c r="L743" s="882">
        <v>56.16</v>
      </c>
      <c r="M743" s="882">
        <v>57.6</v>
      </c>
      <c r="N743" s="881">
        <v>1</v>
      </c>
      <c r="O743" s="881">
        <v>0</v>
      </c>
      <c r="P743" s="878">
        <v>4690379105916</v>
      </c>
      <c r="Q743" s="881"/>
      <c r="R743" s="881">
        <v>0</v>
      </c>
      <c r="S743" s="878" t="s">
        <v>4107</v>
      </c>
      <c r="T743" s="884">
        <f t="shared" si="22"/>
        <v>4266.8280000000004</v>
      </c>
      <c r="U743" s="885">
        <f t="shared" si="23"/>
        <v>4480.1694000000007</v>
      </c>
    </row>
    <row r="744" spans="1:21" hidden="1">
      <c r="A744" s="878" t="s">
        <v>4834</v>
      </c>
      <c r="B744" s="879">
        <v>600010002431</v>
      </c>
      <c r="C744" s="878" t="s">
        <v>4844</v>
      </c>
      <c r="D744" s="878" t="s">
        <v>4541</v>
      </c>
      <c r="E744" s="878" t="s">
        <v>4105</v>
      </c>
      <c r="F744" s="880">
        <v>6368.4</v>
      </c>
      <c r="G744" s="878" t="s">
        <v>4106</v>
      </c>
      <c r="H744" s="881">
        <v>2</v>
      </c>
      <c r="I744" s="882">
        <v>2.88</v>
      </c>
      <c r="J744" s="882">
        <v>0</v>
      </c>
      <c r="K744" s="883">
        <v>20</v>
      </c>
      <c r="L744" s="882">
        <v>56.16</v>
      </c>
      <c r="M744" s="882">
        <v>57.6</v>
      </c>
      <c r="N744" s="881">
        <v>1</v>
      </c>
      <c r="O744" s="881">
        <v>0</v>
      </c>
      <c r="P744" s="878">
        <v>4690379105923</v>
      </c>
      <c r="Q744" s="881"/>
      <c r="R744" s="881">
        <v>0</v>
      </c>
      <c r="S744" s="878" t="s">
        <v>4107</v>
      </c>
      <c r="T744" s="884">
        <f t="shared" si="22"/>
        <v>4266.8280000000004</v>
      </c>
      <c r="U744" s="885">
        <f t="shared" si="23"/>
        <v>4480.1694000000007</v>
      </c>
    </row>
    <row r="745" spans="1:21" hidden="1">
      <c r="A745" s="878" t="s">
        <v>4834</v>
      </c>
      <c r="B745" s="879">
        <v>600010002432</v>
      </c>
      <c r="C745" s="878" t="s">
        <v>4845</v>
      </c>
      <c r="D745" s="878" t="s">
        <v>4541</v>
      </c>
      <c r="E745" s="878" t="s">
        <v>4105</v>
      </c>
      <c r="F745" s="880">
        <v>6527</v>
      </c>
      <c r="G745" s="878" t="s">
        <v>4106</v>
      </c>
      <c r="H745" s="881">
        <v>2</v>
      </c>
      <c r="I745" s="882">
        <v>2.88</v>
      </c>
      <c r="J745" s="882">
        <v>0</v>
      </c>
      <c r="K745" s="883">
        <v>20</v>
      </c>
      <c r="L745" s="882">
        <v>56.16</v>
      </c>
      <c r="M745" s="882">
        <v>57.6</v>
      </c>
      <c r="N745" s="881">
        <v>1</v>
      </c>
      <c r="O745" s="881">
        <v>0</v>
      </c>
      <c r="P745" s="878">
        <v>4690379105930</v>
      </c>
      <c r="Q745" s="881"/>
      <c r="R745" s="881">
        <v>0</v>
      </c>
      <c r="S745" s="878" t="s">
        <v>4107</v>
      </c>
      <c r="T745" s="884">
        <f t="shared" si="22"/>
        <v>4373.09</v>
      </c>
      <c r="U745" s="885">
        <f t="shared" si="23"/>
        <v>4591.7445000000007</v>
      </c>
    </row>
    <row r="746" spans="1:21" hidden="1">
      <c r="A746" s="878" t="s">
        <v>4834</v>
      </c>
      <c r="B746" s="879">
        <v>600010002433</v>
      </c>
      <c r="C746" s="878" t="s">
        <v>4846</v>
      </c>
      <c r="D746" s="878" t="s">
        <v>4541</v>
      </c>
      <c r="E746" s="878" t="s">
        <v>4105</v>
      </c>
      <c r="F746" s="880">
        <v>6527</v>
      </c>
      <c r="G746" s="878" t="s">
        <v>4106</v>
      </c>
      <c r="H746" s="881">
        <v>2</v>
      </c>
      <c r="I746" s="882">
        <v>2.88</v>
      </c>
      <c r="J746" s="882">
        <v>0</v>
      </c>
      <c r="K746" s="883">
        <v>20</v>
      </c>
      <c r="L746" s="882">
        <v>56.16</v>
      </c>
      <c r="M746" s="882">
        <v>57.6</v>
      </c>
      <c r="N746" s="881">
        <v>1</v>
      </c>
      <c r="O746" s="881">
        <v>0</v>
      </c>
      <c r="P746" s="878">
        <v>4690379105947</v>
      </c>
      <c r="Q746" s="881"/>
      <c r="R746" s="881">
        <v>0</v>
      </c>
      <c r="S746" s="878" t="s">
        <v>4107</v>
      </c>
      <c r="T746" s="884">
        <f t="shared" si="22"/>
        <v>4373.09</v>
      </c>
      <c r="U746" s="885">
        <f t="shared" si="23"/>
        <v>4591.7445000000007</v>
      </c>
    </row>
    <row r="747" spans="1:21" hidden="1">
      <c r="A747" s="878" t="s">
        <v>4834</v>
      </c>
      <c r="B747" s="879">
        <v>600010002434</v>
      </c>
      <c r="C747" s="878" t="s">
        <v>4847</v>
      </c>
      <c r="D747" s="878" t="s">
        <v>4541</v>
      </c>
      <c r="E747" s="878" t="s">
        <v>4105</v>
      </c>
      <c r="F747" s="880">
        <v>6527</v>
      </c>
      <c r="G747" s="878" t="s">
        <v>4106</v>
      </c>
      <c r="H747" s="881">
        <v>2</v>
      </c>
      <c r="I747" s="882">
        <v>2.88</v>
      </c>
      <c r="J747" s="882">
        <v>0</v>
      </c>
      <c r="K747" s="883">
        <v>20</v>
      </c>
      <c r="L747" s="882">
        <v>56.16</v>
      </c>
      <c r="M747" s="882">
        <v>57.6</v>
      </c>
      <c r="N747" s="881">
        <v>1</v>
      </c>
      <c r="O747" s="881">
        <v>0</v>
      </c>
      <c r="P747" s="878">
        <v>4690379105954</v>
      </c>
      <c r="Q747" s="881"/>
      <c r="R747" s="881">
        <v>0</v>
      </c>
      <c r="S747" s="878" t="s">
        <v>4107</v>
      </c>
      <c r="T747" s="884">
        <f t="shared" si="22"/>
        <v>4373.09</v>
      </c>
      <c r="U747" s="885">
        <f t="shared" si="23"/>
        <v>4591.7445000000007</v>
      </c>
    </row>
    <row r="748" spans="1:21" hidden="1">
      <c r="A748" s="878" t="s">
        <v>4834</v>
      </c>
      <c r="B748" s="879">
        <v>610010005811</v>
      </c>
      <c r="C748" s="878" t="s">
        <v>4848</v>
      </c>
      <c r="D748" s="878" t="s">
        <v>4111</v>
      </c>
      <c r="E748" s="878" t="s">
        <v>4105</v>
      </c>
      <c r="F748" s="880">
        <v>5166.7</v>
      </c>
      <c r="G748" s="878" t="s">
        <v>4106</v>
      </c>
      <c r="H748" s="881">
        <v>2</v>
      </c>
      <c r="I748" s="882">
        <v>2.56</v>
      </c>
      <c r="J748" s="882">
        <v>0</v>
      </c>
      <c r="K748" s="883">
        <v>21</v>
      </c>
      <c r="L748" s="882">
        <v>51.712000000000003</v>
      </c>
      <c r="M748" s="882">
        <v>53.76</v>
      </c>
      <c r="N748" s="881">
        <v>1</v>
      </c>
      <c r="O748" s="881">
        <v>0</v>
      </c>
      <c r="P748" s="878">
        <v>4690379105961</v>
      </c>
      <c r="Q748" s="881"/>
      <c r="R748" s="881">
        <v>0</v>
      </c>
      <c r="S748" s="878" t="s">
        <v>4107</v>
      </c>
      <c r="T748" s="884">
        <f t="shared" si="22"/>
        <v>3461.6890000000003</v>
      </c>
      <c r="U748" s="885">
        <f t="shared" si="23"/>
        <v>3634.7734500000006</v>
      </c>
    </row>
    <row r="749" spans="1:21" hidden="1">
      <c r="A749" s="878" t="s">
        <v>4834</v>
      </c>
      <c r="B749" s="879">
        <v>610010005812</v>
      </c>
      <c r="C749" s="878" t="s">
        <v>4849</v>
      </c>
      <c r="D749" s="878" t="s">
        <v>4111</v>
      </c>
      <c r="E749" s="878" t="s">
        <v>4105</v>
      </c>
      <c r="F749" s="880">
        <v>5166.7</v>
      </c>
      <c r="G749" s="878" t="s">
        <v>4106</v>
      </c>
      <c r="H749" s="881">
        <v>2</v>
      </c>
      <c r="I749" s="882">
        <v>2.56</v>
      </c>
      <c r="J749" s="882">
        <v>0</v>
      </c>
      <c r="K749" s="883">
        <v>21</v>
      </c>
      <c r="L749" s="882">
        <v>51.712000000000003</v>
      </c>
      <c r="M749" s="882">
        <v>53.76</v>
      </c>
      <c r="N749" s="881">
        <v>1</v>
      </c>
      <c r="O749" s="881">
        <v>0</v>
      </c>
      <c r="P749" s="878">
        <v>4690379105978</v>
      </c>
      <c r="Q749" s="881"/>
      <c r="R749" s="881">
        <v>0</v>
      </c>
      <c r="S749" s="878" t="s">
        <v>4107</v>
      </c>
      <c r="T749" s="884">
        <f t="shared" si="22"/>
        <v>3461.6890000000003</v>
      </c>
      <c r="U749" s="885">
        <f t="shared" si="23"/>
        <v>3634.7734500000006</v>
      </c>
    </row>
    <row r="750" spans="1:21" hidden="1">
      <c r="A750" s="878" t="s">
        <v>4834</v>
      </c>
      <c r="B750" s="879">
        <v>610010005813</v>
      </c>
      <c r="C750" s="878" t="s">
        <v>4850</v>
      </c>
      <c r="D750" s="878" t="s">
        <v>4111</v>
      </c>
      <c r="E750" s="878" t="s">
        <v>4105</v>
      </c>
      <c r="F750" s="880">
        <v>5166.7</v>
      </c>
      <c r="G750" s="878" t="s">
        <v>4106</v>
      </c>
      <c r="H750" s="881">
        <v>2</v>
      </c>
      <c r="I750" s="882">
        <v>2.56</v>
      </c>
      <c r="J750" s="882">
        <v>0</v>
      </c>
      <c r="K750" s="883">
        <v>21</v>
      </c>
      <c r="L750" s="882">
        <v>51.712000000000003</v>
      </c>
      <c r="M750" s="882">
        <v>53.76</v>
      </c>
      <c r="N750" s="881">
        <v>1</v>
      </c>
      <c r="O750" s="881">
        <v>0</v>
      </c>
      <c r="P750" s="878">
        <v>4690379105985</v>
      </c>
      <c r="Q750" s="881"/>
      <c r="R750" s="881">
        <v>0</v>
      </c>
      <c r="S750" s="878" t="s">
        <v>4107</v>
      </c>
      <c r="T750" s="884">
        <f t="shared" si="22"/>
        <v>3461.6890000000003</v>
      </c>
      <c r="U750" s="885">
        <f t="shared" si="23"/>
        <v>3634.7734500000006</v>
      </c>
    </row>
    <row r="751" spans="1:21" hidden="1">
      <c r="A751" s="878" t="s">
        <v>4834</v>
      </c>
      <c r="B751" s="879">
        <v>610010005814</v>
      </c>
      <c r="C751" s="878" t="s">
        <v>4851</v>
      </c>
      <c r="D751" s="878" t="s">
        <v>4111</v>
      </c>
      <c r="E751" s="878" t="s">
        <v>4105</v>
      </c>
      <c r="F751" s="880">
        <v>5166.7</v>
      </c>
      <c r="G751" s="878" t="s">
        <v>4106</v>
      </c>
      <c r="H751" s="881">
        <v>2</v>
      </c>
      <c r="I751" s="882">
        <v>2.56</v>
      </c>
      <c r="J751" s="882">
        <v>0</v>
      </c>
      <c r="K751" s="883">
        <v>21</v>
      </c>
      <c r="L751" s="882">
        <v>51.712000000000003</v>
      </c>
      <c r="M751" s="882">
        <v>53.76</v>
      </c>
      <c r="N751" s="881">
        <v>1</v>
      </c>
      <c r="O751" s="881">
        <v>0</v>
      </c>
      <c r="P751" s="878">
        <v>4690379105992</v>
      </c>
      <c r="Q751" s="881"/>
      <c r="R751" s="881">
        <v>0</v>
      </c>
      <c r="S751" s="878" t="s">
        <v>4107</v>
      </c>
      <c r="T751" s="884">
        <f t="shared" si="22"/>
        <v>3461.6890000000003</v>
      </c>
      <c r="U751" s="885">
        <f t="shared" si="23"/>
        <v>3634.7734500000006</v>
      </c>
    </row>
    <row r="752" spans="1:21" hidden="1">
      <c r="A752" s="895" t="s">
        <v>4834</v>
      </c>
      <c r="B752" s="896">
        <v>610010005815</v>
      </c>
      <c r="C752" s="895" t="s">
        <v>4852</v>
      </c>
      <c r="D752" s="895" t="s">
        <v>4111</v>
      </c>
      <c r="E752" s="895" t="s">
        <v>4105</v>
      </c>
      <c r="F752" s="897">
        <v>5166.7</v>
      </c>
      <c r="G752" s="895" t="s">
        <v>4106</v>
      </c>
      <c r="H752" s="898">
        <v>2</v>
      </c>
      <c r="I752" s="899">
        <v>2.56</v>
      </c>
      <c r="J752" s="899">
        <v>0</v>
      </c>
      <c r="K752" s="900">
        <v>21</v>
      </c>
      <c r="L752" s="899">
        <v>51.712000000000003</v>
      </c>
      <c r="M752" s="899">
        <v>53.76</v>
      </c>
      <c r="N752" s="898">
        <v>1</v>
      </c>
      <c r="O752" s="898">
        <v>0</v>
      </c>
      <c r="P752" s="895">
        <v>4690379106005</v>
      </c>
      <c r="Q752" s="898"/>
      <c r="R752" s="898">
        <v>0</v>
      </c>
      <c r="S752" s="895" t="s">
        <v>4107</v>
      </c>
      <c r="T752" s="901">
        <f t="shared" si="22"/>
        <v>3461.6890000000003</v>
      </c>
      <c r="U752" s="901">
        <f t="shared" si="23"/>
        <v>3634.7734500000006</v>
      </c>
    </row>
    <row r="753" spans="1:21" hidden="1">
      <c r="A753" s="878" t="s">
        <v>4834</v>
      </c>
      <c r="B753" s="879">
        <v>610010005816</v>
      </c>
      <c r="C753" s="878" t="s">
        <v>4853</v>
      </c>
      <c r="D753" s="878" t="s">
        <v>4111</v>
      </c>
      <c r="E753" s="878" t="s">
        <v>4105</v>
      </c>
      <c r="F753" s="880">
        <v>6893</v>
      </c>
      <c r="G753" s="878" t="s">
        <v>4106</v>
      </c>
      <c r="H753" s="881">
        <v>2</v>
      </c>
      <c r="I753" s="882">
        <v>2.56</v>
      </c>
      <c r="J753" s="882">
        <v>0</v>
      </c>
      <c r="K753" s="883">
        <v>21</v>
      </c>
      <c r="L753" s="882">
        <v>51.712000000000003</v>
      </c>
      <c r="M753" s="882">
        <v>53.76</v>
      </c>
      <c r="N753" s="881">
        <v>1</v>
      </c>
      <c r="O753" s="881">
        <v>0</v>
      </c>
      <c r="P753" s="878">
        <v>4690379106012</v>
      </c>
      <c r="Q753" s="881"/>
      <c r="R753" s="881">
        <v>0</v>
      </c>
      <c r="S753" s="878" t="s">
        <v>4107</v>
      </c>
      <c r="T753" s="884">
        <f t="shared" si="22"/>
        <v>4618.3100000000004</v>
      </c>
      <c r="U753" s="885">
        <f t="shared" si="23"/>
        <v>4849.2255000000005</v>
      </c>
    </row>
    <row r="754" spans="1:21" hidden="1">
      <c r="A754" s="878" t="s">
        <v>4834</v>
      </c>
      <c r="B754" s="879">
        <v>610010005817</v>
      </c>
      <c r="C754" s="878" t="s">
        <v>4854</v>
      </c>
      <c r="D754" s="878" t="s">
        <v>4111</v>
      </c>
      <c r="E754" s="878" t="s">
        <v>4105</v>
      </c>
      <c r="F754" s="880">
        <v>6893</v>
      </c>
      <c r="G754" s="878" t="s">
        <v>4106</v>
      </c>
      <c r="H754" s="881">
        <v>2</v>
      </c>
      <c r="I754" s="882">
        <v>2.56</v>
      </c>
      <c r="J754" s="882">
        <v>0</v>
      </c>
      <c r="K754" s="883">
        <v>21</v>
      </c>
      <c r="L754" s="882">
        <v>51.712000000000003</v>
      </c>
      <c r="M754" s="882">
        <v>53.76</v>
      </c>
      <c r="N754" s="881">
        <v>1</v>
      </c>
      <c r="O754" s="881">
        <v>0</v>
      </c>
      <c r="P754" s="878">
        <v>4690379106029</v>
      </c>
      <c r="Q754" s="881"/>
      <c r="R754" s="881">
        <v>0</v>
      </c>
      <c r="S754" s="878" t="s">
        <v>4107</v>
      </c>
      <c r="T754" s="884">
        <f t="shared" si="22"/>
        <v>4618.3100000000004</v>
      </c>
      <c r="U754" s="885">
        <f t="shared" si="23"/>
        <v>4849.2255000000005</v>
      </c>
    </row>
    <row r="755" spans="1:21" hidden="1">
      <c r="A755" s="878" t="s">
        <v>4834</v>
      </c>
      <c r="B755" s="879">
        <v>610010005818</v>
      </c>
      <c r="C755" s="878" t="s">
        <v>4855</v>
      </c>
      <c r="D755" s="878" t="s">
        <v>4111</v>
      </c>
      <c r="E755" s="878" t="s">
        <v>4105</v>
      </c>
      <c r="F755" s="880">
        <v>6893</v>
      </c>
      <c r="G755" s="878" t="s">
        <v>4106</v>
      </c>
      <c r="H755" s="881">
        <v>2</v>
      </c>
      <c r="I755" s="882">
        <v>2.56</v>
      </c>
      <c r="J755" s="882">
        <v>0</v>
      </c>
      <c r="K755" s="883">
        <v>21</v>
      </c>
      <c r="L755" s="882">
        <v>51.712000000000003</v>
      </c>
      <c r="M755" s="882">
        <v>53.76</v>
      </c>
      <c r="N755" s="881">
        <v>1</v>
      </c>
      <c r="O755" s="881">
        <v>0</v>
      </c>
      <c r="P755" s="878">
        <v>4690379106036</v>
      </c>
      <c r="Q755" s="881"/>
      <c r="R755" s="881">
        <v>0</v>
      </c>
      <c r="S755" s="878" t="s">
        <v>4107</v>
      </c>
      <c r="T755" s="884">
        <f t="shared" si="22"/>
        <v>4618.3100000000004</v>
      </c>
      <c r="U755" s="885">
        <f t="shared" si="23"/>
        <v>4849.2255000000005</v>
      </c>
    </row>
    <row r="756" spans="1:21" hidden="1">
      <c r="A756" s="878" t="s">
        <v>4834</v>
      </c>
      <c r="B756" s="879">
        <v>610010005819</v>
      </c>
      <c r="C756" s="878" t="s">
        <v>4856</v>
      </c>
      <c r="D756" s="878" t="s">
        <v>4116</v>
      </c>
      <c r="E756" s="878" t="s">
        <v>4105</v>
      </c>
      <c r="F756" s="880">
        <v>4123.6000000000004</v>
      </c>
      <c r="G756" s="878" t="s">
        <v>4106</v>
      </c>
      <c r="H756" s="881">
        <v>2</v>
      </c>
      <c r="I756" s="882">
        <v>1.44</v>
      </c>
      <c r="J756" s="882">
        <v>0</v>
      </c>
      <c r="K756" s="883">
        <v>35</v>
      </c>
      <c r="L756" s="882">
        <v>29.088000000000001</v>
      </c>
      <c r="M756" s="882">
        <v>50.4</v>
      </c>
      <c r="N756" s="881">
        <v>1</v>
      </c>
      <c r="O756" s="881">
        <v>0</v>
      </c>
      <c r="P756" s="878">
        <v>4690379106043</v>
      </c>
      <c r="Q756" s="881"/>
      <c r="R756" s="881">
        <v>0</v>
      </c>
      <c r="S756" s="878" t="s">
        <v>4107</v>
      </c>
      <c r="T756" s="884">
        <f t="shared" si="22"/>
        <v>2762.8120000000004</v>
      </c>
      <c r="U756" s="885">
        <f t="shared" si="23"/>
        <v>2900.9526000000005</v>
      </c>
    </row>
    <row r="757" spans="1:21" hidden="1">
      <c r="A757" s="878" t="s">
        <v>4834</v>
      </c>
      <c r="B757" s="879">
        <v>610010005820</v>
      </c>
      <c r="C757" s="878" t="s">
        <v>4857</v>
      </c>
      <c r="D757" s="878" t="s">
        <v>4116</v>
      </c>
      <c r="E757" s="878" t="s">
        <v>4105</v>
      </c>
      <c r="F757" s="880">
        <v>4123.6000000000004</v>
      </c>
      <c r="G757" s="878" t="s">
        <v>4106</v>
      </c>
      <c r="H757" s="881">
        <v>2</v>
      </c>
      <c r="I757" s="882">
        <v>1.44</v>
      </c>
      <c r="J757" s="882">
        <v>0</v>
      </c>
      <c r="K757" s="883">
        <v>35</v>
      </c>
      <c r="L757" s="882">
        <v>29.088000000000001</v>
      </c>
      <c r="M757" s="882">
        <v>50.4</v>
      </c>
      <c r="N757" s="881">
        <v>1</v>
      </c>
      <c r="O757" s="881">
        <v>0</v>
      </c>
      <c r="P757" s="878">
        <v>4690379106050</v>
      </c>
      <c r="Q757" s="881"/>
      <c r="R757" s="881">
        <v>0</v>
      </c>
      <c r="S757" s="878" t="s">
        <v>4107</v>
      </c>
      <c r="T757" s="884">
        <f t="shared" si="22"/>
        <v>2762.8120000000004</v>
      </c>
      <c r="U757" s="885">
        <f t="shared" si="23"/>
        <v>2900.9526000000005</v>
      </c>
    </row>
    <row r="758" spans="1:21" hidden="1">
      <c r="A758" s="878" t="s">
        <v>4834</v>
      </c>
      <c r="B758" s="879">
        <v>610010005821</v>
      </c>
      <c r="C758" s="878" t="s">
        <v>4858</v>
      </c>
      <c r="D758" s="878" t="s">
        <v>4116</v>
      </c>
      <c r="E758" s="878" t="s">
        <v>4105</v>
      </c>
      <c r="F758" s="880">
        <v>4123.6000000000004</v>
      </c>
      <c r="G758" s="878" t="s">
        <v>4106</v>
      </c>
      <c r="H758" s="881">
        <v>2</v>
      </c>
      <c r="I758" s="882">
        <v>1.44</v>
      </c>
      <c r="J758" s="882">
        <v>0</v>
      </c>
      <c r="K758" s="883">
        <v>35</v>
      </c>
      <c r="L758" s="882">
        <v>29.088000000000001</v>
      </c>
      <c r="M758" s="882">
        <v>50.4</v>
      </c>
      <c r="N758" s="881">
        <v>1</v>
      </c>
      <c r="O758" s="881">
        <v>0</v>
      </c>
      <c r="P758" s="878">
        <v>4690379106067</v>
      </c>
      <c r="Q758" s="881"/>
      <c r="R758" s="881">
        <v>0</v>
      </c>
      <c r="S758" s="878" t="s">
        <v>4107</v>
      </c>
      <c r="T758" s="884">
        <f t="shared" si="22"/>
        <v>2762.8120000000004</v>
      </c>
      <c r="U758" s="885">
        <f t="shared" si="23"/>
        <v>2900.9526000000005</v>
      </c>
    </row>
    <row r="759" spans="1:21" hidden="1">
      <c r="A759" s="878" t="s">
        <v>4834</v>
      </c>
      <c r="B759" s="879">
        <v>610010005822</v>
      </c>
      <c r="C759" s="878" t="s">
        <v>4859</v>
      </c>
      <c r="D759" s="878" t="s">
        <v>4116</v>
      </c>
      <c r="E759" s="878" t="s">
        <v>4105</v>
      </c>
      <c r="F759" s="880">
        <v>4123.6000000000004</v>
      </c>
      <c r="G759" s="878" t="s">
        <v>4106</v>
      </c>
      <c r="H759" s="881">
        <v>2</v>
      </c>
      <c r="I759" s="882">
        <v>1.44</v>
      </c>
      <c r="J759" s="882">
        <v>0</v>
      </c>
      <c r="K759" s="883">
        <v>35</v>
      </c>
      <c r="L759" s="882">
        <v>29.088000000000001</v>
      </c>
      <c r="M759" s="882">
        <v>50.4</v>
      </c>
      <c r="N759" s="881">
        <v>1</v>
      </c>
      <c r="O759" s="881">
        <v>0</v>
      </c>
      <c r="P759" s="878">
        <v>4690379106074</v>
      </c>
      <c r="Q759" s="881"/>
      <c r="R759" s="881">
        <v>0</v>
      </c>
      <c r="S759" s="878" t="s">
        <v>4107</v>
      </c>
      <c r="T759" s="884">
        <f t="shared" si="22"/>
        <v>2762.8120000000004</v>
      </c>
      <c r="U759" s="885">
        <f t="shared" si="23"/>
        <v>2900.9526000000005</v>
      </c>
    </row>
    <row r="760" spans="1:21" hidden="1">
      <c r="A760" s="895" t="s">
        <v>4834</v>
      </c>
      <c r="B760" s="896">
        <v>610010005823</v>
      </c>
      <c r="C760" s="895" t="s">
        <v>4860</v>
      </c>
      <c r="D760" s="895" t="s">
        <v>4116</v>
      </c>
      <c r="E760" s="895" t="s">
        <v>4105</v>
      </c>
      <c r="F760" s="897">
        <v>4123.6000000000004</v>
      </c>
      <c r="G760" s="895" t="s">
        <v>4106</v>
      </c>
      <c r="H760" s="898">
        <v>2</v>
      </c>
      <c r="I760" s="899">
        <v>1.44</v>
      </c>
      <c r="J760" s="899">
        <v>0</v>
      </c>
      <c r="K760" s="900">
        <v>35</v>
      </c>
      <c r="L760" s="899">
        <v>29.088000000000001</v>
      </c>
      <c r="M760" s="899">
        <v>50.4</v>
      </c>
      <c r="N760" s="898">
        <v>1</v>
      </c>
      <c r="O760" s="898">
        <v>0</v>
      </c>
      <c r="P760" s="895">
        <v>4690379106081</v>
      </c>
      <c r="Q760" s="898"/>
      <c r="R760" s="898">
        <v>0</v>
      </c>
      <c r="S760" s="895" t="s">
        <v>4107</v>
      </c>
      <c r="T760" s="901">
        <f t="shared" si="22"/>
        <v>2762.8120000000004</v>
      </c>
      <c r="U760" s="901">
        <f t="shared" si="23"/>
        <v>2900.9526000000005</v>
      </c>
    </row>
    <row r="761" spans="1:21" hidden="1">
      <c r="A761" s="878" t="s">
        <v>4834</v>
      </c>
      <c r="B761" s="879">
        <v>610010005824</v>
      </c>
      <c r="C761" s="878" t="s">
        <v>4861</v>
      </c>
      <c r="D761" s="878" t="s">
        <v>4116</v>
      </c>
      <c r="E761" s="878" t="s">
        <v>4105</v>
      </c>
      <c r="F761" s="880">
        <v>4849.5</v>
      </c>
      <c r="G761" s="878" t="s">
        <v>4106</v>
      </c>
      <c r="H761" s="881">
        <v>2</v>
      </c>
      <c r="I761" s="882">
        <v>1.44</v>
      </c>
      <c r="J761" s="882">
        <v>0</v>
      </c>
      <c r="K761" s="883">
        <v>35</v>
      </c>
      <c r="L761" s="882">
        <v>29.088000000000001</v>
      </c>
      <c r="M761" s="882">
        <v>50.4</v>
      </c>
      <c r="N761" s="881">
        <v>1</v>
      </c>
      <c r="O761" s="881">
        <v>0</v>
      </c>
      <c r="P761" s="878">
        <v>4690379106098</v>
      </c>
      <c r="Q761" s="881"/>
      <c r="R761" s="881">
        <v>0</v>
      </c>
      <c r="S761" s="878" t="s">
        <v>4107</v>
      </c>
      <c r="T761" s="884">
        <f t="shared" si="22"/>
        <v>3249.1650000000004</v>
      </c>
      <c r="U761" s="885">
        <f t="shared" si="23"/>
        <v>3411.6232500000006</v>
      </c>
    </row>
    <row r="762" spans="1:21" hidden="1">
      <c r="A762" s="878" t="s">
        <v>4834</v>
      </c>
      <c r="B762" s="879">
        <v>610010005825</v>
      </c>
      <c r="C762" s="878" t="s">
        <v>4862</v>
      </c>
      <c r="D762" s="878" t="s">
        <v>4116</v>
      </c>
      <c r="E762" s="878" t="s">
        <v>4105</v>
      </c>
      <c r="F762" s="880">
        <v>4849.5</v>
      </c>
      <c r="G762" s="878" t="s">
        <v>4106</v>
      </c>
      <c r="H762" s="881">
        <v>2</v>
      </c>
      <c r="I762" s="882">
        <v>1.44</v>
      </c>
      <c r="J762" s="882">
        <v>0</v>
      </c>
      <c r="K762" s="883">
        <v>35</v>
      </c>
      <c r="L762" s="882">
        <v>29.088000000000001</v>
      </c>
      <c r="M762" s="882">
        <v>50.4</v>
      </c>
      <c r="N762" s="881">
        <v>1</v>
      </c>
      <c r="O762" s="881">
        <v>0</v>
      </c>
      <c r="P762" s="878">
        <v>4690379106104</v>
      </c>
      <c r="Q762" s="881"/>
      <c r="R762" s="881">
        <v>0</v>
      </c>
      <c r="S762" s="878" t="s">
        <v>4107</v>
      </c>
      <c r="T762" s="884">
        <f t="shared" si="22"/>
        <v>3249.1650000000004</v>
      </c>
      <c r="U762" s="885">
        <f t="shared" si="23"/>
        <v>3411.6232500000006</v>
      </c>
    </row>
    <row r="763" spans="1:21" hidden="1">
      <c r="A763" s="878" t="s">
        <v>4834</v>
      </c>
      <c r="B763" s="879">
        <v>610010005826</v>
      </c>
      <c r="C763" s="878" t="s">
        <v>4863</v>
      </c>
      <c r="D763" s="878" t="s">
        <v>4116</v>
      </c>
      <c r="E763" s="878" t="s">
        <v>4105</v>
      </c>
      <c r="F763" s="880">
        <v>4849.5</v>
      </c>
      <c r="G763" s="878" t="s">
        <v>4106</v>
      </c>
      <c r="H763" s="881">
        <v>2</v>
      </c>
      <c r="I763" s="882">
        <v>1.44</v>
      </c>
      <c r="J763" s="882">
        <v>0</v>
      </c>
      <c r="K763" s="883">
        <v>35</v>
      </c>
      <c r="L763" s="882">
        <v>29.088000000000001</v>
      </c>
      <c r="M763" s="882">
        <v>50.4</v>
      </c>
      <c r="N763" s="881">
        <v>1</v>
      </c>
      <c r="O763" s="881">
        <v>0</v>
      </c>
      <c r="P763" s="878">
        <v>4690379106111</v>
      </c>
      <c r="Q763" s="881"/>
      <c r="R763" s="881">
        <v>0</v>
      </c>
      <c r="S763" s="878" t="s">
        <v>4107</v>
      </c>
      <c r="T763" s="884">
        <f t="shared" si="22"/>
        <v>3249.1650000000004</v>
      </c>
      <c r="U763" s="885">
        <f t="shared" si="23"/>
        <v>3411.6232500000006</v>
      </c>
    </row>
    <row r="764" spans="1:21" hidden="1">
      <c r="A764" s="878" t="s">
        <v>4834</v>
      </c>
      <c r="B764" s="879">
        <v>610010005827</v>
      </c>
      <c r="C764" s="878" t="s">
        <v>4864</v>
      </c>
      <c r="D764" s="878" t="s">
        <v>4116</v>
      </c>
      <c r="E764" s="878" t="s">
        <v>4105</v>
      </c>
      <c r="F764" s="880">
        <v>4202.8999999999996</v>
      </c>
      <c r="G764" s="878" t="s">
        <v>4106</v>
      </c>
      <c r="H764" s="881">
        <v>2</v>
      </c>
      <c r="I764" s="882">
        <v>1.44</v>
      </c>
      <c r="J764" s="882">
        <v>0</v>
      </c>
      <c r="K764" s="883">
        <v>35</v>
      </c>
      <c r="L764" s="882">
        <v>29.088000000000001</v>
      </c>
      <c r="M764" s="882">
        <v>50.4</v>
      </c>
      <c r="N764" s="881">
        <v>1</v>
      </c>
      <c r="O764" s="881">
        <v>0</v>
      </c>
      <c r="P764" s="878">
        <v>4690379106128</v>
      </c>
      <c r="Q764" s="881"/>
      <c r="R764" s="881">
        <v>0</v>
      </c>
      <c r="S764" s="878" t="s">
        <v>4107</v>
      </c>
      <c r="T764" s="884">
        <f t="shared" si="22"/>
        <v>2815.9429999999998</v>
      </c>
      <c r="U764" s="885">
        <f t="shared" si="23"/>
        <v>2956.7401500000001</v>
      </c>
    </row>
    <row r="765" spans="1:21" hidden="1">
      <c r="A765" s="878" t="s">
        <v>4834</v>
      </c>
      <c r="B765" s="879">
        <v>610010005828</v>
      </c>
      <c r="C765" s="878" t="s">
        <v>4865</v>
      </c>
      <c r="D765" s="878" t="s">
        <v>4116</v>
      </c>
      <c r="E765" s="878" t="s">
        <v>4105</v>
      </c>
      <c r="F765" s="880">
        <v>4202.8999999999996</v>
      </c>
      <c r="G765" s="878" t="s">
        <v>4106</v>
      </c>
      <c r="H765" s="881">
        <v>2</v>
      </c>
      <c r="I765" s="882">
        <v>1.44</v>
      </c>
      <c r="J765" s="882">
        <v>0</v>
      </c>
      <c r="K765" s="883">
        <v>35</v>
      </c>
      <c r="L765" s="882">
        <v>29.088000000000001</v>
      </c>
      <c r="M765" s="882">
        <v>50.4</v>
      </c>
      <c r="N765" s="881">
        <v>1</v>
      </c>
      <c r="O765" s="881">
        <v>0</v>
      </c>
      <c r="P765" s="878">
        <v>4690379106135</v>
      </c>
      <c r="Q765" s="881"/>
      <c r="R765" s="881">
        <v>0</v>
      </c>
      <c r="S765" s="878" t="s">
        <v>4107</v>
      </c>
      <c r="T765" s="884">
        <f t="shared" si="22"/>
        <v>2815.9429999999998</v>
      </c>
      <c r="U765" s="885">
        <f t="shared" si="23"/>
        <v>2956.7401500000001</v>
      </c>
    </row>
    <row r="766" spans="1:21" hidden="1">
      <c r="A766" s="878" t="s">
        <v>4834</v>
      </c>
      <c r="B766" s="879">
        <v>610010005829</v>
      </c>
      <c r="C766" s="878" t="s">
        <v>4866</v>
      </c>
      <c r="D766" s="878" t="s">
        <v>4116</v>
      </c>
      <c r="E766" s="878" t="s">
        <v>4105</v>
      </c>
      <c r="F766" s="880">
        <v>4202.8999999999996</v>
      </c>
      <c r="G766" s="878" t="s">
        <v>4106</v>
      </c>
      <c r="H766" s="881">
        <v>2</v>
      </c>
      <c r="I766" s="882">
        <v>1.44</v>
      </c>
      <c r="J766" s="882">
        <v>0</v>
      </c>
      <c r="K766" s="883">
        <v>35</v>
      </c>
      <c r="L766" s="882">
        <v>29.088000000000001</v>
      </c>
      <c r="M766" s="882">
        <v>50.4</v>
      </c>
      <c r="N766" s="881">
        <v>1</v>
      </c>
      <c r="O766" s="881">
        <v>0</v>
      </c>
      <c r="P766" s="878">
        <v>4690379106142</v>
      </c>
      <c r="Q766" s="881"/>
      <c r="R766" s="881">
        <v>0</v>
      </c>
      <c r="S766" s="878" t="s">
        <v>4107</v>
      </c>
      <c r="T766" s="884">
        <f t="shared" si="22"/>
        <v>2815.9429999999998</v>
      </c>
      <c r="U766" s="885">
        <f t="shared" si="23"/>
        <v>2956.7401500000001</v>
      </c>
    </row>
    <row r="767" spans="1:21" hidden="1">
      <c r="A767" s="878" t="s">
        <v>4834</v>
      </c>
      <c r="B767" s="879">
        <v>610010005830</v>
      </c>
      <c r="C767" s="878" t="s">
        <v>4867</v>
      </c>
      <c r="D767" s="878" t="s">
        <v>4116</v>
      </c>
      <c r="E767" s="878" t="s">
        <v>4105</v>
      </c>
      <c r="F767" s="880">
        <v>4202.8999999999996</v>
      </c>
      <c r="G767" s="878" t="s">
        <v>4106</v>
      </c>
      <c r="H767" s="881">
        <v>2</v>
      </c>
      <c r="I767" s="882">
        <v>1.44</v>
      </c>
      <c r="J767" s="882">
        <v>0</v>
      </c>
      <c r="K767" s="883">
        <v>35</v>
      </c>
      <c r="L767" s="882">
        <v>29.088000000000001</v>
      </c>
      <c r="M767" s="882">
        <v>50.4</v>
      </c>
      <c r="N767" s="881">
        <v>1</v>
      </c>
      <c r="O767" s="881">
        <v>0</v>
      </c>
      <c r="P767" s="878">
        <v>4690379106159</v>
      </c>
      <c r="Q767" s="881"/>
      <c r="R767" s="881">
        <v>0</v>
      </c>
      <c r="S767" s="878" t="s">
        <v>4107</v>
      </c>
      <c r="T767" s="884">
        <f t="shared" si="22"/>
        <v>2815.9429999999998</v>
      </c>
      <c r="U767" s="885">
        <f t="shared" si="23"/>
        <v>2956.7401500000001</v>
      </c>
    </row>
    <row r="768" spans="1:21" hidden="1">
      <c r="A768" s="878" t="s">
        <v>4834</v>
      </c>
      <c r="B768" s="879">
        <v>610010005831</v>
      </c>
      <c r="C768" s="878" t="s">
        <v>4868</v>
      </c>
      <c r="D768" s="878" t="s">
        <v>4116</v>
      </c>
      <c r="E768" s="878" t="s">
        <v>4105</v>
      </c>
      <c r="F768" s="880">
        <v>4202.8999999999996</v>
      </c>
      <c r="G768" s="878" t="s">
        <v>4106</v>
      </c>
      <c r="H768" s="881">
        <v>2</v>
      </c>
      <c r="I768" s="882">
        <v>1.44</v>
      </c>
      <c r="J768" s="882">
        <v>0</v>
      </c>
      <c r="K768" s="883">
        <v>35</v>
      </c>
      <c r="L768" s="882">
        <v>29.088000000000001</v>
      </c>
      <c r="M768" s="882">
        <v>50.4</v>
      </c>
      <c r="N768" s="881">
        <v>1</v>
      </c>
      <c r="O768" s="881">
        <v>0</v>
      </c>
      <c r="P768" s="878">
        <v>4690379106166</v>
      </c>
      <c r="Q768" s="881"/>
      <c r="R768" s="881">
        <v>0</v>
      </c>
      <c r="S768" s="878" t="s">
        <v>4107</v>
      </c>
      <c r="T768" s="884">
        <f t="shared" si="22"/>
        <v>2815.9429999999998</v>
      </c>
      <c r="U768" s="885">
        <f t="shared" si="23"/>
        <v>2956.7401500000001</v>
      </c>
    </row>
    <row r="769" spans="1:21" hidden="1">
      <c r="A769" s="878" t="s">
        <v>4834</v>
      </c>
      <c r="B769" s="879">
        <v>610010005832</v>
      </c>
      <c r="C769" s="878" t="s">
        <v>4869</v>
      </c>
      <c r="D769" s="878" t="s">
        <v>4116</v>
      </c>
      <c r="E769" s="878" t="s">
        <v>4105</v>
      </c>
      <c r="F769" s="880">
        <v>4959.3</v>
      </c>
      <c r="G769" s="878" t="s">
        <v>4106</v>
      </c>
      <c r="H769" s="881">
        <v>2</v>
      </c>
      <c r="I769" s="882">
        <v>1.44</v>
      </c>
      <c r="J769" s="882">
        <v>0</v>
      </c>
      <c r="K769" s="883">
        <v>35</v>
      </c>
      <c r="L769" s="882">
        <v>29.088000000000001</v>
      </c>
      <c r="M769" s="882">
        <v>50.4</v>
      </c>
      <c r="N769" s="881">
        <v>1</v>
      </c>
      <c r="O769" s="881">
        <v>0</v>
      </c>
      <c r="P769" s="878">
        <v>4690379106173</v>
      </c>
      <c r="Q769" s="881"/>
      <c r="R769" s="881">
        <v>0</v>
      </c>
      <c r="S769" s="878" t="s">
        <v>4107</v>
      </c>
      <c r="T769" s="884">
        <f t="shared" si="22"/>
        <v>3322.7310000000002</v>
      </c>
      <c r="U769" s="885">
        <f t="shared" si="23"/>
        <v>3488.8675500000004</v>
      </c>
    </row>
    <row r="770" spans="1:21" hidden="1">
      <c r="A770" s="878" t="s">
        <v>4834</v>
      </c>
      <c r="B770" s="879">
        <v>610010005833</v>
      </c>
      <c r="C770" s="878" t="s">
        <v>4870</v>
      </c>
      <c r="D770" s="878" t="s">
        <v>4116</v>
      </c>
      <c r="E770" s="878" t="s">
        <v>4105</v>
      </c>
      <c r="F770" s="880">
        <v>4959.3</v>
      </c>
      <c r="G770" s="878" t="s">
        <v>4106</v>
      </c>
      <c r="H770" s="881">
        <v>2</v>
      </c>
      <c r="I770" s="882">
        <v>1.44</v>
      </c>
      <c r="J770" s="882">
        <v>0</v>
      </c>
      <c r="K770" s="883">
        <v>35</v>
      </c>
      <c r="L770" s="882">
        <v>29.088000000000001</v>
      </c>
      <c r="M770" s="882">
        <v>50.4</v>
      </c>
      <c r="N770" s="881">
        <v>1</v>
      </c>
      <c r="O770" s="881">
        <v>0</v>
      </c>
      <c r="P770" s="878">
        <v>4690379106180</v>
      </c>
      <c r="Q770" s="881"/>
      <c r="R770" s="881">
        <v>0</v>
      </c>
      <c r="S770" s="878" t="s">
        <v>4107</v>
      </c>
      <c r="T770" s="884">
        <f t="shared" si="22"/>
        <v>3322.7310000000002</v>
      </c>
      <c r="U770" s="885">
        <f t="shared" si="23"/>
        <v>3488.8675500000004</v>
      </c>
    </row>
    <row r="771" spans="1:21" hidden="1">
      <c r="A771" s="878" t="s">
        <v>4834</v>
      </c>
      <c r="B771" s="879">
        <v>610010005834</v>
      </c>
      <c r="C771" s="878" t="s">
        <v>4871</v>
      </c>
      <c r="D771" s="878" t="s">
        <v>4116</v>
      </c>
      <c r="E771" s="878" t="s">
        <v>4105</v>
      </c>
      <c r="F771" s="880">
        <v>4959.3</v>
      </c>
      <c r="G771" s="878" t="s">
        <v>4106</v>
      </c>
      <c r="H771" s="881">
        <v>2</v>
      </c>
      <c r="I771" s="882">
        <v>1.44</v>
      </c>
      <c r="J771" s="882">
        <v>0</v>
      </c>
      <c r="K771" s="883">
        <v>35</v>
      </c>
      <c r="L771" s="882">
        <v>29.088000000000001</v>
      </c>
      <c r="M771" s="882">
        <v>50.4</v>
      </c>
      <c r="N771" s="881">
        <v>1</v>
      </c>
      <c r="O771" s="881">
        <v>0</v>
      </c>
      <c r="P771" s="878">
        <v>4690379106197</v>
      </c>
      <c r="Q771" s="881"/>
      <c r="R771" s="881">
        <v>0</v>
      </c>
      <c r="S771" s="878" t="s">
        <v>4107</v>
      </c>
      <c r="T771" s="884">
        <f t="shared" si="22"/>
        <v>3322.7310000000002</v>
      </c>
      <c r="U771" s="885">
        <f t="shared" si="23"/>
        <v>3488.8675500000004</v>
      </c>
    </row>
    <row r="772" spans="1:21" hidden="1">
      <c r="A772" s="878" t="s">
        <v>4834</v>
      </c>
      <c r="B772" s="879">
        <v>600010002435</v>
      </c>
      <c r="C772" s="878" t="s">
        <v>4872</v>
      </c>
      <c r="D772" s="878" t="s">
        <v>4873</v>
      </c>
      <c r="E772" s="878" t="s">
        <v>4105</v>
      </c>
      <c r="F772" s="880">
        <v>7472.5</v>
      </c>
      <c r="G772" s="878" t="s">
        <v>4106</v>
      </c>
      <c r="H772" s="881">
        <v>1</v>
      </c>
      <c r="I772" s="882">
        <v>0.72</v>
      </c>
      <c r="J772" s="882">
        <v>0</v>
      </c>
      <c r="K772" s="883">
        <v>35</v>
      </c>
      <c r="L772" s="882">
        <v>31.68</v>
      </c>
      <c r="M772" s="882">
        <v>25.2</v>
      </c>
      <c r="N772" s="881">
        <v>1</v>
      </c>
      <c r="O772" s="881">
        <v>0</v>
      </c>
      <c r="P772" s="878">
        <v>4690379106272</v>
      </c>
      <c r="Q772" s="881"/>
      <c r="R772" s="881">
        <v>0</v>
      </c>
      <c r="S772" s="878" t="s">
        <v>4107</v>
      </c>
      <c r="T772" s="884">
        <f t="shared" si="22"/>
        <v>5006.5750000000007</v>
      </c>
      <c r="U772" s="885">
        <f t="shared" si="23"/>
        <v>5256.9037500000013</v>
      </c>
    </row>
    <row r="773" spans="1:21" hidden="1">
      <c r="A773" s="878" t="s">
        <v>4834</v>
      </c>
      <c r="B773" s="879">
        <v>600010002436</v>
      </c>
      <c r="C773" s="878" t="s">
        <v>4874</v>
      </c>
      <c r="D773" s="878" t="s">
        <v>4873</v>
      </c>
      <c r="E773" s="878" t="s">
        <v>4105</v>
      </c>
      <c r="F773" s="880">
        <v>7472.5</v>
      </c>
      <c r="G773" s="878" t="s">
        <v>4106</v>
      </c>
      <c r="H773" s="881">
        <v>1</v>
      </c>
      <c r="I773" s="882">
        <v>0.72</v>
      </c>
      <c r="J773" s="882">
        <v>0</v>
      </c>
      <c r="K773" s="883">
        <v>35</v>
      </c>
      <c r="L773" s="882">
        <v>31.68</v>
      </c>
      <c r="M773" s="882">
        <v>25.2</v>
      </c>
      <c r="N773" s="881">
        <v>1</v>
      </c>
      <c r="O773" s="881">
        <v>0</v>
      </c>
      <c r="P773" s="878">
        <v>4690379106289</v>
      </c>
      <c r="Q773" s="881"/>
      <c r="R773" s="881">
        <v>0</v>
      </c>
      <c r="S773" s="878" t="s">
        <v>4107</v>
      </c>
      <c r="T773" s="884">
        <f t="shared" si="22"/>
        <v>5006.5750000000007</v>
      </c>
      <c r="U773" s="885">
        <f t="shared" si="23"/>
        <v>5256.9037500000013</v>
      </c>
    </row>
    <row r="774" spans="1:21" hidden="1">
      <c r="A774" s="878" t="s">
        <v>4834</v>
      </c>
      <c r="B774" s="879">
        <v>600010002437</v>
      </c>
      <c r="C774" s="878" t="s">
        <v>4875</v>
      </c>
      <c r="D774" s="878" t="s">
        <v>4873</v>
      </c>
      <c r="E774" s="878" t="s">
        <v>4105</v>
      </c>
      <c r="F774" s="880">
        <v>7472.5</v>
      </c>
      <c r="G774" s="878" t="s">
        <v>4106</v>
      </c>
      <c r="H774" s="881">
        <v>1</v>
      </c>
      <c r="I774" s="882">
        <v>0.72</v>
      </c>
      <c r="J774" s="882">
        <v>0</v>
      </c>
      <c r="K774" s="883">
        <v>35</v>
      </c>
      <c r="L774" s="882">
        <v>31.68</v>
      </c>
      <c r="M774" s="882">
        <v>25.2</v>
      </c>
      <c r="N774" s="881">
        <v>1</v>
      </c>
      <c r="O774" s="881">
        <v>0</v>
      </c>
      <c r="P774" s="878">
        <v>4690379106296</v>
      </c>
      <c r="Q774" s="881"/>
      <c r="R774" s="881">
        <v>0</v>
      </c>
      <c r="S774" s="878" t="s">
        <v>4107</v>
      </c>
      <c r="T774" s="884">
        <f t="shared" si="22"/>
        <v>5006.5750000000007</v>
      </c>
      <c r="U774" s="885">
        <f t="shared" si="23"/>
        <v>5256.9037500000013</v>
      </c>
    </row>
    <row r="775" spans="1:21" hidden="1">
      <c r="A775" s="878" t="s">
        <v>4834</v>
      </c>
      <c r="B775" s="879">
        <v>600010002438</v>
      </c>
      <c r="C775" s="878" t="s">
        <v>4876</v>
      </c>
      <c r="D775" s="878" t="s">
        <v>4873</v>
      </c>
      <c r="E775" s="878" t="s">
        <v>4105</v>
      </c>
      <c r="F775" s="880">
        <v>7472.5</v>
      </c>
      <c r="G775" s="878" t="s">
        <v>4106</v>
      </c>
      <c r="H775" s="881">
        <v>1</v>
      </c>
      <c r="I775" s="882">
        <v>0.72</v>
      </c>
      <c r="J775" s="882">
        <v>0</v>
      </c>
      <c r="K775" s="883">
        <v>35</v>
      </c>
      <c r="L775" s="882">
        <v>31.68</v>
      </c>
      <c r="M775" s="882">
        <v>25.2</v>
      </c>
      <c r="N775" s="881">
        <v>1</v>
      </c>
      <c r="O775" s="881">
        <v>0</v>
      </c>
      <c r="P775" s="878">
        <v>4690379106302</v>
      </c>
      <c r="Q775" s="881"/>
      <c r="R775" s="881">
        <v>0</v>
      </c>
      <c r="S775" s="878" t="s">
        <v>4107</v>
      </c>
      <c r="T775" s="884">
        <f t="shared" si="22"/>
        <v>5006.5750000000007</v>
      </c>
      <c r="U775" s="885">
        <f t="shared" si="23"/>
        <v>5256.9037500000013</v>
      </c>
    </row>
    <row r="776" spans="1:21" hidden="1">
      <c r="A776" s="878" t="s">
        <v>4834</v>
      </c>
      <c r="B776" s="879">
        <v>600010002439</v>
      </c>
      <c r="C776" s="878" t="s">
        <v>4877</v>
      </c>
      <c r="D776" s="878" t="s">
        <v>4873</v>
      </c>
      <c r="E776" s="878" t="s">
        <v>4105</v>
      </c>
      <c r="F776" s="880">
        <v>8216.7000000000007</v>
      </c>
      <c r="G776" s="878" t="s">
        <v>4106</v>
      </c>
      <c r="H776" s="881">
        <v>1</v>
      </c>
      <c r="I776" s="882">
        <v>0.72</v>
      </c>
      <c r="J776" s="882">
        <v>0</v>
      </c>
      <c r="K776" s="883">
        <v>35</v>
      </c>
      <c r="L776" s="882">
        <v>31.68</v>
      </c>
      <c r="M776" s="882">
        <v>25.2</v>
      </c>
      <c r="N776" s="881">
        <v>1</v>
      </c>
      <c r="O776" s="881">
        <v>0</v>
      </c>
      <c r="P776" s="878">
        <v>4690379106319</v>
      </c>
      <c r="Q776" s="881"/>
      <c r="R776" s="881">
        <v>0</v>
      </c>
      <c r="S776" s="878" t="s">
        <v>4107</v>
      </c>
      <c r="T776" s="884">
        <f t="shared" si="22"/>
        <v>5505.1890000000012</v>
      </c>
      <c r="U776" s="885">
        <f t="shared" si="23"/>
        <v>5780.4484500000017</v>
      </c>
    </row>
    <row r="777" spans="1:21" hidden="1">
      <c r="A777" s="878" t="s">
        <v>4834</v>
      </c>
      <c r="B777" s="879">
        <v>600010002440</v>
      </c>
      <c r="C777" s="878" t="s">
        <v>4878</v>
      </c>
      <c r="D777" s="878" t="s">
        <v>4873</v>
      </c>
      <c r="E777" s="878" t="s">
        <v>4105</v>
      </c>
      <c r="F777" s="880">
        <v>8216.7000000000007</v>
      </c>
      <c r="G777" s="878" t="s">
        <v>4106</v>
      </c>
      <c r="H777" s="881">
        <v>1</v>
      </c>
      <c r="I777" s="882">
        <v>0.72</v>
      </c>
      <c r="J777" s="882">
        <v>0</v>
      </c>
      <c r="K777" s="883">
        <v>35</v>
      </c>
      <c r="L777" s="882">
        <v>31.68</v>
      </c>
      <c r="M777" s="882">
        <v>25.2</v>
      </c>
      <c r="N777" s="881">
        <v>1</v>
      </c>
      <c r="O777" s="881">
        <v>0</v>
      </c>
      <c r="P777" s="878">
        <v>4690379106326</v>
      </c>
      <c r="Q777" s="881"/>
      <c r="R777" s="881">
        <v>0</v>
      </c>
      <c r="S777" s="878" t="s">
        <v>4107</v>
      </c>
      <c r="T777" s="884">
        <f t="shared" si="22"/>
        <v>5505.1890000000012</v>
      </c>
      <c r="U777" s="885">
        <f t="shared" si="23"/>
        <v>5780.4484500000017</v>
      </c>
    </row>
    <row r="778" spans="1:21">
      <c r="A778" s="878" t="s">
        <v>4834</v>
      </c>
      <c r="B778" s="879">
        <v>610010005835</v>
      </c>
      <c r="C778" s="878" t="s">
        <v>4879</v>
      </c>
      <c r="D778" s="878" t="s">
        <v>4104</v>
      </c>
      <c r="E778" s="878" t="s">
        <v>4105</v>
      </c>
      <c r="F778" s="880">
        <v>6496.5</v>
      </c>
      <c r="G778" s="878" t="s">
        <v>4106</v>
      </c>
      <c r="H778" s="881">
        <v>2</v>
      </c>
      <c r="I778" s="882">
        <v>0.72</v>
      </c>
      <c r="J778" s="882">
        <v>0</v>
      </c>
      <c r="K778" s="883">
        <v>30</v>
      </c>
      <c r="L778" s="882">
        <v>31.32</v>
      </c>
      <c r="M778" s="882">
        <v>21.6</v>
      </c>
      <c r="N778" s="881">
        <v>1</v>
      </c>
      <c r="O778" s="881">
        <v>0</v>
      </c>
      <c r="P778" s="878">
        <v>4690379106241</v>
      </c>
      <c r="Q778" s="881"/>
      <c r="R778" s="881">
        <v>0</v>
      </c>
      <c r="S778" s="878" t="s">
        <v>4107</v>
      </c>
      <c r="T778" s="884">
        <f t="shared" si="22"/>
        <v>4352.6550000000007</v>
      </c>
      <c r="U778" s="885">
        <f t="shared" si="23"/>
        <v>4570.2877500000013</v>
      </c>
    </row>
    <row r="779" spans="1:21">
      <c r="A779" s="878" t="s">
        <v>4834</v>
      </c>
      <c r="B779" s="879">
        <v>610010005836</v>
      </c>
      <c r="C779" s="878" t="s">
        <v>4880</v>
      </c>
      <c r="D779" s="878" t="s">
        <v>4104</v>
      </c>
      <c r="E779" s="878" t="s">
        <v>4105</v>
      </c>
      <c r="F779" s="880">
        <v>6496.5</v>
      </c>
      <c r="G779" s="878" t="s">
        <v>4106</v>
      </c>
      <c r="H779" s="881">
        <v>2</v>
      </c>
      <c r="I779" s="882">
        <v>0.72</v>
      </c>
      <c r="J779" s="882">
        <v>0</v>
      </c>
      <c r="K779" s="883">
        <v>30</v>
      </c>
      <c r="L779" s="882">
        <v>31.32</v>
      </c>
      <c r="M779" s="882">
        <v>21.6</v>
      </c>
      <c r="N779" s="881">
        <v>1</v>
      </c>
      <c r="O779" s="881">
        <v>0</v>
      </c>
      <c r="P779" s="878">
        <v>4690379106258</v>
      </c>
      <c r="Q779" s="881"/>
      <c r="R779" s="881">
        <v>0</v>
      </c>
      <c r="S779" s="878" t="s">
        <v>4107</v>
      </c>
      <c r="T779" s="884">
        <f t="shared" si="22"/>
        <v>4352.6550000000007</v>
      </c>
      <c r="U779" s="885">
        <f t="shared" si="23"/>
        <v>4570.2877500000013</v>
      </c>
    </row>
    <row r="780" spans="1:21">
      <c r="A780" s="878" t="s">
        <v>4834</v>
      </c>
      <c r="B780" s="879">
        <v>610010005837</v>
      </c>
      <c r="C780" s="878" t="s">
        <v>4881</v>
      </c>
      <c r="D780" s="878" t="s">
        <v>4104</v>
      </c>
      <c r="E780" s="878" t="s">
        <v>4105</v>
      </c>
      <c r="F780" s="880">
        <v>6496.5</v>
      </c>
      <c r="G780" s="878" t="s">
        <v>4106</v>
      </c>
      <c r="H780" s="881">
        <v>2</v>
      </c>
      <c r="I780" s="882">
        <v>0.72</v>
      </c>
      <c r="J780" s="882">
        <v>0</v>
      </c>
      <c r="K780" s="883">
        <v>30</v>
      </c>
      <c r="L780" s="882">
        <v>31.32</v>
      </c>
      <c r="M780" s="882">
        <v>21.6</v>
      </c>
      <c r="N780" s="881">
        <v>1</v>
      </c>
      <c r="O780" s="881">
        <v>0</v>
      </c>
      <c r="P780" s="878">
        <v>4690379106265</v>
      </c>
      <c r="Q780" s="881"/>
      <c r="R780" s="881">
        <v>0</v>
      </c>
      <c r="S780" s="878" t="s">
        <v>4107</v>
      </c>
      <c r="T780" s="884">
        <f t="shared" si="22"/>
        <v>4352.6550000000007</v>
      </c>
      <c r="U780" s="885">
        <f t="shared" si="23"/>
        <v>4570.2877500000013</v>
      </c>
    </row>
    <row r="781" spans="1:21" hidden="1">
      <c r="A781" s="878" t="s">
        <v>4834</v>
      </c>
      <c r="B781" s="879">
        <v>600010001809</v>
      </c>
      <c r="C781" s="878" t="s">
        <v>4882</v>
      </c>
      <c r="D781" s="878" t="s">
        <v>4883</v>
      </c>
      <c r="E781" s="878" t="s">
        <v>4105</v>
      </c>
      <c r="F781" s="880">
        <v>5612</v>
      </c>
      <c r="G781" s="878" t="s">
        <v>4106</v>
      </c>
      <c r="H781" s="881">
        <v>47</v>
      </c>
      <c r="I781" s="882">
        <v>1.08</v>
      </c>
      <c r="J781" s="882">
        <v>0</v>
      </c>
      <c r="K781" s="883">
        <v>48</v>
      </c>
      <c r="L781" s="882">
        <v>20.303999999999998</v>
      </c>
      <c r="M781" s="882">
        <v>51.84</v>
      </c>
      <c r="N781" s="881">
        <v>1</v>
      </c>
      <c r="O781" s="881">
        <v>0</v>
      </c>
      <c r="P781" s="878">
        <v>4690379106203</v>
      </c>
      <c r="Q781" s="881"/>
      <c r="R781" s="881">
        <v>0</v>
      </c>
      <c r="S781" s="878" t="s">
        <v>4107</v>
      </c>
      <c r="T781" s="884">
        <f t="shared" si="22"/>
        <v>3760.0400000000004</v>
      </c>
      <c r="U781" s="885">
        <f t="shared" si="23"/>
        <v>3948.0420000000008</v>
      </c>
    </row>
    <row r="782" spans="1:21" hidden="1">
      <c r="A782" s="878" t="s">
        <v>4834</v>
      </c>
      <c r="B782" s="879">
        <v>600010001810</v>
      </c>
      <c r="C782" s="878" t="s">
        <v>4884</v>
      </c>
      <c r="D782" s="878" t="s">
        <v>4883</v>
      </c>
      <c r="E782" s="878" t="s">
        <v>4105</v>
      </c>
      <c r="F782" s="880">
        <v>5612</v>
      </c>
      <c r="G782" s="878" t="s">
        <v>4106</v>
      </c>
      <c r="H782" s="881">
        <v>47</v>
      </c>
      <c r="I782" s="882">
        <v>1.08</v>
      </c>
      <c r="J782" s="882">
        <v>0</v>
      </c>
      <c r="K782" s="883">
        <v>48</v>
      </c>
      <c r="L782" s="882">
        <v>20.303999999999998</v>
      </c>
      <c r="M782" s="882">
        <v>51.84</v>
      </c>
      <c r="N782" s="881">
        <v>1</v>
      </c>
      <c r="O782" s="881">
        <v>0</v>
      </c>
      <c r="P782" s="878">
        <v>4690379106210</v>
      </c>
      <c r="Q782" s="881"/>
      <c r="R782" s="881">
        <v>0</v>
      </c>
      <c r="S782" s="878" t="s">
        <v>4107</v>
      </c>
      <c r="T782" s="884">
        <f t="shared" si="22"/>
        <v>3760.0400000000004</v>
      </c>
      <c r="U782" s="885">
        <f t="shared" si="23"/>
        <v>3948.0420000000008</v>
      </c>
    </row>
    <row r="783" spans="1:21" hidden="1">
      <c r="A783" s="878" t="s">
        <v>4834</v>
      </c>
      <c r="B783" s="879">
        <v>600010001811</v>
      </c>
      <c r="C783" s="878" t="s">
        <v>4885</v>
      </c>
      <c r="D783" s="878" t="s">
        <v>4883</v>
      </c>
      <c r="E783" s="878" t="s">
        <v>4105</v>
      </c>
      <c r="F783" s="880">
        <v>5612</v>
      </c>
      <c r="G783" s="878" t="s">
        <v>4106</v>
      </c>
      <c r="H783" s="881">
        <v>47</v>
      </c>
      <c r="I783" s="882">
        <v>1.08</v>
      </c>
      <c r="J783" s="882">
        <v>0</v>
      </c>
      <c r="K783" s="883">
        <v>48</v>
      </c>
      <c r="L783" s="882">
        <v>20.303999999999998</v>
      </c>
      <c r="M783" s="882">
        <v>51.84</v>
      </c>
      <c r="N783" s="881">
        <v>1</v>
      </c>
      <c r="O783" s="881">
        <v>0</v>
      </c>
      <c r="P783" s="878">
        <v>4690379106227</v>
      </c>
      <c r="Q783" s="881"/>
      <c r="R783" s="881">
        <v>0</v>
      </c>
      <c r="S783" s="878" t="s">
        <v>4107</v>
      </c>
      <c r="T783" s="884">
        <f t="shared" si="22"/>
        <v>3760.0400000000004</v>
      </c>
      <c r="U783" s="885">
        <f t="shared" si="23"/>
        <v>3948.0420000000008</v>
      </c>
    </row>
    <row r="784" spans="1:21" hidden="1">
      <c r="A784" s="878" t="s">
        <v>4834</v>
      </c>
      <c r="B784" s="879">
        <v>600010001812</v>
      </c>
      <c r="C784" s="878" t="s">
        <v>4886</v>
      </c>
      <c r="D784" s="878" t="s">
        <v>4883</v>
      </c>
      <c r="E784" s="878" t="s">
        <v>4105</v>
      </c>
      <c r="F784" s="880">
        <v>5612</v>
      </c>
      <c r="G784" s="878" t="s">
        <v>4106</v>
      </c>
      <c r="H784" s="881">
        <v>47</v>
      </c>
      <c r="I784" s="882">
        <v>1.08</v>
      </c>
      <c r="J784" s="882">
        <v>0</v>
      </c>
      <c r="K784" s="883">
        <v>48</v>
      </c>
      <c r="L784" s="882">
        <v>20.303999999999998</v>
      </c>
      <c r="M784" s="882">
        <v>51.84</v>
      </c>
      <c r="N784" s="881">
        <v>1</v>
      </c>
      <c r="O784" s="881">
        <v>0</v>
      </c>
      <c r="P784" s="878">
        <v>4690379106234</v>
      </c>
      <c r="Q784" s="881"/>
      <c r="R784" s="881">
        <v>0</v>
      </c>
      <c r="S784" s="878" t="s">
        <v>4107</v>
      </c>
      <c r="T784" s="884">
        <f t="shared" si="22"/>
        <v>3760.0400000000004</v>
      </c>
      <c r="U784" s="885">
        <f t="shared" si="23"/>
        <v>3948.0420000000008</v>
      </c>
    </row>
    <row r="785" spans="1:21" hidden="1">
      <c r="A785" s="878" t="s">
        <v>4834</v>
      </c>
      <c r="B785" s="879">
        <v>610110001303</v>
      </c>
      <c r="C785" s="878" t="s">
        <v>4887</v>
      </c>
      <c r="D785" s="878" t="s">
        <v>4129</v>
      </c>
      <c r="E785" s="878" t="s">
        <v>4105</v>
      </c>
      <c r="F785" s="880">
        <v>14640</v>
      </c>
      <c r="G785" s="878" t="s">
        <v>4106</v>
      </c>
      <c r="H785" s="881">
        <v>11</v>
      </c>
      <c r="I785" s="882">
        <v>0.99</v>
      </c>
      <c r="J785" s="882">
        <v>0</v>
      </c>
      <c r="K785" s="883">
        <v>36</v>
      </c>
      <c r="L785" s="882">
        <v>20.354399999999998</v>
      </c>
      <c r="M785" s="882">
        <v>35.64</v>
      </c>
      <c r="N785" s="881">
        <v>1</v>
      </c>
      <c r="O785" s="881">
        <v>0</v>
      </c>
      <c r="P785" s="878">
        <v>4690379107255</v>
      </c>
      <c r="Q785" s="881"/>
      <c r="R785" s="881">
        <v>0</v>
      </c>
      <c r="S785" s="878" t="s">
        <v>4107</v>
      </c>
      <c r="T785" s="884">
        <f t="shared" si="22"/>
        <v>9808.8000000000011</v>
      </c>
      <c r="U785" s="885">
        <f t="shared" si="23"/>
        <v>10299.240000000002</v>
      </c>
    </row>
    <row r="786" spans="1:21" hidden="1">
      <c r="A786" s="878" t="s">
        <v>4834</v>
      </c>
      <c r="B786" s="879">
        <v>610110001304</v>
      </c>
      <c r="C786" s="878" t="s">
        <v>4888</v>
      </c>
      <c r="D786" s="878" t="s">
        <v>4129</v>
      </c>
      <c r="E786" s="878" t="s">
        <v>4105</v>
      </c>
      <c r="F786" s="880">
        <v>14640</v>
      </c>
      <c r="G786" s="878" t="s">
        <v>4106</v>
      </c>
      <c r="H786" s="881">
        <v>11</v>
      </c>
      <c r="I786" s="882">
        <v>0.99</v>
      </c>
      <c r="J786" s="882">
        <v>0</v>
      </c>
      <c r="K786" s="883">
        <v>36</v>
      </c>
      <c r="L786" s="882">
        <v>20.354399999999998</v>
      </c>
      <c r="M786" s="882">
        <v>35.64</v>
      </c>
      <c r="N786" s="881">
        <v>1</v>
      </c>
      <c r="O786" s="881">
        <v>0</v>
      </c>
      <c r="P786" s="878">
        <v>4690379107262</v>
      </c>
      <c r="Q786" s="881"/>
      <c r="R786" s="881">
        <v>0</v>
      </c>
      <c r="S786" s="878" t="s">
        <v>4107</v>
      </c>
      <c r="T786" s="884">
        <f t="shared" si="22"/>
        <v>9808.8000000000011</v>
      </c>
      <c r="U786" s="885">
        <f t="shared" si="23"/>
        <v>10299.240000000002</v>
      </c>
    </row>
    <row r="787" spans="1:21" hidden="1">
      <c r="A787" s="878" t="s">
        <v>4834</v>
      </c>
      <c r="B787" s="879">
        <v>610110001305</v>
      </c>
      <c r="C787" s="878" t="s">
        <v>4889</v>
      </c>
      <c r="D787" s="878" t="s">
        <v>4129</v>
      </c>
      <c r="E787" s="878" t="s">
        <v>4105</v>
      </c>
      <c r="F787" s="880">
        <v>14640</v>
      </c>
      <c r="G787" s="878" t="s">
        <v>4106</v>
      </c>
      <c r="H787" s="881">
        <v>11</v>
      </c>
      <c r="I787" s="882">
        <v>0.99</v>
      </c>
      <c r="J787" s="882">
        <v>0</v>
      </c>
      <c r="K787" s="883">
        <v>36</v>
      </c>
      <c r="L787" s="882">
        <v>20.354399999999998</v>
      </c>
      <c r="M787" s="882">
        <v>35.64</v>
      </c>
      <c r="N787" s="881">
        <v>1</v>
      </c>
      <c r="O787" s="881">
        <v>0</v>
      </c>
      <c r="P787" s="878">
        <v>4690379107279</v>
      </c>
      <c r="Q787" s="881"/>
      <c r="R787" s="881">
        <v>0</v>
      </c>
      <c r="S787" s="878" t="s">
        <v>4107</v>
      </c>
      <c r="T787" s="884">
        <f t="shared" si="22"/>
        <v>9808.8000000000011</v>
      </c>
      <c r="U787" s="885">
        <f t="shared" si="23"/>
        <v>10299.240000000002</v>
      </c>
    </row>
    <row r="788" spans="1:21" hidden="1">
      <c r="A788" s="878" t="s">
        <v>4834</v>
      </c>
      <c r="B788" s="879">
        <v>610110001306</v>
      </c>
      <c r="C788" s="878" t="s">
        <v>4890</v>
      </c>
      <c r="D788" s="878" t="s">
        <v>4129</v>
      </c>
      <c r="E788" s="878" t="s">
        <v>4105</v>
      </c>
      <c r="F788" s="880">
        <v>14640</v>
      </c>
      <c r="G788" s="878" t="s">
        <v>4106</v>
      </c>
      <c r="H788" s="881">
        <v>11</v>
      </c>
      <c r="I788" s="882">
        <v>0.99</v>
      </c>
      <c r="J788" s="882">
        <v>0</v>
      </c>
      <c r="K788" s="883">
        <v>36</v>
      </c>
      <c r="L788" s="882">
        <v>20.354399999999998</v>
      </c>
      <c r="M788" s="882">
        <v>35.64</v>
      </c>
      <c r="N788" s="881">
        <v>1</v>
      </c>
      <c r="O788" s="881">
        <v>0</v>
      </c>
      <c r="P788" s="878">
        <v>4690379107286</v>
      </c>
      <c r="Q788" s="881"/>
      <c r="R788" s="881">
        <v>0</v>
      </c>
      <c r="S788" s="878" t="s">
        <v>4107</v>
      </c>
      <c r="T788" s="884">
        <f t="shared" si="22"/>
        <v>9808.8000000000011</v>
      </c>
      <c r="U788" s="885">
        <f t="shared" si="23"/>
        <v>10299.240000000002</v>
      </c>
    </row>
    <row r="789" spans="1:21" hidden="1">
      <c r="A789" s="878" t="s">
        <v>4834</v>
      </c>
      <c r="B789" s="879">
        <v>610110001307</v>
      </c>
      <c r="C789" s="878" t="s">
        <v>4891</v>
      </c>
      <c r="D789" s="878" t="s">
        <v>4129</v>
      </c>
      <c r="E789" s="878" t="s">
        <v>4105</v>
      </c>
      <c r="F789" s="880">
        <v>14640</v>
      </c>
      <c r="G789" s="878" t="s">
        <v>4106</v>
      </c>
      <c r="H789" s="881">
        <v>11</v>
      </c>
      <c r="I789" s="882">
        <v>0.99</v>
      </c>
      <c r="J789" s="882">
        <v>0</v>
      </c>
      <c r="K789" s="883">
        <v>36</v>
      </c>
      <c r="L789" s="882">
        <v>20.354399999999998</v>
      </c>
      <c r="M789" s="882">
        <v>35.64</v>
      </c>
      <c r="N789" s="881">
        <v>1</v>
      </c>
      <c r="O789" s="881">
        <v>0</v>
      </c>
      <c r="P789" s="878">
        <v>4690379107293</v>
      </c>
      <c r="Q789" s="881"/>
      <c r="R789" s="881">
        <v>0</v>
      </c>
      <c r="S789" s="878" t="s">
        <v>4107</v>
      </c>
      <c r="T789" s="884">
        <f t="shared" si="22"/>
        <v>9808.8000000000011</v>
      </c>
      <c r="U789" s="885">
        <f t="shared" si="23"/>
        <v>10299.240000000002</v>
      </c>
    </row>
    <row r="790" spans="1:21" hidden="1">
      <c r="A790" s="878" t="s">
        <v>4834</v>
      </c>
      <c r="B790" s="879">
        <v>610110001308</v>
      </c>
      <c r="C790" s="878" t="s">
        <v>4892</v>
      </c>
      <c r="D790" s="878" t="s">
        <v>4129</v>
      </c>
      <c r="E790" s="878" t="s">
        <v>4105</v>
      </c>
      <c r="F790" s="880">
        <v>14640</v>
      </c>
      <c r="G790" s="878" t="s">
        <v>4106</v>
      </c>
      <c r="H790" s="881">
        <v>11</v>
      </c>
      <c r="I790" s="882">
        <v>0.99</v>
      </c>
      <c r="J790" s="882">
        <v>0</v>
      </c>
      <c r="K790" s="883">
        <v>36</v>
      </c>
      <c r="L790" s="882">
        <v>20.354399999999998</v>
      </c>
      <c r="M790" s="882">
        <v>35.64</v>
      </c>
      <c r="N790" s="881">
        <v>1</v>
      </c>
      <c r="O790" s="881">
        <v>0</v>
      </c>
      <c r="P790" s="878">
        <v>4690379107309</v>
      </c>
      <c r="Q790" s="881"/>
      <c r="R790" s="881">
        <v>0</v>
      </c>
      <c r="S790" s="878" t="s">
        <v>4107</v>
      </c>
      <c r="T790" s="884">
        <f t="shared" si="22"/>
        <v>9808.8000000000011</v>
      </c>
      <c r="U790" s="885">
        <f t="shared" si="23"/>
        <v>10299.240000000002</v>
      </c>
    </row>
    <row r="791" spans="1:21" hidden="1">
      <c r="A791" s="878" t="s">
        <v>4834</v>
      </c>
      <c r="B791" s="879">
        <v>610110001309</v>
      </c>
      <c r="C791" s="878" t="s">
        <v>4893</v>
      </c>
      <c r="D791" s="878" t="s">
        <v>4129</v>
      </c>
      <c r="E791" s="878" t="s">
        <v>4105</v>
      </c>
      <c r="F791" s="880">
        <v>14640</v>
      </c>
      <c r="G791" s="878" t="s">
        <v>4106</v>
      </c>
      <c r="H791" s="881">
        <v>11</v>
      </c>
      <c r="I791" s="882">
        <v>0.99</v>
      </c>
      <c r="J791" s="882">
        <v>0</v>
      </c>
      <c r="K791" s="883">
        <v>36</v>
      </c>
      <c r="L791" s="882">
        <v>20.354399999999998</v>
      </c>
      <c r="M791" s="882">
        <v>35.64</v>
      </c>
      <c r="N791" s="881">
        <v>1</v>
      </c>
      <c r="O791" s="881">
        <v>0</v>
      </c>
      <c r="P791" s="878">
        <v>4690379107316</v>
      </c>
      <c r="Q791" s="881"/>
      <c r="R791" s="881">
        <v>0</v>
      </c>
      <c r="S791" s="878" t="s">
        <v>4107</v>
      </c>
      <c r="T791" s="884">
        <f t="shared" si="22"/>
        <v>9808.8000000000011</v>
      </c>
      <c r="U791" s="885">
        <f t="shared" si="23"/>
        <v>10299.240000000002</v>
      </c>
    </row>
    <row r="792" spans="1:21" hidden="1">
      <c r="A792" s="878" t="s">
        <v>4834</v>
      </c>
      <c r="B792" s="879">
        <v>610110001310</v>
      </c>
      <c r="C792" s="878" t="s">
        <v>4894</v>
      </c>
      <c r="D792" s="878" t="s">
        <v>4129</v>
      </c>
      <c r="E792" s="878" t="s">
        <v>4105</v>
      </c>
      <c r="F792" s="880">
        <v>14640</v>
      </c>
      <c r="G792" s="878" t="s">
        <v>4106</v>
      </c>
      <c r="H792" s="881">
        <v>11</v>
      </c>
      <c r="I792" s="882">
        <v>0.99</v>
      </c>
      <c r="J792" s="882">
        <v>0</v>
      </c>
      <c r="K792" s="883">
        <v>36</v>
      </c>
      <c r="L792" s="882">
        <v>20.354399999999998</v>
      </c>
      <c r="M792" s="882">
        <v>35.64</v>
      </c>
      <c r="N792" s="881">
        <v>1</v>
      </c>
      <c r="O792" s="881">
        <v>0</v>
      </c>
      <c r="P792" s="878">
        <v>4690379107323</v>
      </c>
      <c r="Q792" s="881"/>
      <c r="R792" s="881">
        <v>0</v>
      </c>
      <c r="S792" s="878" t="s">
        <v>4107</v>
      </c>
      <c r="T792" s="884">
        <f t="shared" si="22"/>
        <v>9808.8000000000011</v>
      </c>
      <c r="U792" s="885">
        <f t="shared" si="23"/>
        <v>10299.240000000002</v>
      </c>
    </row>
    <row r="793" spans="1:21" hidden="1">
      <c r="A793" s="878" t="s">
        <v>4834</v>
      </c>
      <c r="B793" s="879">
        <v>610130008137</v>
      </c>
      <c r="C793" s="878" t="s">
        <v>4895</v>
      </c>
      <c r="D793" s="878" t="s">
        <v>4134</v>
      </c>
      <c r="E793" s="878" t="s">
        <v>4150</v>
      </c>
      <c r="F793" s="880">
        <v>1256.5999999999999</v>
      </c>
      <c r="G793" s="878" t="s">
        <v>4106</v>
      </c>
      <c r="H793" s="881">
        <v>10</v>
      </c>
      <c r="I793" s="882">
        <v>0.57599539203686401</v>
      </c>
      <c r="J793" s="882">
        <v>8</v>
      </c>
      <c r="K793" s="883">
        <v>60</v>
      </c>
      <c r="L793" s="882">
        <v>17.600000000000001</v>
      </c>
      <c r="M793" s="882">
        <v>34.559723522211797</v>
      </c>
      <c r="N793" s="881">
        <v>1</v>
      </c>
      <c r="O793" s="881">
        <v>0</v>
      </c>
      <c r="P793" s="878">
        <v>4690379106616</v>
      </c>
      <c r="Q793" s="881"/>
      <c r="R793" s="881">
        <v>0</v>
      </c>
      <c r="S793" s="878" t="s">
        <v>4107</v>
      </c>
      <c r="T793" s="884">
        <f t="shared" si="22"/>
        <v>841.92200000000003</v>
      </c>
      <c r="U793" s="885">
        <f t="shared" si="23"/>
        <v>884.01810000000012</v>
      </c>
    </row>
    <row r="794" spans="1:21" hidden="1">
      <c r="A794" s="878" t="s">
        <v>4834</v>
      </c>
      <c r="B794" s="879">
        <v>610130008138</v>
      </c>
      <c r="C794" s="878" t="s">
        <v>4896</v>
      </c>
      <c r="D794" s="878" t="s">
        <v>4134</v>
      </c>
      <c r="E794" s="878" t="s">
        <v>4150</v>
      </c>
      <c r="F794" s="880">
        <v>1256.5999999999999</v>
      </c>
      <c r="G794" s="878" t="s">
        <v>4106</v>
      </c>
      <c r="H794" s="881">
        <v>10</v>
      </c>
      <c r="I794" s="882">
        <v>0.57599539203686401</v>
      </c>
      <c r="J794" s="882">
        <v>8</v>
      </c>
      <c r="K794" s="883">
        <v>60</v>
      </c>
      <c r="L794" s="882">
        <v>17.600000000000001</v>
      </c>
      <c r="M794" s="882">
        <v>34.559723522211797</v>
      </c>
      <c r="N794" s="881">
        <v>1</v>
      </c>
      <c r="O794" s="881">
        <v>0</v>
      </c>
      <c r="P794" s="878">
        <v>4690379106623</v>
      </c>
      <c r="Q794" s="881"/>
      <c r="R794" s="881">
        <v>0</v>
      </c>
      <c r="S794" s="878" t="s">
        <v>4107</v>
      </c>
      <c r="T794" s="884">
        <f t="shared" si="22"/>
        <v>841.92200000000003</v>
      </c>
      <c r="U794" s="885">
        <f t="shared" si="23"/>
        <v>884.01810000000012</v>
      </c>
    </row>
    <row r="795" spans="1:21" hidden="1">
      <c r="A795" s="878" t="s">
        <v>4834</v>
      </c>
      <c r="B795" s="879">
        <v>610130008139</v>
      </c>
      <c r="C795" s="878" t="s">
        <v>4897</v>
      </c>
      <c r="D795" s="878" t="s">
        <v>4134</v>
      </c>
      <c r="E795" s="878" t="s">
        <v>4150</v>
      </c>
      <c r="F795" s="880">
        <v>1256.5999999999999</v>
      </c>
      <c r="G795" s="878" t="s">
        <v>4106</v>
      </c>
      <c r="H795" s="881">
        <v>10</v>
      </c>
      <c r="I795" s="882">
        <v>0.57599539203686401</v>
      </c>
      <c r="J795" s="882">
        <v>8</v>
      </c>
      <c r="K795" s="883">
        <v>60</v>
      </c>
      <c r="L795" s="882">
        <v>17.600000000000001</v>
      </c>
      <c r="M795" s="882">
        <v>34.559723522211797</v>
      </c>
      <c r="N795" s="881">
        <v>1</v>
      </c>
      <c r="O795" s="881">
        <v>0</v>
      </c>
      <c r="P795" s="878">
        <v>4690379106630</v>
      </c>
      <c r="Q795" s="881"/>
      <c r="R795" s="881">
        <v>0</v>
      </c>
      <c r="S795" s="878" t="s">
        <v>4107</v>
      </c>
      <c r="T795" s="884">
        <f t="shared" si="22"/>
        <v>841.92200000000003</v>
      </c>
      <c r="U795" s="885">
        <f t="shared" si="23"/>
        <v>884.01810000000012</v>
      </c>
    </row>
    <row r="796" spans="1:21" hidden="1">
      <c r="A796" s="878" t="s">
        <v>4834</v>
      </c>
      <c r="B796" s="879">
        <v>610130008140</v>
      </c>
      <c r="C796" s="878" t="s">
        <v>4898</v>
      </c>
      <c r="D796" s="878" t="s">
        <v>4134</v>
      </c>
      <c r="E796" s="878" t="s">
        <v>4150</v>
      </c>
      <c r="F796" s="880">
        <v>1256.5999999999999</v>
      </c>
      <c r="G796" s="878" t="s">
        <v>4106</v>
      </c>
      <c r="H796" s="881">
        <v>10</v>
      </c>
      <c r="I796" s="882">
        <v>0.57599539203686401</v>
      </c>
      <c r="J796" s="882">
        <v>8</v>
      </c>
      <c r="K796" s="883">
        <v>60</v>
      </c>
      <c r="L796" s="882">
        <v>17.600000000000001</v>
      </c>
      <c r="M796" s="882">
        <v>34.559723522211797</v>
      </c>
      <c r="N796" s="881">
        <v>1</v>
      </c>
      <c r="O796" s="881">
        <v>0</v>
      </c>
      <c r="P796" s="878">
        <v>4690379106647</v>
      </c>
      <c r="Q796" s="881"/>
      <c r="R796" s="881">
        <v>0</v>
      </c>
      <c r="S796" s="878" t="s">
        <v>4107</v>
      </c>
      <c r="T796" s="884">
        <f t="shared" si="22"/>
        <v>841.92200000000003</v>
      </c>
      <c r="U796" s="885">
        <f t="shared" si="23"/>
        <v>884.01810000000012</v>
      </c>
    </row>
    <row r="797" spans="1:21" hidden="1">
      <c r="A797" s="878" t="s">
        <v>4834</v>
      </c>
      <c r="B797" s="879">
        <v>610130008141</v>
      </c>
      <c r="C797" s="878" t="s">
        <v>4899</v>
      </c>
      <c r="D797" s="878" t="s">
        <v>4134</v>
      </c>
      <c r="E797" s="878" t="s">
        <v>4150</v>
      </c>
      <c r="F797" s="880">
        <v>1256.5999999999999</v>
      </c>
      <c r="G797" s="878" t="s">
        <v>4106</v>
      </c>
      <c r="H797" s="881">
        <v>10</v>
      </c>
      <c r="I797" s="882">
        <v>0.57599539203686401</v>
      </c>
      <c r="J797" s="882">
        <v>8</v>
      </c>
      <c r="K797" s="883">
        <v>60</v>
      </c>
      <c r="L797" s="882">
        <v>17.600000000000001</v>
      </c>
      <c r="M797" s="882">
        <v>34.559723522211797</v>
      </c>
      <c r="N797" s="881">
        <v>1</v>
      </c>
      <c r="O797" s="881">
        <v>0</v>
      </c>
      <c r="P797" s="878">
        <v>4690379106654</v>
      </c>
      <c r="Q797" s="881"/>
      <c r="R797" s="881">
        <v>0</v>
      </c>
      <c r="S797" s="878" t="s">
        <v>4107</v>
      </c>
      <c r="T797" s="884">
        <f t="shared" si="22"/>
        <v>841.92200000000003</v>
      </c>
      <c r="U797" s="885">
        <f t="shared" si="23"/>
        <v>884.01810000000012</v>
      </c>
    </row>
    <row r="798" spans="1:21" hidden="1">
      <c r="A798" s="878" t="s">
        <v>4834</v>
      </c>
      <c r="B798" s="879">
        <v>610130008142</v>
      </c>
      <c r="C798" s="878" t="s">
        <v>4900</v>
      </c>
      <c r="D798" s="878" t="s">
        <v>4134</v>
      </c>
      <c r="E798" s="878" t="s">
        <v>4150</v>
      </c>
      <c r="F798" s="880">
        <v>1256.5999999999999</v>
      </c>
      <c r="G798" s="878" t="s">
        <v>4106</v>
      </c>
      <c r="H798" s="881">
        <v>10</v>
      </c>
      <c r="I798" s="882">
        <v>0.57599539203686401</v>
      </c>
      <c r="J798" s="882">
        <v>8</v>
      </c>
      <c r="K798" s="883">
        <v>60</v>
      </c>
      <c r="L798" s="882">
        <v>17.600000000000001</v>
      </c>
      <c r="M798" s="882">
        <v>34.559723522211797</v>
      </c>
      <c r="N798" s="881">
        <v>1</v>
      </c>
      <c r="O798" s="881">
        <v>0</v>
      </c>
      <c r="P798" s="878">
        <v>4690379106661</v>
      </c>
      <c r="Q798" s="881"/>
      <c r="R798" s="881">
        <v>0</v>
      </c>
      <c r="S798" s="878" t="s">
        <v>4107</v>
      </c>
      <c r="T798" s="884">
        <f t="shared" si="22"/>
        <v>841.92200000000003</v>
      </c>
      <c r="U798" s="885">
        <f t="shared" si="23"/>
        <v>884.01810000000012</v>
      </c>
    </row>
    <row r="799" spans="1:21" hidden="1">
      <c r="A799" s="878" t="s">
        <v>4834</v>
      </c>
      <c r="B799" s="879">
        <v>610130008143</v>
      </c>
      <c r="C799" s="878" t="s">
        <v>4901</v>
      </c>
      <c r="D799" s="878" t="s">
        <v>4134</v>
      </c>
      <c r="E799" s="878" t="s">
        <v>4150</v>
      </c>
      <c r="F799" s="880">
        <v>1256.5999999999999</v>
      </c>
      <c r="G799" s="878" t="s">
        <v>4106</v>
      </c>
      <c r="H799" s="881">
        <v>10</v>
      </c>
      <c r="I799" s="882">
        <v>0.57599539203686401</v>
      </c>
      <c r="J799" s="882">
        <v>8</v>
      </c>
      <c r="K799" s="883">
        <v>60</v>
      </c>
      <c r="L799" s="882">
        <v>17.600000000000001</v>
      </c>
      <c r="M799" s="882">
        <v>34.559723522211797</v>
      </c>
      <c r="N799" s="881">
        <v>1</v>
      </c>
      <c r="O799" s="881">
        <v>0</v>
      </c>
      <c r="P799" s="878">
        <v>4690379106678</v>
      </c>
      <c r="Q799" s="881"/>
      <c r="R799" s="881">
        <v>0</v>
      </c>
      <c r="S799" s="878" t="s">
        <v>4107</v>
      </c>
      <c r="T799" s="884">
        <f t="shared" si="22"/>
        <v>841.92200000000003</v>
      </c>
      <c r="U799" s="885">
        <f t="shared" si="23"/>
        <v>884.01810000000012</v>
      </c>
    </row>
    <row r="800" spans="1:21" hidden="1">
      <c r="A800" s="878" t="s">
        <v>4834</v>
      </c>
      <c r="B800" s="879">
        <v>610130008144</v>
      </c>
      <c r="C800" s="878" t="s">
        <v>4902</v>
      </c>
      <c r="D800" s="878" t="s">
        <v>4134</v>
      </c>
      <c r="E800" s="878" t="s">
        <v>4150</v>
      </c>
      <c r="F800" s="880">
        <v>1256.5999999999999</v>
      </c>
      <c r="G800" s="878" t="s">
        <v>4106</v>
      </c>
      <c r="H800" s="881">
        <v>10</v>
      </c>
      <c r="I800" s="882">
        <v>0.57599539203686401</v>
      </c>
      <c r="J800" s="882">
        <v>8</v>
      </c>
      <c r="K800" s="883">
        <v>60</v>
      </c>
      <c r="L800" s="882">
        <v>17.600000000000001</v>
      </c>
      <c r="M800" s="882">
        <v>34.559723522211797</v>
      </c>
      <c r="N800" s="881">
        <v>1</v>
      </c>
      <c r="O800" s="881">
        <v>0</v>
      </c>
      <c r="P800" s="878">
        <v>4690379106685</v>
      </c>
      <c r="Q800" s="881"/>
      <c r="R800" s="881">
        <v>0</v>
      </c>
      <c r="S800" s="878" t="s">
        <v>4107</v>
      </c>
      <c r="T800" s="884">
        <f t="shared" si="22"/>
        <v>841.92200000000003</v>
      </c>
      <c r="U800" s="885">
        <f t="shared" si="23"/>
        <v>884.01810000000012</v>
      </c>
    </row>
    <row r="801" spans="1:21" hidden="1">
      <c r="A801" s="878" t="s">
        <v>4834</v>
      </c>
      <c r="B801" s="879">
        <v>610130008145</v>
      </c>
      <c r="C801" s="878" t="s">
        <v>4903</v>
      </c>
      <c r="D801" s="878" t="s">
        <v>4140</v>
      </c>
      <c r="E801" s="878" t="s">
        <v>4150</v>
      </c>
      <c r="F801" s="880">
        <v>1116.3</v>
      </c>
      <c r="G801" s="878" t="s">
        <v>4106</v>
      </c>
      <c r="H801" s="881">
        <v>10</v>
      </c>
      <c r="I801" s="882">
        <v>0.43199654402764798</v>
      </c>
      <c r="J801" s="882">
        <v>6</v>
      </c>
      <c r="K801" s="883">
        <v>72</v>
      </c>
      <c r="L801" s="882">
        <v>9.33</v>
      </c>
      <c r="M801" s="882">
        <v>31.103751169990598</v>
      </c>
      <c r="N801" s="881">
        <v>1</v>
      </c>
      <c r="O801" s="881">
        <v>0</v>
      </c>
      <c r="P801" s="878">
        <v>4690379106692</v>
      </c>
      <c r="Q801" s="881"/>
      <c r="R801" s="881">
        <v>0</v>
      </c>
      <c r="S801" s="878" t="s">
        <v>4107</v>
      </c>
      <c r="T801" s="884">
        <f t="shared" ref="T801:T864" si="24">F801*67%</f>
        <v>747.92100000000005</v>
      </c>
      <c r="U801" s="885">
        <f t="shared" ref="U801:U864" si="25">T801*1.05</f>
        <v>785.31705000000011</v>
      </c>
    </row>
    <row r="802" spans="1:21" hidden="1">
      <c r="A802" s="878" t="s">
        <v>4834</v>
      </c>
      <c r="B802" s="879">
        <v>610130008146</v>
      </c>
      <c r="C802" s="878" t="s">
        <v>4904</v>
      </c>
      <c r="D802" s="878" t="s">
        <v>4140</v>
      </c>
      <c r="E802" s="878" t="s">
        <v>4150</v>
      </c>
      <c r="F802" s="880">
        <v>1116.3</v>
      </c>
      <c r="G802" s="878" t="s">
        <v>4106</v>
      </c>
      <c r="H802" s="881">
        <v>10</v>
      </c>
      <c r="I802" s="882">
        <v>0.43199654402764798</v>
      </c>
      <c r="J802" s="882">
        <v>6</v>
      </c>
      <c r="K802" s="883">
        <v>72</v>
      </c>
      <c r="L802" s="882">
        <v>9.33</v>
      </c>
      <c r="M802" s="882">
        <v>31.103751169990598</v>
      </c>
      <c r="N802" s="881">
        <v>1</v>
      </c>
      <c r="O802" s="881">
        <v>0</v>
      </c>
      <c r="P802" s="878">
        <v>4690379106708</v>
      </c>
      <c r="Q802" s="881"/>
      <c r="R802" s="881">
        <v>0</v>
      </c>
      <c r="S802" s="878" t="s">
        <v>4107</v>
      </c>
      <c r="T802" s="884">
        <f t="shared" si="24"/>
        <v>747.92100000000005</v>
      </c>
      <c r="U802" s="885">
        <f t="shared" si="25"/>
        <v>785.31705000000011</v>
      </c>
    </row>
    <row r="803" spans="1:21" hidden="1">
      <c r="A803" s="878" t="s">
        <v>4834</v>
      </c>
      <c r="B803" s="879">
        <v>610130008147</v>
      </c>
      <c r="C803" s="878" t="s">
        <v>4905</v>
      </c>
      <c r="D803" s="878" t="s">
        <v>4140</v>
      </c>
      <c r="E803" s="878" t="s">
        <v>4150</v>
      </c>
      <c r="F803" s="880">
        <v>1116.3</v>
      </c>
      <c r="G803" s="878" t="s">
        <v>4106</v>
      </c>
      <c r="H803" s="881">
        <v>10</v>
      </c>
      <c r="I803" s="882">
        <v>0.43199654402764798</v>
      </c>
      <c r="J803" s="882">
        <v>6</v>
      </c>
      <c r="K803" s="883">
        <v>72</v>
      </c>
      <c r="L803" s="882">
        <v>9.33</v>
      </c>
      <c r="M803" s="882">
        <v>31.103751169990598</v>
      </c>
      <c r="N803" s="881">
        <v>1</v>
      </c>
      <c r="O803" s="881">
        <v>0</v>
      </c>
      <c r="P803" s="878">
        <v>4690379106715</v>
      </c>
      <c r="Q803" s="881"/>
      <c r="R803" s="881">
        <v>0</v>
      </c>
      <c r="S803" s="878" t="s">
        <v>4107</v>
      </c>
      <c r="T803" s="884">
        <f t="shared" si="24"/>
        <v>747.92100000000005</v>
      </c>
      <c r="U803" s="885">
        <f t="shared" si="25"/>
        <v>785.31705000000011</v>
      </c>
    </row>
    <row r="804" spans="1:21" hidden="1">
      <c r="A804" s="878" t="s">
        <v>4834</v>
      </c>
      <c r="B804" s="879">
        <v>610130008148</v>
      </c>
      <c r="C804" s="878" t="s">
        <v>4906</v>
      </c>
      <c r="D804" s="878" t="s">
        <v>4140</v>
      </c>
      <c r="E804" s="878" t="s">
        <v>4150</v>
      </c>
      <c r="F804" s="880">
        <v>1116.3</v>
      </c>
      <c r="G804" s="878" t="s">
        <v>4106</v>
      </c>
      <c r="H804" s="881">
        <v>10</v>
      </c>
      <c r="I804" s="882">
        <v>0.43199654402764798</v>
      </c>
      <c r="J804" s="882">
        <v>6</v>
      </c>
      <c r="K804" s="883">
        <v>72</v>
      </c>
      <c r="L804" s="882">
        <v>9.33</v>
      </c>
      <c r="M804" s="882">
        <v>31.103751169990598</v>
      </c>
      <c r="N804" s="881">
        <v>1</v>
      </c>
      <c r="O804" s="881">
        <v>0</v>
      </c>
      <c r="P804" s="878">
        <v>4690379106722</v>
      </c>
      <c r="Q804" s="881"/>
      <c r="R804" s="881">
        <v>0</v>
      </c>
      <c r="S804" s="878" t="s">
        <v>4107</v>
      </c>
      <c r="T804" s="884">
        <f t="shared" si="24"/>
        <v>747.92100000000005</v>
      </c>
      <c r="U804" s="885">
        <f t="shared" si="25"/>
        <v>785.31705000000011</v>
      </c>
    </row>
    <row r="805" spans="1:21" hidden="1">
      <c r="A805" s="878" t="s">
        <v>4834</v>
      </c>
      <c r="B805" s="879">
        <v>610130008149</v>
      </c>
      <c r="C805" s="878" t="s">
        <v>4907</v>
      </c>
      <c r="D805" s="878" t="s">
        <v>4140</v>
      </c>
      <c r="E805" s="878" t="s">
        <v>4150</v>
      </c>
      <c r="F805" s="880">
        <v>1116.3</v>
      </c>
      <c r="G805" s="878" t="s">
        <v>4106</v>
      </c>
      <c r="H805" s="881">
        <v>10</v>
      </c>
      <c r="I805" s="882">
        <v>0.43199654402764798</v>
      </c>
      <c r="J805" s="882">
        <v>6</v>
      </c>
      <c r="K805" s="883">
        <v>72</v>
      </c>
      <c r="L805" s="882">
        <v>9.33</v>
      </c>
      <c r="M805" s="882">
        <v>31.103751169990598</v>
      </c>
      <c r="N805" s="881">
        <v>1</v>
      </c>
      <c r="O805" s="881">
        <v>0</v>
      </c>
      <c r="P805" s="878">
        <v>4690379106739</v>
      </c>
      <c r="Q805" s="881"/>
      <c r="R805" s="881">
        <v>0</v>
      </c>
      <c r="S805" s="878" t="s">
        <v>4107</v>
      </c>
      <c r="T805" s="884">
        <f t="shared" si="24"/>
        <v>747.92100000000005</v>
      </c>
      <c r="U805" s="885">
        <f t="shared" si="25"/>
        <v>785.31705000000011</v>
      </c>
    </row>
    <row r="806" spans="1:21" hidden="1">
      <c r="A806" s="878" t="s">
        <v>4834</v>
      </c>
      <c r="B806" s="879">
        <v>610130008150</v>
      </c>
      <c r="C806" s="878" t="s">
        <v>4908</v>
      </c>
      <c r="D806" s="878" t="s">
        <v>4140</v>
      </c>
      <c r="E806" s="878" t="s">
        <v>4150</v>
      </c>
      <c r="F806" s="880">
        <v>1116.3</v>
      </c>
      <c r="G806" s="878" t="s">
        <v>4106</v>
      </c>
      <c r="H806" s="881">
        <v>10</v>
      </c>
      <c r="I806" s="882">
        <v>0.43199654402764798</v>
      </c>
      <c r="J806" s="882">
        <v>6</v>
      </c>
      <c r="K806" s="883">
        <v>72</v>
      </c>
      <c r="L806" s="882">
        <v>9.33</v>
      </c>
      <c r="M806" s="882">
        <v>31.103751169990598</v>
      </c>
      <c r="N806" s="881">
        <v>1</v>
      </c>
      <c r="O806" s="881">
        <v>0</v>
      </c>
      <c r="P806" s="878">
        <v>4690379106746</v>
      </c>
      <c r="Q806" s="881"/>
      <c r="R806" s="881">
        <v>0</v>
      </c>
      <c r="S806" s="878" t="s">
        <v>4107</v>
      </c>
      <c r="T806" s="884">
        <f t="shared" si="24"/>
        <v>747.92100000000005</v>
      </c>
      <c r="U806" s="885">
        <f t="shared" si="25"/>
        <v>785.31705000000011</v>
      </c>
    </row>
    <row r="807" spans="1:21" hidden="1">
      <c r="A807" s="878" t="s">
        <v>4834</v>
      </c>
      <c r="B807" s="879">
        <v>610130008151</v>
      </c>
      <c r="C807" s="878" t="s">
        <v>4909</v>
      </c>
      <c r="D807" s="878" t="s">
        <v>4140</v>
      </c>
      <c r="E807" s="878" t="s">
        <v>4150</v>
      </c>
      <c r="F807" s="880">
        <v>1116.3</v>
      </c>
      <c r="G807" s="878" t="s">
        <v>4106</v>
      </c>
      <c r="H807" s="881">
        <v>10</v>
      </c>
      <c r="I807" s="882">
        <v>0.43199654402764798</v>
      </c>
      <c r="J807" s="882">
        <v>6</v>
      </c>
      <c r="K807" s="883">
        <v>72</v>
      </c>
      <c r="L807" s="882">
        <v>9.33</v>
      </c>
      <c r="M807" s="882">
        <v>31.103751169990598</v>
      </c>
      <c r="N807" s="881">
        <v>1</v>
      </c>
      <c r="O807" s="881">
        <v>0</v>
      </c>
      <c r="P807" s="878">
        <v>4690379106753</v>
      </c>
      <c r="Q807" s="881"/>
      <c r="R807" s="881">
        <v>0</v>
      </c>
      <c r="S807" s="878" t="s">
        <v>4107</v>
      </c>
      <c r="T807" s="884">
        <f t="shared" si="24"/>
        <v>747.92100000000005</v>
      </c>
      <c r="U807" s="885">
        <f t="shared" si="25"/>
        <v>785.31705000000011</v>
      </c>
    </row>
    <row r="808" spans="1:21" hidden="1">
      <c r="A808" s="878" t="s">
        <v>4834</v>
      </c>
      <c r="B808" s="879">
        <v>610130008152</v>
      </c>
      <c r="C808" s="878" t="s">
        <v>4910</v>
      </c>
      <c r="D808" s="878" t="s">
        <v>4140</v>
      </c>
      <c r="E808" s="878" t="s">
        <v>4150</v>
      </c>
      <c r="F808" s="880">
        <v>1116.3</v>
      </c>
      <c r="G808" s="878" t="s">
        <v>4106</v>
      </c>
      <c r="H808" s="881">
        <v>10</v>
      </c>
      <c r="I808" s="882">
        <v>0.43199654402764798</v>
      </c>
      <c r="J808" s="882">
        <v>6</v>
      </c>
      <c r="K808" s="883">
        <v>72</v>
      </c>
      <c r="L808" s="882">
        <v>9.33</v>
      </c>
      <c r="M808" s="882">
        <v>31.103751169990598</v>
      </c>
      <c r="N808" s="881">
        <v>1</v>
      </c>
      <c r="O808" s="881">
        <v>0</v>
      </c>
      <c r="P808" s="878">
        <v>4690379106760</v>
      </c>
      <c r="Q808" s="881"/>
      <c r="R808" s="881">
        <v>0</v>
      </c>
      <c r="S808" s="878" t="s">
        <v>4107</v>
      </c>
      <c r="T808" s="884">
        <f t="shared" si="24"/>
        <v>747.92100000000005</v>
      </c>
      <c r="U808" s="885">
        <f t="shared" si="25"/>
        <v>785.31705000000011</v>
      </c>
    </row>
    <row r="809" spans="1:21" hidden="1">
      <c r="A809" s="878" t="s">
        <v>4834</v>
      </c>
      <c r="B809" s="879">
        <v>620070002861</v>
      </c>
      <c r="C809" s="878" t="s">
        <v>4911</v>
      </c>
      <c r="D809" s="878" t="s">
        <v>4159</v>
      </c>
      <c r="E809" s="878" t="s">
        <v>4135</v>
      </c>
      <c r="F809" s="880">
        <v>12157.3</v>
      </c>
      <c r="G809" s="878" t="s">
        <v>4106</v>
      </c>
      <c r="H809" s="881">
        <v>2</v>
      </c>
      <c r="I809" s="882">
        <v>1.05596620908131</v>
      </c>
      <c r="J809" s="882">
        <v>0</v>
      </c>
      <c r="K809" s="883">
        <v>18</v>
      </c>
      <c r="L809" s="882">
        <v>22.9</v>
      </c>
      <c r="M809" s="882">
        <v>19.007391763463598</v>
      </c>
      <c r="N809" s="881">
        <v>1</v>
      </c>
      <c r="O809" s="881">
        <v>0</v>
      </c>
      <c r="P809" s="878">
        <v>4690379106777</v>
      </c>
      <c r="Q809" s="881"/>
      <c r="R809" s="881">
        <v>0</v>
      </c>
      <c r="S809" s="878" t="s">
        <v>4107</v>
      </c>
      <c r="T809" s="884">
        <f t="shared" si="24"/>
        <v>8145.3909999999996</v>
      </c>
      <c r="U809" s="885">
        <f t="shared" si="25"/>
        <v>8552.6605500000005</v>
      </c>
    </row>
    <row r="810" spans="1:21" hidden="1">
      <c r="A810" s="878" t="s">
        <v>4834</v>
      </c>
      <c r="B810" s="879">
        <v>620070002862</v>
      </c>
      <c r="C810" s="878" t="s">
        <v>4912</v>
      </c>
      <c r="D810" s="878" t="s">
        <v>4159</v>
      </c>
      <c r="E810" s="878" t="s">
        <v>4135</v>
      </c>
      <c r="F810" s="880">
        <v>12157.3</v>
      </c>
      <c r="G810" s="878" t="s">
        <v>4106</v>
      </c>
      <c r="H810" s="881">
        <v>2</v>
      </c>
      <c r="I810" s="882">
        <v>1.05596620908131</v>
      </c>
      <c r="J810" s="882">
        <v>0</v>
      </c>
      <c r="K810" s="883">
        <v>18</v>
      </c>
      <c r="L810" s="882">
        <v>22.9</v>
      </c>
      <c r="M810" s="882">
        <v>19.007391763463598</v>
      </c>
      <c r="N810" s="881">
        <v>1</v>
      </c>
      <c r="O810" s="881">
        <v>0</v>
      </c>
      <c r="P810" s="878">
        <v>4690379106784</v>
      </c>
      <c r="Q810" s="881"/>
      <c r="R810" s="881">
        <v>0</v>
      </c>
      <c r="S810" s="878" t="s">
        <v>4107</v>
      </c>
      <c r="T810" s="884">
        <f t="shared" si="24"/>
        <v>8145.3909999999996</v>
      </c>
      <c r="U810" s="885">
        <f t="shared" si="25"/>
        <v>8552.6605500000005</v>
      </c>
    </row>
    <row r="811" spans="1:21" hidden="1">
      <c r="A811" s="878" t="s">
        <v>4834</v>
      </c>
      <c r="B811" s="879">
        <v>620070002863</v>
      </c>
      <c r="C811" s="878" t="s">
        <v>4913</v>
      </c>
      <c r="D811" s="878" t="s">
        <v>4159</v>
      </c>
      <c r="E811" s="878" t="s">
        <v>4135</v>
      </c>
      <c r="F811" s="880">
        <v>12157.3</v>
      </c>
      <c r="G811" s="878" t="s">
        <v>4106</v>
      </c>
      <c r="H811" s="881">
        <v>2</v>
      </c>
      <c r="I811" s="882">
        <v>1.05596620908131</v>
      </c>
      <c r="J811" s="882">
        <v>0</v>
      </c>
      <c r="K811" s="883">
        <v>18</v>
      </c>
      <c r="L811" s="882">
        <v>22.9</v>
      </c>
      <c r="M811" s="882">
        <v>19.007391763463598</v>
      </c>
      <c r="N811" s="881">
        <v>1</v>
      </c>
      <c r="O811" s="881">
        <v>0</v>
      </c>
      <c r="P811" s="878">
        <v>4690379106791</v>
      </c>
      <c r="Q811" s="881"/>
      <c r="R811" s="881">
        <v>0</v>
      </c>
      <c r="S811" s="878" t="s">
        <v>4107</v>
      </c>
      <c r="T811" s="884">
        <f t="shared" si="24"/>
        <v>8145.3909999999996</v>
      </c>
      <c r="U811" s="885">
        <f t="shared" si="25"/>
        <v>8552.6605500000005</v>
      </c>
    </row>
    <row r="812" spans="1:21" hidden="1">
      <c r="A812" s="878" t="s">
        <v>4834</v>
      </c>
      <c r="B812" s="879">
        <v>620070002864</v>
      </c>
      <c r="C812" s="878" t="s">
        <v>4914</v>
      </c>
      <c r="D812" s="878" t="s">
        <v>4159</v>
      </c>
      <c r="E812" s="878" t="s">
        <v>4135</v>
      </c>
      <c r="F812" s="880">
        <v>12157.3</v>
      </c>
      <c r="G812" s="878" t="s">
        <v>4106</v>
      </c>
      <c r="H812" s="881">
        <v>2</v>
      </c>
      <c r="I812" s="882">
        <v>1.05596620908131</v>
      </c>
      <c r="J812" s="882">
        <v>0</v>
      </c>
      <c r="K812" s="883">
        <v>18</v>
      </c>
      <c r="L812" s="882">
        <v>22.9</v>
      </c>
      <c r="M812" s="882">
        <v>19.007391763463598</v>
      </c>
      <c r="N812" s="881">
        <v>1</v>
      </c>
      <c r="O812" s="881">
        <v>0</v>
      </c>
      <c r="P812" s="878">
        <v>4690379106807</v>
      </c>
      <c r="Q812" s="881"/>
      <c r="R812" s="881">
        <v>0</v>
      </c>
      <c r="S812" s="878" t="s">
        <v>4107</v>
      </c>
      <c r="T812" s="884">
        <f t="shared" si="24"/>
        <v>8145.3909999999996</v>
      </c>
      <c r="U812" s="885">
        <f t="shared" si="25"/>
        <v>8552.6605500000005</v>
      </c>
    </row>
    <row r="813" spans="1:21" hidden="1">
      <c r="A813" s="878" t="s">
        <v>4834</v>
      </c>
      <c r="B813" s="879">
        <v>620070002865</v>
      </c>
      <c r="C813" s="878" t="s">
        <v>4915</v>
      </c>
      <c r="D813" s="878" t="s">
        <v>4159</v>
      </c>
      <c r="E813" s="878" t="s">
        <v>4135</v>
      </c>
      <c r="F813" s="880">
        <v>12157.3</v>
      </c>
      <c r="G813" s="878" t="s">
        <v>4106</v>
      </c>
      <c r="H813" s="881">
        <v>2</v>
      </c>
      <c r="I813" s="882">
        <v>1.05596620908131</v>
      </c>
      <c r="J813" s="882">
        <v>0</v>
      </c>
      <c r="K813" s="883">
        <v>18</v>
      </c>
      <c r="L813" s="882">
        <v>22.9</v>
      </c>
      <c r="M813" s="882">
        <v>19.007391763463598</v>
      </c>
      <c r="N813" s="881">
        <v>1</v>
      </c>
      <c r="O813" s="881">
        <v>0</v>
      </c>
      <c r="P813" s="878">
        <v>4690379106814</v>
      </c>
      <c r="Q813" s="881"/>
      <c r="R813" s="881">
        <v>0</v>
      </c>
      <c r="S813" s="878" t="s">
        <v>4107</v>
      </c>
      <c r="T813" s="884">
        <f t="shared" si="24"/>
        <v>8145.3909999999996</v>
      </c>
      <c r="U813" s="885">
        <f t="shared" si="25"/>
        <v>8552.6605500000005</v>
      </c>
    </row>
    <row r="814" spans="1:21" hidden="1">
      <c r="A814" s="878" t="s">
        <v>4834</v>
      </c>
      <c r="B814" s="879">
        <v>620070002866</v>
      </c>
      <c r="C814" s="878" t="s">
        <v>4916</v>
      </c>
      <c r="D814" s="878" t="s">
        <v>4159</v>
      </c>
      <c r="E814" s="878" t="s">
        <v>4135</v>
      </c>
      <c r="F814" s="880">
        <v>12157.3</v>
      </c>
      <c r="G814" s="878" t="s">
        <v>4106</v>
      </c>
      <c r="H814" s="881">
        <v>2</v>
      </c>
      <c r="I814" s="882">
        <v>1.05596620908131</v>
      </c>
      <c r="J814" s="882">
        <v>0</v>
      </c>
      <c r="K814" s="883">
        <v>18</v>
      </c>
      <c r="L814" s="882">
        <v>22.9</v>
      </c>
      <c r="M814" s="882">
        <v>19.007391763463598</v>
      </c>
      <c r="N814" s="881">
        <v>1</v>
      </c>
      <c r="O814" s="881">
        <v>0</v>
      </c>
      <c r="P814" s="878">
        <v>4690379106821</v>
      </c>
      <c r="Q814" s="881"/>
      <c r="R814" s="881">
        <v>0</v>
      </c>
      <c r="S814" s="878" t="s">
        <v>4107</v>
      </c>
      <c r="T814" s="884">
        <f t="shared" si="24"/>
        <v>8145.3909999999996</v>
      </c>
      <c r="U814" s="885">
        <f t="shared" si="25"/>
        <v>8552.6605500000005</v>
      </c>
    </row>
    <row r="815" spans="1:21" hidden="1">
      <c r="A815" s="878" t="s">
        <v>4834</v>
      </c>
      <c r="B815" s="879">
        <v>620070002867</v>
      </c>
      <c r="C815" s="878" t="s">
        <v>4917</v>
      </c>
      <c r="D815" s="878" t="s">
        <v>4159</v>
      </c>
      <c r="E815" s="878" t="s">
        <v>4135</v>
      </c>
      <c r="F815" s="880">
        <v>12157.3</v>
      </c>
      <c r="G815" s="878" t="s">
        <v>4106</v>
      </c>
      <c r="H815" s="881">
        <v>2</v>
      </c>
      <c r="I815" s="882">
        <v>1.05596620908131</v>
      </c>
      <c r="J815" s="882">
        <v>0</v>
      </c>
      <c r="K815" s="883">
        <v>18</v>
      </c>
      <c r="L815" s="882">
        <v>22.9</v>
      </c>
      <c r="M815" s="882">
        <v>19.007391763463598</v>
      </c>
      <c r="N815" s="881">
        <v>1</v>
      </c>
      <c r="O815" s="881">
        <v>0</v>
      </c>
      <c r="P815" s="878">
        <v>4690379106838</v>
      </c>
      <c r="Q815" s="881"/>
      <c r="R815" s="881">
        <v>0</v>
      </c>
      <c r="S815" s="878" t="s">
        <v>4107</v>
      </c>
      <c r="T815" s="884">
        <f t="shared" si="24"/>
        <v>8145.3909999999996</v>
      </c>
      <c r="U815" s="885">
        <f t="shared" si="25"/>
        <v>8552.6605500000005</v>
      </c>
    </row>
    <row r="816" spans="1:21" hidden="1">
      <c r="A816" s="878" t="s">
        <v>4834</v>
      </c>
      <c r="B816" s="879">
        <v>620070002868</v>
      </c>
      <c r="C816" s="878" t="s">
        <v>4918</v>
      </c>
      <c r="D816" s="878" t="s">
        <v>4159</v>
      </c>
      <c r="E816" s="878" t="s">
        <v>4135</v>
      </c>
      <c r="F816" s="880">
        <v>12157.3</v>
      </c>
      <c r="G816" s="878" t="s">
        <v>4106</v>
      </c>
      <c r="H816" s="881">
        <v>2</v>
      </c>
      <c r="I816" s="882">
        <v>1.05596620908131</v>
      </c>
      <c r="J816" s="882">
        <v>0</v>
      </c>
      <c r="K816" s="883">
        <v>18</v>
      </c>
      <c r="L816" s="882">
        <v>22.9</v>
      </c>
      <c r="M816" s="882">
        <v>19.007391763463598</v>
      </c>
      <c r="N816" s="881">
        <v>1</v>
      </c>
      <c r="O816" s="881">
        <v>0</v>
      </c>
      <c r="P816" s="878">
        <v>4690379106845</v>
      </c>
      <c r="Q816" s="881"/>
      <c r="R816" s="881">
        <v>0</v>
      </c>
      <c r="S816" s="878" t="s">
        <v>4107</v>
      </c>
      <c r="T816" s="884">
        <f t="shared" si="24"/>
        <v>8145.3909999999996</v>
      </c>
      <c r="U816" s="885">
        <f t="shared" si="25"/>
        <v>8552.6605500000005</v>
      </c>
    </row>
    <row r="817" spans="1:21" hidden="1">
      <c r="A817" s="878" t="s">
        <v>4834</v>
      </c>
      <c r="B817" s="879">
        <v>620070002869</v>
      </c>
      <c r="C817" s="878" t="s">
        <v>4919</v>
      </c>
      <c r="D817" s="878" t="s">
        <v>4159</v>
      </c>
      <c r="E817" s="878" t="s">
        <v>4135</v>
      </c>
      <c r="F817" s="880">
        <v>16427.3</v>
      </c>
      <c r="G817" s="878" t="s">
        <v>4106</v>
      </c>
      <c r="H817" s="881">
        <v>1</v>
      </c>
      <c r="I817" s="882">
        <v>0.527983104540655</v>
      </c>
      <c r="J817" s="882">
        <v>0</v>
      </c>
      <c r="K817" s="883">
        <v>30</v>
      </c>
      <c r="L817" s="882">
        <v>11.45</v>
      </c>
      <c r="M817" s="882">
        <v>15.8394931362196</v>
      </c>
      <c r="N817" s="881">
        <v>1</v>
      </c>
      <c r="O817" s="881">
        <v>0</v>
      </c>
      <c r="P817" s="878">
        <v>4690379106852</v>
      </c>
      <c r="Q817" s="881"/>
      <c r="R817" s="881">
        <v>0</v>
      </c>
      <c r="S817" s="878" t="s">
        <v>4107</v>
      </c>
      <c r="T817" s="884">
        <f t="shared" si="24"/>
        <v>11006.291000000001</v>
      </c>
      <c r="U817" s="885">
        <f t="shared" si="25"/>
        <v>11556.605550000002</v>
      </c>
    </row>
    <row r="818" spans="1:21" hidden="1">
      <c r="A818" s="878" t="s">
        <v>4834</v>
      </c>
      <c r="B818" s="879">
        <v>620070002870</v>
      </c>
      <c r="C818" s="878" t="s">
        <v>4920</v>
      </c>
      <c r="D818" s="878" t="s">
        <v>4159</v>
      </c>
      <c r="E818" s="878" t="s">
        <v>4135</v>
      </c>
      <c r="F818" s="880">
        <v>16427.3</v>
      </c>
      <c r="G818" s="878" t="s">
        <v>4106</v>
      </c>
      <c r="H818" s="881">
        <v>1</v>
      </c>
      <c r="I818" s="882">
        <v>0.527983104540655</v>
      </c>
      <c r="J818" s="882">
        <v>0</v>
      </c>
      <c r="K818" s="883">
        <v>30</v>
      </c>
      <c r="L818" s="882">
        <v>11.45</v>
      </c>
      <c r="M818" s="882">
        <v>15.8394931362196</v>
      </c>
      <c r="N818" s="881">
        <v>1</v>
      </c>
      <c r="O818" s="881">
        <v>0</v>
      </c>
      <c r="P818" s="878">
        <v>4690379106869</v>
      </c>
      <c r="Q818" s="881"/>
      <c r="R818" s="881">
        <v>0</v>
      </c>
      <c r="S818" s="878" t="s">
        <v>4107</v>
      </c>
      <c r="T818" s="884">
        <f t="shared" si="24"/>
        <v>11006.291000000001</v>
      </c>
      <c r="U818" s="885">
        <f t="shared" si="25"/>
        <v>11556.605550000002</v>
      </c>
    </row>
    <row r="819" spans="1:21" hidden="1">
      <c r="A819" s="878" t="s">
        <v>4834</v>
      </c>
      <c r="B819" s="879">
        <v>620070002871</v>
      </c>
      <c r="C819" s="878" t="s">
        <v>4921</v>
      </c>
      <c r="D819" s="878" t="s">
        <v>4159</v>
      </c>
      <c r="E819" s="878" t="s">
        <v>4135</v>
      </c>
      <c r="F819" s="880">
        <v>16427.3</v>
      </c>
      <c r="G819" s="878" t="s">
        <v>4106</v>
      </c>
      <c r="H819" s="881">
        <v>1</v>
      </c>
      <c r="I819" s="882">
        <v>0.527983104540655</v>
      </c>
      <c r="J819" s="882">
        <v>0</v>
      </c>
      <c r="K819" s="883">
        <v>30</v>
      </c>
      <c r="L819" s="882">
        <v>11.45</v>
      </c>
      <c r="M819" s="882">
        <v>15.8394931362196</v>
      </c>
      <c r="N819" s="881">
        <v>1</v>
      </c>
      <c r="O819" s="881">
        <v>0</v>
      </c>
      <c r="P819" s="878">
        <v>4690379106876</v>
      </c>
      <c r="Q819" s="881"/>
      <c r="R819" s="881">
        <v>0</v>
      </c>
      <c r="S819" s="878" t="s">
        <v>4107</v>
      </c>
      <c r="T819" s="884">
        <f t="shared" si="24"/>
        <v>11006.291000000001</v>
      </c>
      <c r="U819" s="885">
        <f t="shared" si="25"/>
        <v>11556.605550000002</v>
      </c>
    </row>
    <row r="820" spans="1:21" hidden="1">
      <c r="A820" s="878" t="s">
        <v>4834</v>
      </c>
      <c r="B820" s="879">
        <v>620070002872</v>
      </c>
      <c r="C820" s="878" t="s">
        <v>4922</v>
      </c>
      <c r="D820" s="878" t="s">
        <v>4159</v>
      </c>
      <c r="E820" s="878" t="s">
        <v>4135</v>
      </c>
      <c r="F820" s="880">
        <v>16427.3</v>
      </c>
      <c r="G820" s="878" t="s">
        <v>4106</v>
      </c>
      <c r="H820" s="881">
        <v>1</v>
      </c>
      <c r="I820" s="882">
        <v>0.527983104540655</v>
      </c>
      <c r="J820" s="882">
        <v>0</v>
      </c>
      <c r="K820" s="883">
        <v>30</v>
      </c>
      <c r="L820" s="882">
        <v>11.45</v>
      </c>
      <c r="M820" s="882">
        <v>15.8394931362196</v>
      </c>
      <c r="N820" s="881">
        <v>1</v>
      </c>
      <c r="O820" s="881">
        <v>0</v>
      </c>
      <c r="P820" s="878">
        <v>4690379106883</v>
      </c>
      <c r="Q820" s="881"/>
      <c r="R820" s="881">
        <v>0</v>
      </c>
      <c r="S820" s="878" t="s">
        <v>4107</v>
      </c>
      <c r="T820" s="884">
        <f t="shared" si="24"/>
        <v>11006.291000000001</v>
      </c>
      <c r="U820" s="885">
        <f t="shared" si="25"/>
        <v>11556.605550000002</v>
      </c>
    </row>
    <row r="821" spans="1:21" hidden="1">
      <c r="A821" s="878" t="s">
        <v>4834</v>
      </c>
      <c r="B821" s="879">
        <v>620070002873</v>
      </c>
      <c r="C821" s="878" t="s">
        <v>4923</v>
      </c>
      <c r="D821" s="878" t="s">
        <v>4159</v>
      </c>
      <c r="E821" s="878" t="s">
        <v>4135</v>
      </c>
      <c r="F821" s="880">
        <v>16427.3</v>
      </c>
      <c r="G821" s="878" t="s">
        <v>4106</v>
      </c>
      <c r="H821" s="881">
        <v>1</v>
      </c>
      <c r="I821" s="882">
        <v>0.527983104540655</v>
      </c>
      <c r="J821" s="882">
        <v>0</v>
      </c>
      <c r="K821" s="883">
        <v>30</v>
      </c>
      <c r="L821" s="882">
        <v>11.45</v>
      </c>
      <c r="M821" s="882">
        <v>15.8394931362196</v>
      </c>
      <c r="N821" s="881">
        <v>1</v>
      </c>
      <c r="O821" s="881">
        <v>0</v>
      </c>
      <c r="P821" s="878">
        <v>4690379106890</v>
      </c>
      <c r="Q821" s="881"/>
      <c r="R821" s="881">
        <v>0</v>
      </c>
      <c r="S821" s="878" t="s">
        <v>4107</v>
      </c>
      <c r="T821" s="884">
        <f t="shared" si="24"/>
        <v>11006.291000000001</v>
      </c>
      <c r="U821" s="885">
        <f t="shared" si="25"/>
        <v>11556.605550000002</v>
      </c>
    </row>
    <row r="822" spans="1:21" hidden="1">
      <c r="A822" s="878" t="s">
        <v>4834</v>
      </c>
      <c r="B822" s="879">
        <v>620070002874</v>
      </c>
      <c r="C822" s="878" t="s">
        <v>4924</v>
      </c>
      <c r="D822" s="878" t="s">
        <v>4159</v>
      </c>
      <c r="E822" s="878" t="s">
        <v>4135</v>
      </c>
      <c r="F822" s="880">
        <v>16427.3</v>
      </c>
      <c r="G822" s="878" t="s">
        <v>4106</v>
      </c>
      <c r="H822" s="881">
        <v>1</v>
      </c>
      <c r="I822" s="882">
        <v>0.527983104540655</v>
      </c>
      <c r="J822" s="882">
        <v>0</v>
      </c>
      <c r="K822" s="883">
        <v>30</v>
      </c>
      <c r="L822" s="882">
        <v>11.45</v>
      </c>
      <c r="M822" s="882">
        <v>15.8394931362196</v>
      </c>
      <c r="N822" s="881">
        <v>1</v>
      </c>
      <c r="O822" s="881">
        <v>0</v>
      </c>
      <c r="P822" s="878">
        <v>4690379106906</v>
      </c>
      <c r="Q822" s="881"/>
      <c r="R822" s="881">
        <v>0</v>
      </c>
      <c r="S822" s="878" t="s">
        <v>4107</v>
      </c>
      <c r="T822" s="884">
        <f t="shared" si="24"/>
        <v>11006.291000000001</v>
      </c>
      <c r="U822" s="885">
        <f t="shared" si="25"/>
        <v>11556.605550000002</v>
      </c>
    </row>
    <row r="823" spans="1:21" hidden="1">
      <c r="A823" s="878" t="s">
        <v>4834</v>
      </c>
      <c r="B823" s="879">
        <v>620070002875</v>
      </c>
      <c r="C823" s="878" t="s">
        <v>4925</v>
      </c>
      <c r="D823" s="878" t="s">
        <v>4159</v>
      </c>
      <c r="E823" s="878" t="s">
        <v>4135</v>
      </c>
      <c r="F823" s="880">
        <v>16427.3</v>
      </c>
      <c r="G823" s="878" t="s">
        <v>4106</v>
      </c>
      <c r="H823" s="881">
        <v>1</v>
      </c>
      <c r="I823" s="882">
        <v>0.527983104540655</v>
      </c>
      <c r="J823" s="882">
        <v>0</v>
      </c>
      <c r="K823" s="883">
        <v>30</v>
      </c>
      <c r="L823" s="882">
        <v>11.45</v>
      </c>
      <c r="M823" s="882">
        <v>15.8394931362196</v>
      </c>
      <c r="N823" s="881">
        <v>1</v>
      </c>
      <c r="O823" s="881">
        <v>0</v>
      </c>
      <c r="P823" s="878">
        <v>4690379106913</v>
      </c>
      <c r="Q823" s="881"/>
      <c r="R823" s="881">
        <v>0</v>
      </c>
      <c r="S823" s="878" t="s">
        <v>4107</v>
      </c>
      <c r="T823" s="884">
        <f t="shared" si="24"/>
        <v>11006.291000000001</v>
      </c>
      <c r="U823" s="885">
        <f t="shared" si="25"/>
        <v>11556.605550000002</v>
      </c>
    </row>
    <row r="824" spans="1:21" hidden="1">
      <c r="A824" s="878" t="s">
        <v>4834</v>
      </c>
      <c r="B824" s="879">
        <v>620070002876</v>
      </c>
      <c r="C824" s="878" t="s">
        <v>4926</v>
      </c>
      <c r="D824" s="878" t="s">
        <v>4159</v>
      </c>
      <c r="E824" s="878" t="s">
        <v>4135</v>
      </c>
      <c r="F824" s="880">
        <v>16427.3</v>
      </c>
      <c r="G824" s="878" t="s">
        <v>4106</v>
      </c>
      <c r="H824" s="881">
        <v>1</v>
      </c>
      <c r="I824" s="882">
        <v>0.527983104540655</v>
      </c>
      <c r="J824" s="882">
        <v>0</v>
      </c>
      <c r="K824" s="883">
        <v>30</v>
      </c>
      <c r="L824" s="882">
        <v>11.45</v>
      </c>
      <c r="M824" s="882">
        <v>15.8394931362196</v>
      </c>
      <c r="N824" s="881">
        <v>1</v>
      </c>
      <c r="O824" s="881">
        <v>0</v>
      </c>
      <c r="P824" s="878">
        <v>4690379106920</v>
      </c>
      <c r="Q824" s="881"/>
      <c r="R824" s="881">
        <v>0</v>
      </c>
      <c r="S824" s="878" t="s">
        <v>4107</v>
      </c>
      <c r="T824" s="884">
        <f t="shared" si="24"/>
        <v>11006.291000000001</v>
      </c>
      <c r="U824" s="885">
        <f t="shared" si="25"/>
        <v>11556.605550000002</v>
      </c>
    </row>
    <row r="825" spans="1:21" hidden="1">
      <c r="A825" s="878" t="s">
        <v>4834</v>
      </c>
      <c r="B825" s="879">
        <v>620070002877</v>
      </c>
      <c r="C825" s="878" t="s">
        <v>4927</v>
      </c>
      <c r="D825" s="878" t="s">
        <v>4159</v>
      </c>
      <c r="E825" s="878" t="s">
        <v>4135</v>
      </c>
      <c r="F825" s="880">
        <v>16427.3</v>
      </c>
      <c r="G825" s="878" t="s">
        <v>4106</v>
      </c>
      <c r="H825" s="881">
        <v>1</v>
      </c>
      <c r="I825" s="882">
        <v>0.527983104540655</v>
      </c>
      <c r="J825" s="882">
        <v>0</v>
      </c>
      <c r="K825" s="883">
        <v>30</v>
      </c>
      <c r="L825" s="882">
        <v>11.45</v>
      </c>
      <c r="M825" s="882">
        <v>15.8394931362196</v>
      </c>
      <c r="N825" s="881">
        <v>1</v>
      </c>
      <c r="O825" s="881">
        <v>0</v>
      </c>
      <c r="P825" s="878">
        <v>4690379106937</v>
      </c>
      <c r="Q825" s="881"/>
      <c r="R825" s="881">
        <v>0</v>
      </c>
      <c r="S825" s="878" t="s">
        <v>4107</v>
      </c>
      <c r="T825" s="884">
        <f t="shared" si="24"/>
        <v>11006.291000000001</v>
      </c>
      <c r="U825" s="885">
        <f t="shared" si="25"/>
        <v>11556.605550000002</v>
      </c>
    </row>
    <row r="826" spans="1:21" hidden="1">
      <c r="A826" s="878" t="s">
        <v>4834</v>
      </c>
      <c r="B826" s="879">
        <v>620070002878</v>
      </c>
      <c r="C826" s="878" t="s">
        <v>4928</v>
      </c>
      <c r="D826" s="878" t="s">
        <v>4159</v>
      </c>
      <c r="E826" s="878" t="s">
        <v>4135</v>
      </c>
      <c r="F826" s="880">
        <v>16427.3</v>
      </c>
      <c r="G826" s="878" t="s">
        <v>4106</v>
      </c>
      <c r="H826" s="881">
        <v>1</v>
      </c>
      <c r="I826" s="882">
        <v>0.527983104540655</v>
      </c>
      <c r="J826" s="882">
        <v>0</v>
      </c>
      <c r="K826" s="883">
        <v>30</v>
      </c>
      <c r="L826" s="882">
        <v>11.45</v>
      </c>
      <c r="M826" s="882">
        <v>15.8394931362196</v>
      </c>
      <c r="N826" s="881">
        <v>1</v>
      </c>
      <c r="O826" s="881">
        <v>0</v>
      </c>
      <c r="P826" s="878">
        <v>4690379106944</v>
      </c>
      <c r="Q826" s="881"/>
      <c r="R826" s="881">
        <v>0</v>
      </c>
      <c r="S826" s="878" t="s">
        <v>4107</v>
      </c>
      <c r="T826" s="884">
        <f t="shared" si="24"/>
        <v>11006.291000000001</v>
      </c>
      <c r="U826" s="885">
        <f t="shared" si="25"/>
        <v>11556.605550000002</v>
      </c>
    </row>
    <row r="827" spans="1:21" hidden="1">
      <c r="A827" s="878" t="s">
        <v>4834</v>
      </c>
      <c r="B827" s="879">
        <v>620070002879</v>
      </c>
      <c r="C827" s="878" t="s">
        <v>4929</v>
      </c>
      <c r="D827" s="878" t="s">
        <v>4159</v>
      </c>
      <c r="E827" s="878" t="s">
        <v>4135</v>
      </c>
      <c r="F827" s="880">
        <v>16427.3</v>
      </c>
      <c r="G827" s="878" t="s">
        <v>4106</v>
      </c>
      <c r="H827" s="881">
        <v>1</v>
      </c>
      <c r="I827" s="882">
        <v>0.527983104540655</v>
      </c>
      <c r="J827" s="882">
        <v>0</v>
      </c>
      <c r="K827" s="883">
        <v>30</v>
      </c>
      <c r="L827" s="882">
        <v>11.45</v>
      </c>
      <c r="M827" s="882">
        <v>15.8394931362196</v>
      </c>
      <c r="N827" s="881">
        <v>1</v>
      </c>
      <c r="O827" s="881">
        <v>0</v>
      </c>
      <c r="P827" s="878">
        <v>4690379106951</v>
      </c>
      <c r="Q827" s="881"/>
      <c r="R827" s="881">
        <v>0</v>
      </c>
      <c r="S827" s="878" t="s">
        <v>4107</v>
      </c>
      <c r="T827" s="884">
        <f t="shared" si="24"/>
        <v>11006.291000000001</v>
      </c>
      <c r="U827" s="885">
        <f t="shared" si="25"/>
        <v>11556.605550000002</v>
      </c>
    </row>
    <row r="828" spans="1:21" hidden="1">
      <c r="A828" s="878" t="s">
        <v>4834</v>
      </c>
      <c r="B828" s="879">
        <v>620070002880</v>
      </c>
      <c r="C828" s="878" t="s">
        <v>4930</v>
      </c>
      <c r="D828" s="878" t="s">
        <v>4159</v>
      </c>
      <c r="E828" s="878" t="s">
        <v>4135</v>
      </c>
      <c r="F828" s="880">
        <v>16427.3</v>
      </c>
      <c r="G828" s="878" t="s">
        <v>4106</v>
      </c>
      <c r="H828" s="881">
        <v>1</v>
      </c>
      <c r="I828" s="882">
        <v>0.527983104540655</v>
      </c>
      <c r="J828" s="882">
        <v>0</v>
      </c>
      <c r="K828" s="883">
        <v>30</v>
      </c>
      <c r="L828" s="882">
        <v>11.45</v>
      </c>
      <c r="M828" s="882">
        <v>15.8394931362196</v>
      </c>
      <c r="N828" s="881">
        <v>1</v>
      </c>
      <c r="O828" s="881">
        <v>0</v>
      </c>
      <c r="P828" s="878">
        <v>4690379106968</v>
      </c>
      <c r="Q828" s="881"/>
      <c r="R828" s="881">
        <v>0</v>
      </c>
      <c r="S828" s="878" t="s">
        <v>4107</v>
      </c>
      <c r="T828" s="884">
        <f t="shared" si="24"/>
        <v>11006.291000000001</v>
      </c>
      <c r="U828" s="885">
        <f t="shared" si="25"/>
        <v>11556.605550000002</v>
      </c>
    </row>
    <row r="829" spans="1:21" hidden="1">
      <c r="A829" s="878" t="s">
        <v>4834</v>
      </c>
      <c r="B829" s="879">
        <v>620070002881</v>
      </c>
      <c r="C829" s="878" t="s">
        <v>4931</v>
      </c>
      <c r="D829" s="878" t="s">
        <v>4159</v>
      </c>
      <c r="E829" s="878" t="s">
        <v>4135</v>
      </c>
      <c r="F829" s="880">
        <v>16427.3</v>
      </c>
      <c r="G829" s="878" t="s">
        <v>4106</v>
      </c>
      <c r="H829" s="881">
        <v>1</v>
      </c>
      <c r="I829" s="882">
        <v>0.527983104540655</v>
      </c>
      <c r="J829" s="882">
        <v>0</v>
      </c>
      <c r="K829" s="883">
        <v>30</v>
      </c>
      <c r="L829" s="882">
        <v>11.45</v>
      </c>
      <c r="M829" s="882">
        <v>15.8394931362196</v>
      </c>
      <c r="N829" s="881">
        <v>1</v>
      </c>
      <c r="O829" s="881">
        <v>0</v>
      </c>
      <c r="P829" s="878">
        <v>4690379106975</v>
      </c>
      <c r="Q829" s="881"/>
      <c r="R829" s="881">
        <v>0</v>
      </c>
      <c r="S829" s="878" t="s">
        <v>4107</v>
      </c>
      <c r="T829" s="884">
        <f t="shared" si="24"/>
        <v>11006.291000000001</v>
      </c>
      <c r="U829" s="885">
        <f t="shared" si="25"/>
        <v>11556.605550000002</v>
      </c>
    </row>
    <row r="830" spans="1:21" hidden="1">
      <c r="A830" s="878" t="s">
        <v>4834</v>
      </c>
      <c r="B830" s="879">
        <v>620070002882</v>
      </c>
      <c r="C830" s="878" t="s">
        <v>4932</v>
      </c>
      <c r="D830" s="878" t="s">
        <v>4159</v>
      </c>
      <c r="E830" s="878" t="s">
        <v>4135</v>
      </c>
      <c r="F830" s="880">
        <v>16427.3</v>
      </c>
      <c r="G830" s="878" t="s">
        <v>4106</v>
      </c>
      <c r="H830" s="881">
        <v>1</v>
      </c>
      <c r="I830" s="882">
        <v>0.527983104540655</v>
      </c>
      <c r="J830" s="882">
        <v>0</v>
      </c>
      <c r="K830" s="883">
        <v>30</v>
      </c>
      <c r="L830" s="882">
        <v>11.45</v>
      </c>
      <c r="M830" s="882">
        <v>15.8394931362196</v>
      </c>
      <c r="N830" s="881">
        <v>1</v>
      </c>
      <c r="O830" s="881">
        <v>0</v>
      </c>
      <c r="P830" s="878">
        <v>4690379106982</v>
      </c>
      <c r="Q830" s="881"/>
      <c r="R830" s="881">
        <v>0</v>
      </c>
      <c r="S830" s="878" t="s">
        <v>4107</v>
      </c>
      <c r="T830" s="884">
        <f t="shared" si="24"/>
        <v>11006.291000000001</v>
      </c>
      <c r="U830" s="885">
        <f t="shared" si="25"/>
        <v>11556.605550000002</v>
      </c>
    </row>
    <row r="831" spans="1:21" hidden="1">
      <c r="A831" s="878" t="s">
        <v>4834</v>
      </c>
      <c r="B831" s="879">
        <v>620070002883</v>
      </c>
      <c r="C831" s="878" t="s">
        <v>4933</v>
      </c>
      <c r="D831" s="878" t="s">
        <v>4159</v>
      </c>
      <c r="E831" s="878" t="s">
        <v>4135</v>
      </c>
      <c r="F831" s="880">
        <v>16427.3</v>
      </c>
      <c r="G831" s="878" t="s">
        <v>4106</v>
      </c>
      <c r="H831" s="881">
        <v>1</v>
      </c>
      <c r="I831" s="882">
        <v>0.527983104540655</v>
      </c>
      <c r="J831" s="882">
        <v>0</v>
      </c>
      <c r="K831" s="883">
        <v>30</v>
      </c>
      <c r="L831" s="882">
        <v>11.45</v>
      </c>
      <c r="M831" s="882">
        <v>15.8394931362196</v>
      </c>
      <c r="N831" s="881">
        <v>1</v>
      </c>
      <c r="O831" s="881">
        <v>0</v>
      </c>
      <c r="P831" s="878">
        <v>4690379106999</v>
      </c>
      <c r="Q831" s="881"/>
      <c r="R831" s="881">
        <v>0</v>
      </c>
      <c r="S831" s="878" t="s">
        <v>4107</v>
      </c>
      <c r="T831" s="884">
        <f t="shared" si="24"/>
        <v>11006.291000000001</v>
      </c>
      <c r="U831" s="885">
        <f t="shared" si="25"/>
        <v>11556.605550000002</v>
      </c>
    </row>
    <row r="832" spans="1:21" hidden="1">
      <c r="A832" s="878" t="s">
        <v>4834</v>
      </c>
      <c r="B832" s="879">
        <v>620070002884</v>
      </c>
      <c r="C832" s="878" t="s">
        <v>4934</v>
      </c>
      <c r="D832" s="878" t="s">
        <v>4159</v>
      </c>
      <c r="E832" s="878" t="s">
        <v>4135</v>
      </c>
      <c r="F832" s="880">
        <v>16427.3</v>
      </c>
      <c r="G832" s="878" t="s">
        <v>4106</v>
      </c>
      <c r="H832" s="881">
        <v>1</v>
      </c>
      <c r="I832" s="882">
        <v>0.527983104540655</v>
      </c>
      <c r="J832" s="882">
        <v>0</v>
      </c>
      <c r="K832" s="883">
        <v>30</v>
      </c>
      <c r="L832" s="882">
        <v>11.45</v>
      </c>
      <c r="M832" s="882">
        <v>15.8394931362196</v>
      </c>
      <c r="N832" s="881">
        <v>1</v>
      </c>
      <c r="O832" s="881">
        <v>0</v>
      </c>
      <c r="P832" s="878">
        <v>4690379107002</v>
      </c>
      <c r="Q832" s="881"/>
      <c r="R832" s="881">
        <v>0</v>
      </c>
      <c r="S832" s="878" t="s">
        <v>4107</v>
      </c>
      <c r="T832" s="884">
        <f t="shared" si="24"/>
        <v>11006.291000000001</v>
      </c>
      <c r="U832" s="885">
        <f t="shared" si="25"/>
        <v>11556.605550000002</v>
      </c>
    </row>
    <row r="833" spans="1:21" hidden="1">
      <c r="A833" s="878" t="s">
        <v>4834</v>
      </c>
      <c r="B833" s="879">
        <v>620070002885</v>
      </c>
      <c r="C833" s="878" t="s">
        <v>4935</v>
      </c>
      <c r="D833" s="878" t="s">
        <v>4185</v>
      </c>
      <c r="E833" s="878" t="s">
        <v>4135</v>
      </c>
      <c r="F833" s="880">
        <v>8985.2999999999993</v>
      </c>
      <c r="G833" s="878" t="s">
        <v>4106</v>
      </c>
      <c r="H833" s="881">
        <v>2</v>
      </c>
      <c r="I833" s="882">
        <v>0.79207920792079201</v>
      </c>
      <c r="J833" s="882">
        <v>0</v>
      </c>
      <c r="K833" s="883">
        <v>18</v>
      </c>
      <c r="L833" s="882">
        <v>22.9</v>
      </c>
      <c r="M833" s="882">
        <v>14.2574257425743</v>
      </c>
      <c r="N833" s="881">
        <v>1</v>
      </c>
      <c r="O833" s="881">
        <v>0</v>
      </c>
      <c r="P833" s="878">
        <v>4690379107019</v>
      </c>
      <c r="Q833" s="881"/>
      <c r="R833" s="881">
        <v>0</v>
      </c>
      <c r="S833" s="878" t="s">
        <v>4107</v>
      </c>
      <c r="T833" s="884">
        <f t="shared" si="24"/>
        <v>6020.1509999999998</v>
      </c>
      <c r="U833" s="885">
        <f t="shared" si="25"/>
        <v>6321.1585500000001</v>
      </c>
    </row>
    <row r="834" spans="1:21" hidden="1">
      <c r="A834" s="878" t="s">
        <v>4834</v>
      </c>
      <c r="B834" s="879">
        <v>620070002886</v>
      </c>
      <c r="C834" s="878" t="s">
        <v>4936</v>
      </c>
      <c r="D834" s="878" t="s">
        <v>4185</v>
      </c>
      <c r="E834" s="878" t="s">
        <v>4135</v>
      </c>
      <c r="F834" s="880">
        <v>8985.2999999999993</v>
      </c>
      <c r="G834" s="878" t="s">
        <v>4106</v>
      </c>
      <c r="H834" s="881">
        <v>2</v>
      </c>
      <c r="I834" s="882">
        <v>0.79207920792079201</v>
      </c>
      <c r="J834" s="882">
        <v>0</v>
      </c>
      <c r="K834" s="883">
        <v>18</v>
      </c>
      <c r="L834" s="882">
        <v>22.9</v>
      </c>
      <c r="M834" s="882">
        <v>14.2574257425743</v>
      </c>
      <c r="N834" s="881">
        <v>1</v>
      </c>
      <c r="O834" s="881">
        <v>0</v>
      </c>
      <c r="P834" s="878">
        <v>4690379107026</v>
      </c>
      <c r="Q834" s="881"/>
      <c r="R834" s="881">
        <v>0</v>
      </c>
      <c r="S834" s="878" t="s">
        <v>4107</v>
      </c>
      <c r="T834" s="884">
        <f t="shared" si="24"/>
        <v>6020.1509999999998</v>
      </c>
      <c r="U834" s="885">
        <f t="shared" si="25"/>
        <v>6321.1585500000001</v>
      </c>
    </row>
    <row r="835" spans="1:21" hidden="1">
      <c r="A835" s="878" t="s">
        <v>4834</v>
      </c>
      <c r="B835" s="879">
        <v>620070002887</v>
      </c>
      <c r="C835" s="878" t="s">
        <v>4937</v>
      </c>
      <c r="D835" s="878" t="s">
        <v>4185</v>
      </c>
      <c r="E835" s="878" t="s">
        <v>4135</v>
      </c>
      <c r="F835" s="880">
        <v>8985.2999999999993</v>
      </c>
      <c r="G835" s="878" t="s">
        <v>4106</v>
      </c>
      <c r="H835" s="881">
        <v>2</v>
      </c>
      <c r="I835" s="882">
        <v>0.79207920792079201</v>
      </c>
      <c r="J835" s="882">
        <v>0</v>
      </c>
      <c r="K835" s="883">
        <v>18</v>
      </c>
      <c r="L835" s="882">
        <v>22.9</v>
      </c>
      <c r="M835" s="882">
        <v>14.2574257425743</v>
      </c>
      <c r="N835" s="881">
        <v>1</v>
      </c>
      <c r="O835" s="881">
        <v>0</v>
      </c>
      <c r="P835" s="878">
        <v>4690379107033</v>
      </c>
      <c r="Q835" s="881"/>
      <c r="R835" s="881">
        <v>0</v>
      </c>
      <c r="S835" s="878" t="s">
        <v>4107</v>
      </c>
      <c r="T835" s="884">
        <f t="shared" si="24"/>
        <v>6020.1509999999998</v>
      </c>
      <c r="U835" s="885">
        <f t="shared" si="25"/>
        <v>6321.1585500000001</v>
      </c>
    </row>
    <row r="836" spans="1:21" hidden="1">
      <c r="A836" s="878" t="s">
        <v>4834</v>
      </c>
      <c r="B836" s="879">
        <v>620070002888</v>
      </c>
      <c r="C836" s="878" t="s">
        <v>4938</v>
      </c>
      <c r="D836" s="878" t="s">
        <v>4185</v>
      </c>
      <c r="E836" s="878" t="s">
        <v>4135</v>
      </c>
      <c r="F836" s="880">
        <v>8985.2999999999993</v>
      </c>
      <c r="G836" s="878" t="s">
        <v>4106</v>
      </c>
      <c r="H836" s="881">
        <v>2</v>
      </c>
      <c r="I836" s="882">
        <v>0.79207920792079201</v>
      </c>
      <c r="J836" s="882">
        <v>0</v>
      </c>
      <c r="K836" s="883">
        <v>18</v>
      </c>
      <c r="L836" s="882">
        <v>22.9</v>
      </c>
      <c r="M836" s="882">
        <v>14.2574257425743</v>
      </c>
      <c r="N836" s="881">
        <v>1</v>
      </c>
      <c r="O836" s="881">
        <v>0</v>
      </c>
      <c r="P836" s="878">
        <v>4690379107040</v>
      </c>
      <c r="Q836" s="881"/>
      <c r="R836" s="881">
        <v>0</v>
      </c>
      <c r="S836" s="878" t="s">
        <v>4107</v>
      </c>
      <c r="T836" s="884">
        <f t="shared" si="24"/>
        <v>6020.1509999999998</v>
      </c>
      <c r="U836" s="885">
        <f t="shared" si="25"/>
        <v>6321.1585500000001</v>
      </c>
    </row>
    <row r="837" spans="1:21" hidden="1">
      <c r="A837" s="878" t="s">
        <v>4834</v>
      </c>
      <c r="B837" s="879">
        <v>620070002889</v>
      </c>
      <c r="C837" s="878" t="s">
        <v>4939</v>
      </c>
      <c r="D837" s="878" t="s">
        <v>4185</v>
      </c>
      <c r="E837" s="878" t="s">
        <v>4135</v>
      </c>
      <c r="F837" s="880">
        <v>8985.2999999999993</v>
      </c>
      <c r="G837" s="878" t="s">
        <v>4106</v>
      </c>
      <c r="H837" s="881">
        <v>2</v>
      </c>
      <c r="I837" s="882">
        <v>0.79207920792079201</v>
      </c>
      <c r="J837" s="882">
        <v>0</v>
      </c>
      <c r="K837" s="883">
        <v>18</v>
      </c>
      <c r="L837" s="882">
        <v>22.9</v>
      </c>
      <c r="M837" s="882">
        <v>14.2574257425743</v>
      </c>
      <c r="N837" s="881">
        <v>1</v>
      </c>
      <c r="O837" s="881">
        <v>0</v>
      </c>
      <c r="P837" s="878">
        <v>4690379107057</v>
      </c>
      <c r="Q837" s="881"/>
      <c r="R837" s="881">
        <v>0</v>
      </c>
      <c r="S837" s="878" t="s">
        <v>4107</v>
      </c>
      <c r="T837" s="884">
        <f t="shared" si="24"/>
        <v>6020.1509999999998</v>
      </c>
      <c r="U837" s="885">
        <f t="shared" si="25"/>
        <v>6321.1585500000001</v>
      </c>
    </row>
    <row r="838" spans="1:21" hidden="1">
      <c r="A838" s="878" t="s">
        <v>4834</v>
      </c>
      <c r="B838" s="879">
        <v>620070002890</v>
      </c>
      <c r="C838" s="878" t="s">
        <v>4940</v>
      </c>
      <c r="D838" s="878" t="s">
        <v>4185</v>
      </c>
      <c r="E838" s="878" t="s">
        <v>4135</v>
      </c>
      <c r="F838" s="880">
        <v>8985.2999999999993</v>
      </c>
      <c r="G838" s="878" t="s">
        <v>4106</v>
      </c>
      <c r="H838" s="881">
        <v>2</v>
      </c>
      <c r="I838" s="882">
        <v>0.79207920792079201</v>
      </c>
      <c r="J838" s="882">
        <v>0</v>
      </c>
      <c r="K838" s="883">
        <v>18</v>
      </c>
      <c r="L838" s="882">
        <v>22.9</v>
      </c>
      <c r="M838" s="882">
        <v>14.2574257425743</v>
      </c>
      <c r="N838" s="881">
        <v>1</v>
      </c>
      <c r="O838" s="881">
        <v>0</v>
      </c>
      <c r="P838" s="878">
        <v>4690379107064</v>
      </c>
      <c r="Q838" s="881"/>
      <c r="R838" s="881">
        <v>0</v>
      </c>
      <c r="S838" s="878" t="s">
        <v>4107</v>
      </c>
      <c r="T838" s="884">
        <f t="shared" si="24"/>
        <v>6020.1509999999998</v>
      </c>
      <c r="U838" s="885">
        <f t="shared" si="25"/>
        <v>6321.1585500000001</v>
      </c>
    </row>
    <row r="839" spans="1:21" hidden="1">
      <c r="A839" s="878" t="s">
        <v>4834</v>
      </c>
      <c r="B839" s="879">
        <v>620070002891</v>
      </c>
      <c r="C839" s="878" t="s">
        <v>4941</v>
      </c>
      <c r="D839" s="878" t="s">
        <v>4185</v>
      </c>
      <c r="E839" s="878" t="s">
        <v>4135</v>
      </c>
      <c r="F839" s="880">
        <v>8985.2999999999993</v>
      </c>
      <c r="G839" s="878" t="s">
        <v>4106</v>
      </c>
      <c r="H839" s="881">
        <v>2</v>
      </c>
      <c r="I839" s="882">
        <v>0.79207920792079201</v>
      </c>
      <c r="J839" s="882">
        <v>0</v>
      </c>
      <c r="K839" s="883">
        <v>18</v>
      </c>
      <c r="L839" s="882">
        <v>22.9</v>
      </c>
      <c r="M839" s="882">
        <v>14.2574257425743</v>
      </c>
      <c r="N839" s="881">
        <v>1</v>
      </c>
      <c r="O839" s="881">
        <v>0</v>
      </c>
      <c r="P839" s="878">
        <v>4690379107071</v>
      </c>
      <c r="Q839" s="881"/>
      <c r="R839" s="881">
        <v>0</v>
      </c>
      <c r="S839" s="878" t="s">
        <v>4107</v>
      </c>
      <c r="T839" s="884">
        <f t="shared" si="24"/>
        <v>6020.1509999999998</v>
      </c>
      <c r="U839" s="885">
        <f t="shared" si="25"/>
        <v>6321.1585500000001</v>
      </c>
    </row>
    <row r="840" spans="1:21" hidden="1">
      <c r="A840" s="878" t="s">
        <v>4834</v>
      </c>
      <c r="B840" s="879">
        <v>620070002892</v>
      </c>
      <c r="C840" s="878" t="s">
        <v>4942</v>
      </c>
      <c r="D840" s="878" t="s">
        <v>4185</v>
      </c>
      <c r="E840" s="878" t="s">
        <v>4135</v>
      </c>
      <c r="F840" s="880">
        <v>8985.2999999999993</v>
      </c>
      <c r="G840" s="878" t="s">
        <v>4106</v>
      </c>
      <c r="H840" s="881">
        <v>2</v>
      </c>
      <c r="I840" s="882">
        <v>0.79207920792079201</v>
      </c>
      <c r="J840" s="882">
        <v>0</v>
      </c>
      <c r="K840" s="883">
        <v>18</v>
      </c>
      <c r="L840" s="882">
        <v>22.9</v>
      </c>
      <c r="M840" s="882">
        <v>14.2574257425743</v>
      </c>
      <c r="N840" s="881">
        <v>1</v>
      </c>
      <c r="O840" s="881">
        <v>0</v>
      </c>
      <c r="P840" s="878">
        <v>4690379107088</v>
      </c>
      <c r="Q840" s="881"/>
      <c r="R840" s="881">
        <v>0</v>
      </c>
      <c r="S840" s="878" t="s">
        <v>4107</v>
      </c>
      <c r="T840" s="884">
        <f t="shared" si="24"/>
        <v>6020.1509999999998</v>
      </c>
      <c r="U840" s="885">
        <f t="shared" si="25"/>
        <v>6321.1585500000001</v>
      </c>
    </row>
    <row r="841" spans="1:21" hidden="1">
      <c r="A841" s="878" t="s">
        <v>4834</v>
      </c>
      <c r="B841" s="879">
        <v>620070002893</v>
      </c>
      <c r="C841" s="878" t="s">
        <v>4943</v>
      </c>
      <c r="D841" s="878" t="s">
        <v>4185</v>
      </c>
      <c r="E841" s="878" t="s">
        <v>4135</v>
      </c>
      <c r="F841" s="880">
        <v>12895.4</v>
      </c>
      <c r="G841" s="878" t="s">
        <v>4106</v>
      </c>
      <c r="H841" s="881">
        <v>1</v>
      </c>
      <c r="I841" s="882">
        <v>0.396039603960396</v>
      </c>
      <c r="J841" s="882">
        <v>0</v>
      </c>
      <c r="K841" s="883">
        <v>30</v>
      </c>
      <c r="L841" s="882">
        <v>5.2850000000000001</v>
      </c>
      <c r="M841" s="882">
        <v>11.881188118811901</v>
      </c>
      <c r="N841" s="881">
        <v>1</v>
      </c>
      <c r="O841" s="881">
        <v>0</v>
      </c>
      <c r="P841" s="878">
        <v>4690379107095</v>
      </c>
      <c r="Q841" s="881"/>
      <c r="R841" s="881">
        <v>0</v>
      </c>
      <c r="S841" s="878" t="s">
        <v>4107</v>
      </c>
      <c r="T841" s="884">
        <f t="shared" si="24"/>
        <v>8639.9179999999997</v>
      </c>
      <c r="U841" s="885">
        <f t="shared" si="25"/>
        <v>9071.9138999999996</v>
      </c>
    </row>
    <row r="842" spans="1:21" hidden="1">
      <c r="A842" s="878" t="s">
        <v>4834</v>
      </c>
      <c r="B842" s="879">
        <v>620070002894</v>
      </c>
      <c r="C842" s="878" t="s">
        <v>4944</v>
      </c>
      <c r="D842" s="878" t="s">
        <v>4185</v>
      </c>
      <c r="E842" s="878" t="s">
        <v>4135</v>
      </c>
      <c r="F842" s="880">
        <v>12895.4</v>
      </c>
      <c r="G842" s="878" t="s">
        <v>4106</v>
      </c>
      <c r="H842" s="881">
        <v>1</v>
      </c>
      <c r="I842" s="882">
        <v>0.396039603960396</v>
      </c>
      <c r="J842" s="882">
        <v>0</v>
      </c>
      <c r="K842" s="883">
        <v>30</v>
      </c>
      <c r="L842" s="882">
        <v>5.2850000000000001</v>
      </c>
      <c r="M842" s="882">
        <v>11.881188118811901</v>
      </c>
      <c r="N842" s="881">
        <v>1</v>
      </c>
      <c r="O842" s="881">
        <v>0</v>
      </c>
      <c r="P842" s="878">
        <v>4690379107101</v>
      </c>
      <c r="Q842" s="881"/>
      <c r="R842" s="881">
        <v>0</v>
      </c>
      <c r="S842" s="878" t="s">
        <v>4107</v>
      </c>
      <c r="T842" s="884">
        <f t="shared" si="24"/>
        <v>8639.9179999999997</v>
      </c>
      <c r="U842" s="885">
        <f t="shared" si="25"/>
        <v>9071.9138999999996</v>
      </c>
    </row>
    <row r="843" spans="1:21" hidden="1">
      <c r="A843" s="878" t="s">
        <v>4834</v>
      </c>
      <c r="B843" s="879">
        <v>620070002895</v>
      </c>
      <c r="C843" s="878" t="s">
        <v>4945</v>
      </c>
      <c r="D843" s="878" t="s">
        <v>4185</v>
      </c>
      <c r="E843" s="878" t="s">
        <v>4135</v>
      </c>
      <c r="F843" s="880">
        <v>12895.4</v>
      </c>
      <c r="G843" s="878" t="s">
        <v>4106</v>
      </c>
      <c r="H843" s="881">
        <v>1</v>
      </c>
      <c r="I843" s="882">
        <v>0.396039603960396</v>
      </c>
      <c r="J843" s="882">
        <v>0</v>
      </c>
      <c r="K843" s="883">
        <v>30</v>
      </c>
      <c r="L843" s="882">
        <v>5.2850000000000001</v>
      </c>
      <c r="M843" s="882">
        <v>11.881188118811901</v>
      </c>
      <c r="N843" s="881">
        <v>1</v>
      </c>
      <c r="O843" s="881">
        <v>0</v>
      </c>
      <c r="P843" s="878">
        <v>4690379107118</v>
      </c>
      <c r="Q843" s="881"/>
      <c r="R843" s="881">
        <v>0</v>
      </c>
      <c r="S843" s="878" t="s">
        <v>4107</v>
      </c>
      <c r="T843" s="884">
        <f t="shared" si="24"/>
        <v>8639.9179999999997</v>
      </c>
      <c r="U843" s="885">
        <f t="shared" si="25"/>
        <v>9071.9138999999996</v>
      </c>
    </row>
    <row r="844" spans="1:21" hidden="1">
      <c r="A844" s="878" t="s">
        <v>4834</v>
      </c>
      <c r="B844" s="879">
        <v>620070002896</v>
      </c>
      <c r="C844" s="878" t="s">
        <v>4946</v>
      </c>
      <c r="D844" s="878" t="s">
        <v>4185</v>
      </c>
      <c r="E844" s="878" t="s">
        <v>4135</v>
      </c>
      <c r="F844" s="880">
        <v>12895.4</v>
      </c>
      <c r="G844" s="878" t="s">
        <v>4106</v>
      </c>
      <c r="H844" s="881">
        <v>1</v>
      </c>
      <c r="I844" s="882">
        <v>0.396039603960396</v>
      </c>
      <c r="J844" s="882">
        <v>0</v>
      </c>
      <c r="K844" s="883">
        <v>30</v>
      </c>
      <c r="L844" s="882">
        <v>5.2850000000000001</v>
      </c>
      <c r="M844" s="882">
        <v>11.881188118811901</v>
      </c>
      <c r="N844" s="881">
        <v>1</v>
      </c>
      <c r="O844" s="881">
        <v>0</v>
      </c>
      <c r="P844" s="878">
        <v>4690379107125</v>
      </c>
      <c r="Q844" s="881"/>
      <c r="R844" s="881">
        <v>0</v>
      </c>
      <c r="S844" s="878" t="s">
        <v>4107</v>
      </c>
      <c r="T844" s="884">
        <f t="shared" si="24"/>
        <v>8639.9179999999997</v>
      </c>
      <c r="U844" s="885">
        <f t="shared" si="25"/>
        <v>9071.9138999999996</v>
      </c>
    </row>
    <row r="845" spans="1:21" hidden="1">
      <c r="A845" s="878" t="s">
        <v>4834</v>
      </c>
      <c r="B845" s="879">
        <v>620070002897</v>
      </c>
      <c r="C845" s="878" t="s">
        <v>4947</v>
      </c>
      <c r="D845" s="878" t="s">
        <v>4185</v>
      </c>
      <c r="E845" s="878" t="s">
        <v>4135</v>
      </c>
      <c r="F845" s="880">
        <v>12895.4</v>
      </c>
      <c r="G845" s="878" t="s">
        <v>4106</v>
      </c>
      <c r="H845" s="881">
        <v>1</v>
      </c>
      <c r="I845" s="882">
        <v>0.396039603960396</v>
      </c>
      <c r="J845" s="882">
        <v>0</v>
      </c>
      <c r="K845" s="883">
        <v>30</v>
      </c>
      <c r="L845" s="882">
        <v>5.2850000000000001</v>
      </c>
      <c r="M845" s="882">
        <v>11.881188118811901</v>
      </c>
      <c r="N845" s="881">
        <v>1</v>
      </c>
      <c r="O845" s="881">
        <v>0</v>
      </c>
      <c r="P845" s="878">
        <v>4690379107132</v>
      </c>
      <c r="Q845" s="881"/>
      <c r="R845" s="881">
        <v>0</v>
      </c>
      <c r="S845" s="878" t="s">
        <v>4107</v>
      </c>
      <c r="T845" s="884">
        <f t="shared" si="24"/>
        <v>8639.9179999999997</v>
      </c>
      <c r="U845" s="885">
        <f t="shared" si="25"/>
        <v>9071.9138999999996</v>
      </c>
    </row>
    <row r="846" spans="1:21" hidden="1">
      <c r="A846" s="878" t="s">
        <v>4834</v>
      </c>
      <c r="B846" s="879">
        <v>620070002898</v>
      </c>
      <c r="C846" s="878" t="s">
        <v>4948</v>
      </c>
      <c r="D846" s="878" t="s">
        <v>4185</v>
      </c>
      <c r="E846" s="878" t="s">
        <v>4135</v>
      </c>
      <c r="F846" s="880">
        <v>12895.4</v>
      </c>
      <c r="G846" s="878" t="s">
        <v>4106</v>
      </c>
      <c r="H846" s="881">
        <v>1</v>
      </c>
      <c r="I846" s="882">
        <v>0.396039603960396</v>
      </c>
      <c r="J846" s="882">
        <v>0</v>
      </c>
      <c r="K846" s="883">
        <v>30</v>
      </c>
      <c r="L846" s="882">
        <v>5.2850000000000001</v>
      </c>
      <c r="M846" s="882">
        <v>11.881188118811901</v>
      </c>
      <c r="N846" s="881">
        <v>1</v>
      </c>
      <c r="O846" s="881">
        <v>0</v>
      </c>
      <c r="P846" s="878">
        <v>4690379107149</v>
      </c>
      <c r="Q846" s="881"/>
      <c r="R846" s="881">
        <v>0</v>
      </c>
      <c r="S846" s="878" t="s">
        <v>4107</v>
      </c>
      <c r="T846" s="884">
        <f t="shared" si="24"/>
        <v>8639.9179999999997</v>
      </c>
      <c r="U846" s="885">
        <f t="shared" si="25"/>
        <v>9071.9138999999996</v>
      </c>
    </row>
    <row r="847" spans="1:21" hidden="1">
      <c r="A847" s="878" t="s">
        <v>4834</v>
      </c>
      <c r="B847" s="879">
        <v>620070002899</v>
      </c>
      <c r="C847" s="878" t="s">
        <v>4949</v>
      </c>
      <c r="D847" s="878" t="s">
        <v>4185</v>
      </c>
      <c r="E847" s="878" t="s">
        <v>4135</v>
      </c>
      <c r="F847" s="880">
        <v>12895.4</v>
      </c>
      <c r="G847" s="878" t="s">
        <v>4106</v>
      </c>
      <c r="H847" s="881">
        <v>1</v>
      </c>
      <c r="I847" s="882">
        <v>0.396039603960396</v>
      </c>
      <c r="J847" s="882">
        <v>0</v>
      </c>
      <c r="K847" s="883">
        <v>30</v>
      </c>
      <c r="L847" s="882">
        <v>5.2850000000000001</v>
      </c>
      <c r="M847" s="882">
        <v>11.881188118811901</v>
      </c>
      <c r="N847" s="881">
        <v>1</v>
      </c>
      <c r="O847" s="881">
        <v>0</v>
      </c>
      <c r="P847" s="878">
        <v>4690379107156</v>
      </c>
      <c r="Q847" s="881"/>
      <c r="R847" s="881">
        <v>0</v>
      </c>
      <c r="S847" s="878" t="s">
        <v>4107</v>
      </c>
      <c r="T847" s="884">
        <f t="shared" si="24"/>
        <v>8639.9179999999997</v>
      </c>
      <c r="U847" s="885">
        <f t="shared" si="25"/>
        <v>9071.9138999999996</v>
      </c>
    </row>
    <row r="848" spans="1:21" hidden="1">
      <c r="A848" s="878" t="s">
        <v>4834</v>
      </c>
      <c r="B848" s="879">
        <v>620070002900</v>
      </c>
      <c r="C848" s="878" t="s">
        <v>4950</v>
      </c>
      <c r="D848" s="878" t="s">
        <v>4185</v>
      </c>
      <c r="E848" s="878" t="s">
        <v>4135</v>
      </c>
      <c r="F848" s="880">
        <v>12895.4</v>
      </c>
      <c r="G848" s="878" t="s">
        <v>4106</v>
      </c>
      <c r="H848" s="881">
        <v>1</v>
      </c>
      <c r="I848" s="882">
        <v>0.396039603960396</v>
      </c>
      <c r="J848" s="882">
        <v>0</v>
      </c>
      <c r="K848" s="883">
        <v>30</v>
      </c>
      <c r="L848" s="882">
        <v>5.2850000000000001</v>
      </c>
      <c r="M848" s="882">
        <v>11.881188118811901</v>
      </c>
      <c r="N848" s="881">
        <v>1</v>
      </c>
      <c r="O848" s="881">
        <v>0</v>
      </c>
      <c r="P848" s="878">
        <v>4690379107163</v>
      </c>
      <c r="Q848" s="881"/>
      <c r="R848" s="881">
        <v>0</v>
      </c>
      <c r="S848" s="878" t="s">
        <v>4107</v>
      </c>
      <c r="T848" s="884">
        <f t="shared" si="24"/>
        <v>8639.9179999999997</v>
      </c>
      <c r="U848" s="885">
        <f t="shared" si="25"/>
        <v>9071.9138999999996</v>
      </c>
    </row>
    <row r="849" spans="1:21" hidden="1">
      <c r="A849" s="878" t="s">
        <v>4834</v>
      </c>
      <c r="B849" s="879">
        <v>620070002901</v>
      </c>
      <c r="C849" s="878" t="s">
        <v>4951</v>
      </c>
      <c r="D849" s="878" t="s">
        <v>4185</v>
      </c>
      <c r="E849" s="878" t="s">
        <v>4135</v>
      </c>
      <c r="F849" s="880">
        <v>12895.4</v>
      </c>
      <c r="G849" s="878" t="s">
        <v>4106</v>
      </c>
      <c r="H849" s="881">
        <v>1</v>
      </c>
      <c r="I849" s="882">
        <v>0.396039603960396</v>
      </c>
      <c r="J849" s="882">
        <v>0</v>
      </c>
      <c r="K849" s="883">
        <v>30</v>
      </c>
      <c r="L849" s="882">
        <v>5.2850000000000001</v>
      </c>
      <c r="M849" s="882">
        <v>11.881188118811901</v>
      </c>
      <c r="N849" s="881">
        <v>1</v>
      </c>
      <c r="O849" s="881">
        <v>0</v>
      </c>
      <c r="P849" s="878">
        <v>4690379107170</v>
      </c>
      <c r="Q849" s="881"/>
      <c r="R849" s="881">
        <v>0</v>
      </c>
      <c r="S849" s="878" t="s">
        <v>4107</v>
      </c>
      <c r="T849" s="884">
        <f t="shared" si="24"/>
        <v>8639.9179999999997</v>
      </c>
      <c r="U849" s="885">
        <f t="shared" si="25"/>
        <v>9071.9138999999996</v>
      </c>
    </row>
    <row r="850" spans="1:21" hidden="1">
      <c r="A850" s="878" t="s">
        <v>4834</v>
      </c>
      <c r="B850" s="879">
        <v>620070002902</v>
      </c>
      <c r="C850" s="878" t="s">
        <v>4952</v>
      </c>
      <c r="D850" s="878" t="s">
        <v>4185</v>
      </c>
      <c r="E850" s="878" t="s">
        <v>4135</v>
      </c>
      <c r="F850" s="880">
        <v>12895.4</v>
      </c>
      <c r="G850" s="878" t="s">
        <v>4106</v>
      </c>
      <c r="H850" s="881">
        <v>1</v>
      </c>
      <c r="I850" s="882">
        <v>0.396039603960396</v>
      </c>
      <c r="J850" s="882">
        <v>0</v>
      </c>
      <c r="K850" s="883">
        <v>30</v>
      </c>
      <c r="L850" s="882">
        <v>5.2850000000000001</v>
      </c>
      <c r="M850" s="882">
        <v>11.881188118811901</v>
      </c>
      <c r="N850" s="881">
        <v>1</v>
      </c>
      <c r="O850" s="881">
        <v>0</v>
      </c>
      <c r="P850" s="878">
        <v>4690379107187</v>
      </c>
      <c r="Q850" s="881"/>
      <c r="R850" s="881">
        <v>0</v>
      </c>
      <c r="S850" s="878" t="s">
        <v>4107</v>
      </c>
      <c r="T850" s="884">
        <f t="shared" si="24"/>
        <v>8639.9179999999997</v>
      </c>
      <c r="U850" s="885">
        <f t="shared" si="25"/>
        <v>9071.9138999999996</v>
      </c>
    </row>
    <row r="851" spans="1:21" hidden="1">
      <c r="A851" s="878" t="s">
        <v>4834</v>
      </c>
      <c r="B851" s="879">
        <v>620070002903</v>
      </c>
      <c r="C851" s="878" t="s">
        <v>4953</v>
      </c>
      <c r="D851" s="878" t="s">
        <v>4185</v>
      </c>
      <c r="E851" s="878" t="s">
        <v>4135</v>
      </c>
      <c r="F851" s="880">
        <v>12895.4</v>
      </c>
      <c r="G851" s="878" t="s">
        <v>4106</v>
      </c>
      <c r="H851" s="881">
        <v>1</v>
      </c>
      <c r="I851" s="882">
        <v>0.396039603960396</v>
      </c>
      <c r="J851" s="882">
        <v>0</v>
      </c>
      <c r="K851" s="883">
        <v>30</v>
      </c>
      <c r="L851" s="882">
        <v>5.2850000000000001</v>
      </c>
      <c r="M851" s="882">
        <v>11.881188118811901</v>
      </c>
      <c r="N851" s="881">
        <v>1</v>
      </c>
      <c r="O851" s="881">
        <v>0</v>
      </c>
      <c r="P851" s="878">
        <v>4690379107194</v>
      </c>
      <c r="Q851" s="881"/>
      <c r="R851" s="881">
        <v>0</v>
      </c>
      <c r="S851" s="878" t="s">
        <v>4107</v>
      </c>
      <c r="T851" s="884">
        <f t="shared" si="24"/>
        <v>8639.9179999999997</v>
      </c>
      <c r="U851" s="885">
        <f t="shared" si="25"/>
        <v>9071.9138999999996</v>
      </c>
    </row>
    <row r="852" spans="1:21" hidden="1">
      <c r="A852" s="878" t="s">
        <v>4834</v>
      </c>
      <c r="B852" s="879">
        <v>620070002904</v>
      </c>
      <c r="C852" s="878" t="s">
        <v>4954</v>
      </c>
      <c r="D852" s="878" t="s">
        <v>4185</v>
      </c>
      <c r="E852" s="878" t="s">
        <v>4135</v>
      </c>
      <c r="F852" s="880">
        <v>12895.4</v>
      </c>
      <c r="G852" s="878" t="s">
        <v>4106</v>
      </c>
      <c r="H852" s="881">
        <v>1</v>
      </c>
      <c r="I852" s="882">
        <v>0.396039603960396</v>
      </c>
      <c r="J852" s="882">
        <v>0</v>
      </c>
      <c r="K852" s="883">
        <v>30</v>
      </c>
      <c r="L852" s="882">
        <v>5.2850000000000001</v>
      </c>
      <c r="M852" s="882">
        <v>11.881188118811901</v>
      </c>
      <c r="N852" s="881">
        <v>1</v>
      </c>
      <c r="O852" s="881">
        <v>0</v>
      </c>
      <c r="P852" s="878">
        <v>4690379107200</v>
      </c>
      <c r="Q852" s="881"/>
      <c r="R852" s="881">
        <v>0</v>
      </c>
      <c r="S852" s="878" t="s">
        <v>4107</v>
      </c>
      <c r="T852" s="884">
        <f t="shared" si="24"/>
        <v>8639.9179999999997</v>
      </c>
      <c r="U852" s="885">
        <f t="shared" si="25"/>
        <v>9071.9138999999996</v>
      </c>
    </row>
    <row r="853" spans="1:21" hidden="1">
      <c r="A853" s="878" t="s">
        <v>4834</v>
      </c>
      <c r="B853" s="879">
        <v>620070002905</v>
      </c>
      <c r="C853" s="878" t="s">
        <v>4955</v>
      </c>
      <c r="D853" s="878" t="s">
        <v>4185</v>
      </c>
      <c r="E853" s="878" t="s">
        <v>4135</v>
      </c>
      <c r="F853" s="880">
        <v>12895.4</v>
      </c>
      <c r="G853" s="878" t="s">
        <v>4106</v>
      </c>
      <c r="H853" s="881">
        <v>1</v>
      </c>
      <c r="I853" s="882">
        <v>0.396039603960396</v>
      </c>
      <c r="J853" s="882">
        <v>0</v>
      </c>
      <c r="K853" s="883">
        <v>30</v>
      </c>
      <c r="L853" s="882">
        <v>5.2850000000000001</v>
      </c>
      <c r="M853" s="882">
        <v>11.881188118811901</v>
      </c>
      <c r="N853" s="881">
        <v>1</v>
      </c>
      <c r="O853" s="881">
        <v>0</v>
      </c>
      <c r="P853" s="878">
        <v>4690379107217</v>
      </c>
      <c r="Q853" s="881"/>
      <c r="R853" s="881">
        <v>0</v>
      </c>
      <c r="S853" s="878" t="s">
        <v>4107</v>
      </c>
      <c r="T853" s="884">
        <f t="shared" si="24"/>
        <v>8639.9179999999997</v>
      </c>
      <c r="U853" s="885">
        <f t="shared" si="25"/>
        <v>9071.9138999999996</v>
      </c>
    </row>
    <row r="854" spans="1:21" hidden="1">
      <c r="A854" s="878" t="s">
        <v>4834</v>
      </c>
      <c r="B854" s="879">
        <v>620070002906</v>
      </c>
      <c r="C854" s="878" t="s">
        <v>4956</v>
      </c>
      <c r="D854" s="878" t="s">
        <v>4185</v>
      </c>
      <c r="E854" s="878" t="s">
        <v>4135</v>
      </c>
      <c r="F854" s="880">
        <v>12895.4</v>
      </c>
      <c r="G854" s="878" t="s">
        <v>4106</v>
      </c>
      <c r="H854" s="881">
        <v>1</v>
      </c>
      <c r="I854" s="882">
        <v>0.396039603960396</v>
      </c>
      <c r="J854" s="882">
        <v>0</v>
      </c>
      <c r="K854" s="883">
        <v>30</v>
      </c>
      <c r="L854" s="882">
        <v>5.2850000000000001</v>
      </c>
      <c r="M854" s="882">
        <v>11.881188118811901</v>
      </c>
      <c r="N854" s="881">
        <v>1</v>
      </c>
      <c r="O854" s="881">
        <v>0</v>
      </c>
      <c r="P854" s="878">
        <v>4690379107224</v>
      </c>
      <c r="Q854" s="881"/>
      <c r="R854" s="881">
        <v>0</v>
      </c>
      <c r="S854" s="878" t="s">
        <v>4107</v>
      </c>
      <c r="T854" s="884">
        <f t="shared" si="24"/>
        <v>8639.9179999999997</v>
      </c>
      <c r="U854" s="885">
        <f t="shared" si="25"/>
        <v>9071.9138999999996</v>
      </c>
    </row>
    <row r="855" spans="1:21" hidden="1">
      <c r="A855" s="878" t="s">
        <v>4834</v>
      </c>
      <c r="B855" s="879">
        <v>620070002907</v>
      </c>
      <c r="C855" s="878" t="s">
        <v>4957</v>
      </c>
      <c r="D855" s="878" t="s">
        <v>4185</v>
      </c>
      <c r="E855" s="878" t="s">
        <v>4135</v>
      </c>
      <c r="F855" s="880">
        <v>12895.4</v>
      </c>
      <c r="G855" s="878" t="s">
        <v>4106</v>
      </c>
      <c r="H855" s="881">
        <v>1</v>
      </c>
      <c r="I855" s="882">
        <v>0.396039603960396</v>
      </c>
      <c r="J855" s="882">
        <v>0</v>
      </c>
      <c r="K855" s="883">
        <v>30</v>
      </c>
      <c r="L855" s="882">
        <v>5.2850000000000001</v>
      </c>
      <c r="M855" s="882">
        <v>11.881188118811901</v>
      </c>
      <c r="N855" s="881">
        <v>1</v>
      </c>
      <c r="O855" s="881">
        <v>0</v>
      </c>
      <c r="P855" s="878">
        <v>4690379107231</v>
      </c>
      <c r="Q855" s="881"/>
      <c r="R855" s="881">
        <v>0</v>
      </c>
      <c r="S855" s="878" t="s">
        <v>4107</v>
      </c>
      <c r="T855" s="884">
        <f t="shared" si="24"/>
        <v>8639.9179999999997</v>
      </c>
      <c r="U855" s="885">
        <f t="shared" si="25"/>
        <v>9071.9138999999996</v>
      </c>
    </row>
    <row r="856" spans="1:21" hidden="1">
      <c r="A856" s="878" t="s">
        <v>4834</v>
      </c>
      <c r="B856" s="879">
        <v>620070002908</v>
      </c>
      <c r="C856" s="878" t="s">
        <v>4958</v>
      </c>
      <c r="D856" s="878" t="s">
        <v>4185</v>
      </c>
      <c r="E856" s="878" t="s">
        <v>4135</v>
      </c>
      <c r="F856" s="880">
        <v>12895.4</v>
      </c>
      <c r="G856" s="878" t="s">
        <v>4106</v>
      </c>
      <c r="H856" s="881">
        <v>1</v>
      </c>
      <c r="I856" s="882">
        <v>0.396039603960396</v>
      </c>
      <c r="J856" s="882">
        <v>0</v>
      </c>
      <c r="K856" s="883">
        <v>30</v>
      </c>
      <c r="L856" s="882">
        <v>5.2850000000000001</v>
      </c>
      <c r="M856" s="882">
        <v>11.881188118811901</v>
      </c>
      <c r="N856" s="881">
        <v>1</v>
      </c>
      <c r="O856" s="881">
        <v>0</v>
      </c>
      <c r="P856" s="878">
        <v>4690379107248</v>
      </c>
      <c r="Q856" s="881"/>
      <c r="R856" s="881">
        <v>0</v>
      </c>
      <c r="S856" s="878" t="s">
        <v>4107</v>
      </c>
      <c r="T856" s="884">
        <f t="shared" si="24"/>
        <v>8639.9179999999997</v>
      </c>
      <c r="U856" s="885">
        <f t="shared" si="25"/>
        <v>9071.9138999999996</v>
      </c>
    </row>
    <row r="857" spans="1:21" hidden="1">
      <c r="A857" s="878" t="s">
        <v>4959</v>
      </c>
      <c r="B857" s="879">
        <v>610010001959</v>
      </c>
      <c r="C857" s="878" t="s">
        <v>4960</v>
      </c>
      <c r="D857" s="878" t="s">
        <v>4104</v>
      </c>
      <c r="E857" s="878" t="s">
        <v>4105</v>
      </c>
      <c r="F857" s="880">
        <v>6496.5</v>
      </c>
      <c r="G857" s="878" t="s">
        <v>4106</v>
      </c>
      <c r="H857" s="881">
        <v>2</v>
      </c>
      <c r="I857" s="882">
        <v>0.72</v>
      </c>
      <c r="J857" s="882">
        <v>0</v>
      </c>
      <c r="K857" s="883">
        <v>30</v>
      </c>
      <c r="L857" s="882">
        <v>31.32</v>
      </c>
      <c r="M857" s="882">
        <v>21.6</v>
      </c>
      <c r="N857" s="881">
        <v>1</v>
      </c>
      <c r="O857" s="881">
        <v>0</v>
      </c>
      <c r="P857" s="878">
        <v>4690379072768</v>
      </c>
      <c r="Q857" s="881"/>
      <c r="R857" s="881">
        <v>0</v>
      </c>
      <c r="S857" s="878" t="s">
        <v>4107</v>
      </c>
      <c r="T857" s="884">
        <f t="shared" si="24"/>
        <v>4352.6550000000007</v>
      </c>
      <c r="U857" s="885">
        <f t="shared" si="25"/>
        <v>4570.2877500000013</v>
      </c>
    </row>
    <row r="858" spans="1:21" hidden="1">
      <c r="A858" s="878" t="s">
        <v>4961</v>
      </c>
      <c r="B858" s="879">
        <v>610010001167</v>
      </c>
      <c r="C858" s="878" t="s">
        <v>4962</v>
      </c>
      <c r="D858" s="878" t="s">
        <v>4104</v>
      </c>
      <c r="E858" s="878" t="s">
        <v>4105</v>
      </c>
      <c r="F858" s="880">
        <v>6496.5</v>
      </c>
      <c r="G858" s="878" t="s">
        <v>4106</v>
      </c>
      <c r="H858" s="881">
        <v>2</v>
      </c>
      <c r="I858" s="882">
        <v>0.72</v>
      </c>
      <c r="J858" s="882">
        <v>0</v>
      </c>
      <c r="K858" s="883">
        <v>30</v>
      </c>
      <c r="L858" s="882">
        <v>31.32</v>
      </c>
      <c r="M858" s="882">
        <v>21.6</v>
      </c>
      <c r="N858" s="881">
        <v>1</v>
      </c>
      <c r="O858" s="881">
        <v>0</v>
      </c>
      <c r="P858" s="878">
        <v>4690379047841</v>
      </c>
      <c r="Q858" s="881"/>
      <c r="R858" s="881">
        <v>0</v>
      </c>
      <c r="S858" s="878" t="s">
        <v>4107</v>
      </c>
      <c r="T858" s="884">
        <f t="shared" si="24"/>
        <v>4352.6550000000007</v>
      </c>
      <c r="U858" s="885">
        <f t="shared" si="25"/>
        <v>4570.2877500000013</v>
      </c>
    </row>
    <row r="859" spans="1:21" hidden="1">
      <c r="A859" s="878" t="s">
        <v>4961</v>
      </c>
      <c r="B859" s="879">
        <v>610010001426</v>
      </c>
      <c r="C859" s="878" t="s">
        <v>4963</v>
      </c>
      <c r="D859" s="878" t="s">
        <v>4104</v>
      </c>
      <c r="E859" s="878" t="s">
        <v>4105</v>
      </c>
      <c r="F859" s="880">
        <v>6496.5</v>
      </c>
      <c r="G859" s="878" t="s">
        <v>4106</v>
      </c>
      <c r="H859" s="881">
        <v>2</v>
      </c>
      <c r="I859" s="882">
        <v>0.72</v>
      </c>
      <c r="J859" s="882">
        <v>0</v>
      </c>
      <c r="K859" s="883">
        <v>30</v>
      </c>
      <c r="L859" s="882">
        <v>31.32</v>
      </c>
      <c r="M859" s="882">
        <v>21.6</v>
      </c>
      <c r="N859" s="881">
        <v>1</v>
      </c>
      <c r="O859" s="881">
        <v>0</v>
      </c>
      <c r="P859" s="878">
        <v>4690379057277</v>
      </c>
      <c r="Q859" s="881"/>
      <c r="R859" s="881">
        <v>0</v>
      </c>
      <c r="S859" s="878" t="s">
        <v>4107</v>
      </c>
      <c r="T859" s="884">
        <f t="shared" si="24"/>
        <v>4352.6550000000007</v>
      </c>
      <c r="U859" s="885">
        <f t="shared" si="25"/>
        <v>4570.2877500000013</v>
      </c>
    </row>
    <row r="860" spans="1:21" hidden="1">
      <c r="A860" s="878" t="s">
        <v>4964</v>
      </c>
      <c r="B860" s="879">
        <v>610010002637</v>
      </c>
      <c r="C860" s="878" t="s">
        <v>4965</v>
      </c>
      <c r="D860" s="878" t="s">
        <v>4111</v>
      </c>
      <c r="E860" s="878" t="s">
        <v>4105</v>
      </c>
      <c r="F860" s="880">
        <v>6075.5999999999995</v>
      </c>
      <c r="G860" s="878" t="s">
        <v>4106</v>
      </c>
      <c r="H860" s="881">
        <v>2</v>
      </c>
      <c r="I860" s="882">
        <v>2.56</v>
      </c>
      <c r="J860" s="882">
        <v>0</v>
      </c>
      <c r="K860" s="883">
        <v>21</v>
      </c>
      <c r="L860" s="882">
        <v>51.712000000000003</v>
      </c>
      <c r="M860" s="882">
        <v>53.76</v>
      </c>
      <c r="N860" s="881">
        <v>1</v>
      </c>
      <c r="O860" s="881">
        <v>0</v>
      </c>
      <c r="P860" s="878">
        <v>4690379086826</v>
      </c>
      <c r="Q860" s="881"/>
      <c r="R860" s="881">
        <v>0</v>
      </c>
      <c r="S860" s="878" t="s">
        <v>4107</v>
      </c>
      <c r="T860" s="884">
        <f t="shared" si="24"/>
        <v>4070.652</v>
      </c>
      <c r="U860" s="885">
        <f t="shared" si="25"/>
        <v>4274.1846000000005</v>
      </c>
    </row>
    <row r="861" spans="1:21" hidden="1">
      <c r="A861" s="878" t="s">
        <v>4964</v>
      </c>
      <c r="B861" s="879">
        <v>610010002640</v>
      </c>
      <c r="C861" s="878" t="s">
        <v>4966</v>
      </c>
      <c r="D861" s="878" t="s">
        <v>4111</v>
      </c>
      <c r="E861" s="878" t="s">
        <v>4105</v>
      </c>
      <c r="F861" s="880">
        <v>6075.5999999999995</v>
      </c>
      <c r="G861" s="878" t="s">
        <v>4106</v>
      </c>
      <c r="H861" s="881">
        <v>2</v>
      </c>
      <c r="I861" s="882">
        <v>2.56</v>
      </c>
      <c r="J861" s="882">
        <v>0</v>
      </c>
      <c r="K861" s="883">
        <v>21</v>
      </c>
      <c r="L861" s="882">
        <v>51.712000000000003</v>
      </c>
      <c r="M861" s="882">
        <v>53.76</v>
      </c>
      <c r="N861" s="881">
        <v>1</v>
      </c>
      <c r="O861" s="881">
        <v>0</v>
      </c>
      <c r="P861" s="878">
        <v>4690379086857</v>
      </c>
      <c r="Q861" s="881"/>
      <c r="R861" s="881">
        <v>0</v>
      </c>
      <c r="S861" s="878" t="s">
        <v>4107</v>
      </c>
      <c r="T861" s="884">
        <f t="shared" si="24"/>
        <v>4070.652</v>
      </c>
      <c r="U861" s="885">
        <f t="shared" si="25"/>
        <v>4274.1846000000005</v>
      </c>
    </row>
    <row r="862" spans="1:21" hidden="1">
      <c r="A862" s="878" t="s">
        <v>4964</v>
      </c>
      <c r="B862" s="879">
        <v>610010002641</v>
      </c>
      <c r="C862" s="878" t="s">
        <v>4967</v>
      </c>
      <c r="D862" s="878" t="s">
        <v>4111</v>
      </c>
      <c r="E862" s="878" t="s">
        <v>4105</v>
      </c>
      <c r="F862" s="880">
        <v>6075.5999999999995</v>
      </c>
      <c r="G862" s="878" t="s">
        <v>4106</v>
      </c>
      <c r="H862" s="881">
        <v>2</v>
      </c>
      <c r="I862" s="882">
        <v>2.56</v>
      </c>
      <c r="J862" s="882">
        <v>0</v>
      </c>
      <c r="K862" s="883">
        <v>21</v>
      </c>
      <c r="L862" s="882">
        <v>51.712000000000003</v>
      </c>
      <c r="M862" s="882">
        <v>53.76</v>
      </c>
      <c r="N862" s="881">
        <v>1</v>
      </c>
      <c r="O862" s="881">
        <v>0</v>
      </c>
      <c r="P862" s="878">
        <v>4690379086864</v>
      </c>
      <c r="Q862" s="881"/>
      <c r="R862" s="881">
        <v>0</v>
      </c>
      <c r="S862" s="878" t="s">
        <v>4107</v>
      </c>
      <c r="T862" s="884">
        <f t="shared" si="24"/>
        <v>4070.652</v>
      </c>
      <c r="U862" s="885">
        <f t="shared" si="25"/>
        <v>4274.1846000000005</v>
      </c>
    </row>
    <row r="863" spans="1:21" hidden="1">
      <c r="A863" s="878" t="s">
        <v>4964</v>
      </c>
      <c r="B863" s="879">
        <v>610010002638</v>
      </c>
      <c r="C863" s="878" t="s">
        <v>4968</v>
      </c>
      <c r="D863" s="878" t="s">
        <v>4111</v>
      </c>
      <c r="E863" s="878" t="s">
        <v>4105</v>
      </c>
      <c r="F863" s="880">
        <v>6636.8</v>
      </c>
      <c r="G863" s="878" t="s">
        <v>4106</v>
      </c>
      <c r="H863" s="881">
        <v>2</v>
      </c>
      <c r="I863" s="882">
        <v>2.56</v>
      </c>
      <c r="J863" s="882">
        <v>0</v>
      </c>
      <c r="K863" s="883">
        <v>21</v>
      </c>
      <c r="L863" s="882">
        <v>51.712000000000003</v>
      </c>
      <c r="M863" s="882">
        <v>53.76</v>
      </c>
      <c r="N863" s="881">
        <v>1</v>
      </c>
      <c r="O863" s="881">
        <v>0</v>
      </c>
      <c r="P863" s="878">
        <v>4690379086833</v>
      </c>
      <c r="Q863" s="881"/>
      <c r="R863" s="881">
        <v>0</v>
      </c>
      <c r="S863" s="878" t="s">
        <v>4107</v>
      </c>
      <c r="T863" s="884">
        <f t="shared" si="24"/>
        <v>4446.6559999999999</v>
      </c>
      <c r="U863" s="885">
        <f t="shared" si="25"/>
        <v>4668.9888000000001</v>
      </c>
    </row>
    <row r="864" spans="1:21" hidden="1">
      <c r="A864" s="878" t="s">
        <v>4964</v>
      </c>
      <c r="B864" s="879">
        <v>610010002639</v>
      </c>
      <c r="C864" s="878" t="s">
        <v>4969</v>
      </c>
      <c r="D864" s="878" t="s">
        <v>4111</v>
      </c>
      <c r="E864" s="878" t="s">
        <v>4105</v>
      </c>
      <c r="F864" s="880">
        <v>6636.8</v>
      </c>
      <c r="G864" s="878" t="s">
        <v>4106</v>
      </c>
      <c r="H864" s="881">
        <v>2</v>
      </c>
      <c r="I864" s="882">
        <v>2.56</v>
      </c>
      <c r="J864" s="882">
        <v>0</v>
      </c>
      <c r="K864" s="883">
        <v>21</v>
      </c>
      <c r="L864" s="882">
        <v>51.712000000000003</v>
      </c>
      <c r="M864" s="882">
        <v>53.76</v>
      </c>
      <c r="N864" s="881">
        <v>1</v>
      </c>
      <c r="O864" s="881">
        <v>0</v>
      </c>
      <c r="P864" s="878">
        <v>4690379086840</v>
      </c>
      <c r="Q864" s="881"/>
      <c r="R864" s="881">
        <v>0</v>
      </c>
      <c r="S864" s="878" t="s">
        <v>4107</v>
      </c>
      <c r="T864" s="884">
        <f t="shared" si="24"/>
        <v>4446.6559999999999</v>
      </c>
      <c r="U864" s="885">
        <f t="shared" si="25"/>
        <v>4668.9888000000001</v>
      </c>
    </row>
    <row r="865" spans="1:21" hidden="1">
      <c r="A865" s="878" t="s">
        <v>4964</v>
      </c>
      <c r="B865" s="879">
        <v>610010002642</v>
      </c>
      <c r="C865" s="878" t="s">
        <v>4970</v>
      </c>
      <c r="D865" s="878" t="s">
        <v>4532</v>
      </c>
      <c r="E865" s="878" t="s">
        <v>4105</v>
      </c>
      <c r="F865" s="880">
        <v>4794.5999999999995</v>
      </c>
      <c r="G865" s="878" t="s">
        <v>4106</v>
      </c>
      <c r="H865" s="881">
        <v>2</v>
      </c>
      <c r="I865" s="882">
        <v>1.28</v>
      </c>
      <c r="J865" s="882">
        <v>0</v>
      </c>
      <c r="K865" s="883">
        <v>42</v>
      </c>
      <c r="L865" s="882">
        <v>25.856000000000002</v>
      </c>
      <c r="M865" s="882">
        <v>53.76</v>
      </c>
      <c r="N865" s="881">
        <v>1</v>
      </c>
      <c r="O865" s="881">
        <v>0</v>
      </c>
      <c r="P865" s="878">
        <v>4690379086871</v>
      </c>
      <c r="Q865" s="881"/>
      <c r="R865" s="881">
        <v>0</v>
      </c>
      <c r="S865" s="878" t="s">
        <v>4107</v>
      </c>
      <c r="T865" s="884">
        <f t="shared" ref="T865:T928" si="26">F865*67%</f>
        <v>3212.3819999999996</v>
      </c>
      <c r="U865" s="885">
        <f t="shared" ref="U865:U928" si="27">T865*1.05</f>
        <v>3373.0011</v>
      </c>
    </row>
    <row r="866" spans="1:21" hidden="1">
      <c r="A866" s="878" t="s">
        <v>4964</v>
      </c>
      <c r="B866" s="879">
        <v>610010002645</v>
      </c>
      <c r="C866" s="878" t="s">
        <v>4971</v>
      </c>
      <c r="D866" s="878" t="s">
        <v>4532</v>
      </c>
      <c r="E866" s="878" t="s">
        <v>4105</v>
      </c>
      <c r="F866" s="880">
        <v>4794.5999999999995</v>
      </c>
      <c r="G866" s="878" t="s">
        <v>4106</v>
      </c>
      <c r="H866" s="881">
        <v>2</v>
      </c>
      <c r="I866" s="882">
        <v>1.28</v>
      </c>
      <c r="J866" s="882">
        <v>0</v>
      </c>
      <c r="K866" s="883">
        <v>42</v>
      </c>
      <c r="L866" s="882">
        <v>25.856000000000002</v>
      </c>
      <c r="M866" s="882">
        <v>53.76</v>
      </c>
      <c r="N866" s="881">
        <v>1</v>
      </c>
      <c r="O866" s="881">
        <v>0</v>
      </c>
      <c r="P866" s="878">
        <v>4690379086901</v>
      </c>
      <c r="Q866" s="881"/>
      <c r="R866" s="881">
        <v>0</v>
      </c>
      <c r="S866" s="878" t="s">
        <v>4107</v>
      </c>
      <c r="T866" s="884">
        <f t="shared" si="26"/>
        <v>3212.3819999999996</v>
      </c>
      <c r="U866" s="885">
        <f t="shared" si="27"/>
        <v>3373.0011</v>
      </c>
    </row>
    <row r="867" spans="1:21" hidden="1">
      <c r="A867" s="878" t="s">
        <v>4964</v>
      </c>
      <c r="B867" s="879">
        <v>610010002646</v>
      </c>
      <c r="C867" s="878" t="s">
        <v>4972</v>
      </c>
      <c r="D867" s="878" t="s">
        <v>4532</v>
      </c>
      <c r="E867" s="878" t="s">
        <v>4105</v>
      </c>
      <c r="F867" s="880">
        <v>4794.5999999999995</v>
      </c>
      <c r="G867" s="878" t="s">
        <v>4106</v>
      </c>
      <c r="H867" s="881">
        <v>2</v>
      </c>
      <c r="I867" s="882">
        <v>1.28</v>
      </c>
      <c r="J867" s="882">
        <v>0</v>
      </c>
      <c r="K867" s="883">
        <v>42</v>
      </c>
      <c r="L867" s="882">
        <v>25.856000000000002</v>
      </c>
      <c r="M867" s="882">
        <v>53.76</v>
      </c>
      <c r="N867" s="881">
        <v>1</v>
      </c>
      <c r="O867" s="881">
        <v>0</v>
      </c>
      <c r="P867" s="878">
        <v>4690379086918</v>
      </c>
      <c r="Q867" s="881"/>
      <c r="R867" s="881">
        <v>0</v>
      </c>
      <c r="S867" s="878" t="s">
        <v>4107</v>
      </c>
      <c r="T867" s="884">
        <f t="shared" si="26"/>
        <v>3212.3819999999996</v>
      </c>
      <c r="U867" s="885">
        <f t="shared" si="27"/>
        <v>3373.0011</v>
      </c>
    </row>
    <row r="868" spans="1:21" hidden="1">
      <c r="A868" s="878" t="s">
        <v>4964</v>
      </c>
      <c r="B868" s="879">
        <v>610010002643</v>
      </c>
      <c r="C868" s="878" t="s">
        <v>4973</v>
      </c>
      <c r="D868" s="878" t="s">
        <v>4532</v>
      </c>
      <c r="E868" s="878" t="s">
        <v>4105</v>
      </c>
      <c r="F868" s="880">
        <v>5325.3</v>
      </c>
      <c r="G868" s="878" t="s">
        <v>4106</v>
      </c>
      <c r="H868" s="881">
        <v>2</v>
      </c>
      <c r="I868" s="882">
        <v>1.28</v>
      </c>
      <c r="J868" s="882">
        <v>0</v>
      </c>
      <c r="K868" s="883">
        <v>42</v>
      </c>
      <c r="L868" s="882">
        <v>25.856000000000002</v>
      </c>
      <c r="M868" s="882">
        <v>53.76</v>
      </c>
      <c r="N868" s="881">
        <v>1</v>
      </c>
      <c r="O868" s="881">
        <v>0</v>
      </c>
      <c r="P868" s="878">
        <v>4690379086888</v>
      </c>
      <c r="Q868" s="881"/>
      <c r="R868" s="881">
        <v>0</v>
      </c>
      <c r="S868" s="878" t="s">
        <v>4107</v>
      </c>
      <c r="T868" s="884">
        <f t="shared" si="26"/>
        <v>3567.9510000000005</v>
      </c>
      <c r="U868" s="885">
        <f t="shared" si="27"/>
        <v>3746.3485500000006</v>
      </c>
    </row>
    <row r="869" spans="1:21" hidden="1">
      <c r="A869" s="895" t="s">
        <v>4964</v>
      </c>
      <c r="B869" s="896">
        <v>610010002644</v>
      </c>
      <c r="C869" s="903" t="s">
        <v>4974</v>
      </c>
      <c r="D869" s="895" t="s">
        <v>4532</v>
      </c>
      <c r="E869" s="895" t="s">
        <v>4105</v>
      </c>
      <c r="F869" s="897">
        <v>5325.3</v>
      </c>
      <c r="G869" s="895" t="s">
        <v>4106</v>
      </c>
      <c r="H869" s="898">
        <v>2</v>
      </c>
      <c r="I869" s="899">
        <v>1.28</v>
      </c>
      <c r="J869" s="899">
        <v>0</v>
      </c>
      <c r="K869" s="900">
        <v>42</v>
      </c>
      <c r="L869" s="899">
        <v>25.856000000000002</v>
      </c>
      <c r="M869" s="899">
        <v>53.76</v>
      </c>
      <c r="N869" s="898">
        <v>1</v>
      </c>
      <c r="O869" s="898">
        <v>0</v>
      </c>
      <c r="P869" s="895">
        <v>4690379086895</v>
      </c>
      <c r="Q869" s="898"/>
      <c r="R869" s="898">
        <v>0</v>
      </c>
      <c r="S869" s="895" t="s">
        <v>4107</v>
      </c>
      <c r="T869" s="901">
        <f t="shared" si="26"/>
        <v>3567.9510000000005</v>
      </c>
      <c r="U869" s="901">
        <f t="shared" si="27"/>
        <v>3746.3485500000006</v>
      </c>
    </row>
    <row r="870" spans="1:21" hidden="1">
      <c r="A870" s="895" t="s">
        <v>4964</v>
      </c>
      <c r="B870" s="896">
        <v>610010002647</v>
      </c>
      <c r="C870" s="895" t="s">
        <v>4975</v>
      </c>
      <c r="D870" s="895" t="s">
        <v>4116</v>
      </c>
      <c r="E870" s="895" t="s">
        <v>4105</v>
      </c>
      <c r="F870" s="897">
        <v>4495.7</v>
      </c>
      <c r="G870" s="895" t="s">
        <v>4106</v>
      </c>
      <c r="H870" s="898">
        <v>2</v>
      </c>
      <c r="I870" s="899">
        <v>1.44</v>
      </c>
      <c r="J870" s="899">
        <v>0</v>
      </c>
      <c r="K870" s="900">
        <v>35</v>
      </c>
      <c r="L870" s="899">
        <v>29.088000000000001</v>
      </c>
      <c r="M870" s="899">
        <v>50.4</v>
      </c>
      <c r="N870" s="898">
        <v>1</v>
      </c>
      <c r="O870" s="898">
        <v>0</v>
      </c>
      <c r="P870" s="895">
        <v>4690379086925</v>
      </c>
      <c r="Q870" s="898"/>
      <c r="R870" s="898">
        <v>0</v>
      </c>
      <c r="S870" s="895" t="s">
        <v>4107</v>
      </c>
      <c r="T870" s="901">
        <f t="shared" si="26"/>
        <v>3012.1190000000001</v>
      </c>
      <c r="U870" s="901">
        <f t="shared" si="27"/>
        <v>3162.7249500000003</v>
      </c>
    </row>
    <row r="871" spans="1:21" hidden="1">
      <c r="A871" s="878" t="s">
        <v>4964</v>
      </c>
      <c r="B871" s="879">
        <v>610010002650</v>
      </c>
      <c r="C871" s="878" t="s">
        <v>4976</v>
      </c>
      <c r="D871" s="878" t="s">
        <v>4116</v>
      </c>
      <c r="E871" s="878" t="s">
        <v>4105</v>
      </c>
      <c r="F871" s="880">
        <v>4495.7</v>
      </c>
      <c r="G871" s="878" t="s">
        <v>4106</v>
      </c>
      <c r="H871" s="881">
        <v>2</v>
      </c>
      <c r="I871" s="882">
        <v>1.44</v>
      </c>
      <c r="J871" s="882">
        <v>0</v>
      </c>
      <c r="K871" s="883">
        <v>35</v>
      </c>
      <c r="L871" s="882">
        <v>29.088000000000001</v>
      </c>
      <c r="M871" s="882">
        <v>50.4</v>
      </c>
      <c r="N871" s="881">
        <v>1</v>
      </c>
      <c r="O871" s="881">
        <v>0</v>
      </c>
      <c r="P871" s="878">
        <v>4690379086956</v>
      </c>
      <c r="Q871" s="881"/>
      <c r="R871" s="881">
        <v>0</v>
      </c>
      <c r="S871" s="878" t="s">
        <v>4107</v>
      </c>
      <c r="T871" s="884">
        <f t="shared" si="26"/>
        <v>3012.1190000000001</v>
      </c>
      <c r="U871" s="885">
        <f t="shared" si="27"/>
        <v>3162.7249500000003</v>
      </c>
    </row>
    <row r="872" spans="1:21" hidden="1">
      <c r="A872" s="895" t="s">
        <v>4964</v>
      </c>
      <c r="B872" s="896">
        <v>610010002651</v>
      </c>
      <c r="C872" s="895" t="s">
        <v>4977</v>
      </c>
      <c r="D872" s="895" t="s">
        <v>4116</v>
      </c>
      <c r="E872" s="895" t="s">
        <v>4105</v>
      </c>
      <c r="F872" s="897">
        <v>4495.7</v>
      </c>
      <c r="G872" s="895" t="s">
        <v>4106</v>
      </c>
      <c r="H872" s="898">
        <v>2</v>
      </c>
      <c r="I872" s="899">
        <v>1.44</v>
      </c>
      <c r="J872" s="899">
        <v>0</v>
      </c>
      <c r="K872" s="900">
        <v>35</v>
      </c>
      <c r="L872" s="899">
        <v>29.088000000000001</v>
      </c>
      <c r="M872" s="899">
        <v>50.4</v>
      </c>
      <c r="N872" s="898">
        <v>1</v>
      </c>
      <c r="O872" s="898">
        <v>0</v>
      </c>
      <c r="P872" s="895">
        <v>4690379086963</v>
      </c>
      <c r="Q872" s="898"/>
      <c r="R872" s="898">
        <v>0</v>
      </c>
      <c r="S872" s="895" t="s">
        <v>4107</v>
      </c>
      <c r="T872" s="901">
        <f t="shared" si="26"/>
        <v>3012.1190000000001</v>
      </c>
      <c r="U872" s="901">
        <f t="shared" si="27"/>
        <v>3162.7249500000003</v>
      </c>
    </row>
    <row r="873" spans="1:21" hidden="1">
      <c r="A873" s="895" t="s">
        <v>4964</v>
      </c>
      <c r="B873" s="896">
        <v>610010002648</v>
      </c>
      <c r="C873" s="895" t="s">
        <v>4978</v>
      </c>
      <c r="D873" s="895" t="s">
        <v>4116</v>
      </c>
      <c r="E873" s="895" t="s">
        <v>4105</v>
      </c>
      <c r="F873" s="897">
        <v>4922.7</v>
      </c>
      <c r="G873" s="895" t="s">
        <v>4106</v>
      </c>
      <c r="H873" s="898">
        <v>2</v>
      </c>
      <c r="I873" s="899">
        <v>1.44</v>
      </c>
      <c r="J873" s="899">
        <v>0</v>
      </c>
      <c r="K873" s="900">
        <v>35</v>
      </c>
      <c r="L873" s="899">
        <v>29.088000000000001</v>
      </c>
      <c r="M873" s="899">
        <v>50.4</v>
      </c>
      <c r="N873" s="898">
        <v>1</v>
      </c>
      <c r="O873" s="898">
        <v>0</v>
      </c>
      <c r="P873" s="895">
        <v>4690379086932</v>
      </c>
      <c r="Q873" s="898"/>
      <c r="R873" s="898">
        <v>0</v>
      </c>
      <c r="S873" s="895" t="s">
        <v>4107</v>
      </c>
      <c r="T873" s="901">
        <f t="shared" si="26"/>
        <v>3298.2090000000003</v>
      </c>
      <c r="U873" s="901">
        <f t="shared" si="27"/>
        <v>3463.1194500000006</v>
      </c>
    </row>
    <row r="874" spans="1:21" hidden="1">
      <c r="A874" s="895" t="s">
        <v>4964</v>
      </c>
      <c r="B874" s="896">
        <v>610010002649</v>
      </c>
      <c r="C874" s="895" t="s">
        <v>4979</v>
      </c>
      <c r="D874" s="895" t="s">
        <v>4116</v>
      </c>
      <c r="E874" s="895" t="s">
        <v>4105</v>
      </c>
      <c r="F874" s="897">
        <v>4922.7</v>
      </c>
      <c r="G874" s="895" t="s">
        <v>4106</v>
      </c>
      <c r="H874" s="898">
        <v>2</v>
      </c>
      <c r="I874" s="899">
        <v>1.44</v>
      </c>
      <c r="J874" s="899">
        <v>0</v>
      </c>
      <c r="K874" s="900">
        <v>35</v>
      </c>
      <c r="L874" s="899">
        <v>29.088000000000001</v>
      </c>
      <c r="M874" s="899">
        <v>50.4</v>
      </c>
      <c r="N874" s="898">
        <v>1</v>
      </c>
      <c r="O874" s="898">
        <v>0</v>
      </c>
      <c r="P874" s="895">
        <v>4690379086949</v>
      </c>
      <c r="Q874" s="898"/>
      <c r="R874" s="898">
        <v>0</v>
      </c>
      <c r="S874" s="895" t="s">
        <v>4107</v>
      </c>
      <c r="T874" s="901">
        <f t="shared" si="26"/>
        <v>3298.2090000000003</v>
      </c>
      <c r="U874" s="901">
        <f t="shared" si="27"/>
        <v>3463.1194500000006</v>
      </c>
    </row>
    <row r="875" spans="1:21" hidden="1">
      <c r="A875" s="878" t="s">
        <v>4964</v>
      </c>
      <c r="B875" s="879">
        <v>610080000233</v>
      </c>
      <c r="C875" s="878" t="s">
        <v>4980</v>
      </c>
      <c r="D875" s="878" t="s">
        <v>4116</v>
      </c>
      <c r="E875" s="878" t="s">
        <v>4105</v>
      </c>
      <c r="F875" s="880">
        <v>5307</v>
      </c>
      <c r="G875" s="878" t="s">
        <v>4106</v>
      </c>
      <c r="H875" s="881">
        <v>2</v>
      </c>
      <c r="I875" s="882">
        <v>1.44</v>
      </c>
      <c r="J875" s="882">
        <v>0</v>
      </c>
      <c r="K875" s="883">
        <v>35</v>
      </c>
      <c r="L875" s="882">
        <v>29.088000000000001</v>
      </c>
      <c r="M875" s="882">
        <v>50.4</v>
      </c>
      <c r="N875" s="881">
        <v>1</v>
      </c>
      <c r="O875" s="881">
        <v>0</v>
      </c>
      <c r="P875" s="878">
        <v>4690379086970</v>
      </c>
      <c r="Q875" s="881"/>
      <c r="R875" s="881">
        <v>0</v>
      </c>
      <c r="S875" s="878" t="s">
        <v>4107</v>
      </c>
      <c r="T875" s="884">
        <f t="shared" si="26"/>
        <v>3555.69</v>
      </c>
      <c r="U875" s="885">
        <f t="shared" si="27"/>
        <v>3733.4745000000003</v>
      </c>
    </row>
    <row r="876" spans="1:21" hidden="1">
      <c r="A876" s="878" t="s">
        <v>4964</v>
      </c>
      <c r="B876" s="879">
        <v>610080000234</v>
      </c>
      <c r="C876" s="878" t="s">
        <v>4981</v>
      </c>
      <c r="D876" s="878" t="s">
        <v>4116</v>
      </c>
      <c r="E876" s="878" t="s">
        <v>4105</v>
      </c>
      <c r="F876" s="880">
        <v>5307</v>
      </c>
      <c r="G876" s="878" t="s">
        <v>4106</v>
      </c>
      <c r="H876" s="881">
        <v>2</v>
      </c>
      <c r="I876" s="882">
        <v>1.44</v>
      </c>
      <c r="J876" s="882">
        <v>0</v>
      </c>
      <c r="K876" s="883">
        <v>35</v>
      </c>
      <c r="L876" s="882">
        <v>29.088000000000001</v>
      </c>
      <c r="M876" s="882">
        <v>50.4</v>
      </c>
      <c r="N876" s="881">
        <v>1</v>
      </c>
      <c r="O876" s="881">
        <v>0</v>
      </c>
      <c r="P876" s="878">
        <v>4690379086987</v>
      </c>
      <c r="Q876" s="881"/>
      <c r="R876" s="881">
        <v>0</v>
      </c>
      <c r="S876" s="878" t="s">
        <v>4107</v>
      </c>
      <c r="T876" s="884">
        <f t="shared" si="26"/>
        <v>3555.69</v>
      </c>
      <c r="U876" s="885">
        <f t="shared" si="27"/>
        <v>3733.4745000000003</v>
      </c>
    </row>
    <row r="877" spans="1:21" hidden="1">
      <c r="A877" s="878" t="s">
        <v>4964</v>
      </c>
      <c r="B877" s="879">
        <v>610010002652</v>
      </c>
      <c r="C877" s="878" t="s">
        <v>4982</v>
      </c>
      <c r="D877" s="878" t="s">
        <v>4121</v>
      </c>
      <c r="E877" s="878" t="s">
        <v>4105</v>
      </c>
      <c r="F877" s="880">
        <v>3812.5</v>
      </c>
      <c r="G877" s="878" t="s">
        <v>4106</v>
      </c>
      <c r="H877" s="881">
        <v>3</v>
      </c>
      <c r="I877" s="882">
        <v>1.08</v>
      </c>
      <c r="J877" s="882">
        <v>0</v>
      </c>
      <c r="K877" s="883">
        <v>40</v>
      </c>
      <c r="L877" s="882">
        <v>21.06</v>
      </c>
      <c r="M877" s="882">
        <v>43.2</v>
      </c>
      <c r="N877" s="881">
        <v>1</v>
      </c>
      <c r="O877" s="881">
        <v>0</v>
      </c>
      <c r="P877" s="878">
        <v>4690379086994</v>
      </c>
      <c r="Q877" s="881"/>
      <c r="R877" s="881">
        <v>0</v>
      </c>
      <c r="S877" s="878" t="s">
        <v>4107</v>
      </c>
      <c r="T877" s="884">
        <f t="shared" si="26"/>
        <v>2554.375</v>
      </c>
      <c r="U877" s="885">
        <f t="shared" si="27"/>
        <v>2682.09375</v>
      </c>
    </row>
    <row r="878" spans="1:21" hidden="1">
      <c r="A878" s="878" t="s">
        <v>4964</v>
      </c>
      <c r="B878" s="879">
        <v>610010002655</v>
      </c>
      <c r="C878" s="878" t="s">
        <v>4983</v>
      </c>
      <c r="D878" s="878" t="s">
        <v>4121</v>
      </c>
      <c r="E878" s="878" t="s">
        <v>4105</v>
      </c>
      <c r="F878" s="880">
        <v>3812.5</v>
      </c>
      <c r="G878" s="878" t="s">
        <v>4106</v>
      </c>
      <c r="H878" s="881">
        <v>3</v>
      </c>
      <c r="I878" s="882">
        <v>1.08</v>
      </c>
      <c r="J878" s="882">
        <v>0</v>
      </c>
      <c r="K878" s="883">
        <v>40</v>
      </c>
      <c r="L878" s="882">
        <v>21.06</v>
      </c>
      <c r="M878" s="882">
        <v>43.2</v>
      </c>
      <c r="N878" s="881">
        <v>1</v>
      </c>
      <c r="O878" s="881">
        <v>0</v>
      </c>
      <c r="P878" s="878">
        <v>4690379087021</v>
      </c>
      <c r="Q878" s="881"/>
      <c r="R878" s="881">
        <v>0</v>
      </c>
      <c r="S878" s="878" t="s">
        <v>4107</v>
      </c>
      <c r="T878" s="884">
        <f t="shared" si="26"/>
        <v>2554.375</v>
      </c>
      <c r="U878" s="885">
        <f t="shared" si="27"/>
        <v>2682.09375</v>
      </c>
    </row>
    <row r="879" spans="1:21" hidden="1">
      <c r="A879" s="878" t="s">
        <v>4964</v>
      </c>
      <c r="B879" s="879">
        <v>610010002656</v>
      </c>
      <c r="C879" s="878" t="s">
        <v>4984</v>
      </c>
      <c r="D879" s="878" t="s">
        <v>4121</v>
      </c>
      <c r="E879" s="878" t="s">
        <v>4105</v>
      </c>
      <c r="F879" s="880">
        <v>3812.5</v>
      </c>
      <c r="G879" s="878" t="s">
        <v>4106</v>
      </c>
      <c r="H879" s="881">
        <v>3</v>
      </c>
      <c r="I879" s="882">
        <v>1.08</v>
      </c>
      <c r="J879" s="882">
        <v>0</v>
      </c>
      <c r="K879" s="883">
        <v>40</v>
      </c>
      <c r="L879" s="882">
        <v>21.06</v>
      </c>
      <c r="M879" s="882">
        <v>43.2</v>
      </c>
      <c r="N879" s="881">
        <v>1</v>
      </c>
      <c r="O879" s="881">
        <v>0</v>
      </c>
      <c r="P879" s="878">
        <v>4690379087038</v>
      </c>
      <c r="Q879" s="881"/>
      <c r="R879" s="881">
        <v>0</v>
      </c>
      <c r="S879" s="878" t="s">
        <v>4107</v>
      </c>
      <c r="T879" s="884">
        <f t="shared" si="26"/>
        <v>2554.375</v>
      </c>
      <c r="U879" s="885">
        <f t="shared" si="27"/>
        <v>2682.09375</v>
      </c>
    </row>
    <row r="880" spans="1:21" hidden="1">
      <c r="A880" s="878" t="s">
        <v>4964</v>
      </c>
      <c r="B880" s="879">
        <v>610010002653</v>
      </c>
      <c r="C880" s="878" t="s">
        <v>4985</v>
      </c>
      <c r="D880" s="878" t="s">
        <v>4121</v>
      </c>
      <c r="E880" s="878" t="s">
        <v>4105</v>
      </c>
      <c r="F880" s="880">
        <v>4227.3</v>
      </c>
      <c r="G880" s="878" t="s">
        <v>4106</v>
      </c>
      <c r="H880" s="881">
        <v>3</v>
      </c>
      <c r="I880" s="882">
        <v>1.08</v>
      </c>
      <c r="J880" s="882">
        <v>0</v>
      </c>
      <c r="K880" s="883">
        <v>40</v>
      </c>
      <c r="L880" s="882">
        <v>21.06</v>
      </c>
      <c r="M880" s="882">
        <v>43.2</v>
      </c>
      <c r="N880" s="881">
        <v>1</v>
      </c>
      <c r="O880" s="881">
        <v>0</v>
      </c>
      <c r="P880" s="878">
        <v>4690379087007</v>
      </c>
      <c r="Q880" s="881"/>
      <c r="R880" s="881">
        <v>0</v>
      </c>
      <c r="S880" s="878" t="s">
        <v>4107</v>
      </c>
      <c r="T880" s="884">
        <f t="shared" si="26"/>
        <v>2832.2910000000002</v>
      </c>
      <c r="U880" s="885">
        <f t="shared" si="27"/>
        <v>2973.9055500000004</v>
      </c>
    </row>
    <row r="881" spans="1:21" hidden="1">
      <c r="A881" s="886" t="s">
        <v>4964</v>
      </c>
      <c r="B881" s="887">
        <v>610010002654</v>
      </c>
      <c r="C881" s="886" t="s">
        <v>4986</v>
      </c>
      <c r="D881" s="886" t="s">
        <v>4121</v>
      </c>
      <c r="E881" s="886" t="s">
        <v>4105</v>
      </c>
      <c r="F881" s="888">
        <v>4227.3</v>
      </c>
      <c r="G881" s="886" t="s">
        <v>4106</v>
      </c>
      <c r="H881" s="889">
        <v>3</v>
      </c>
      <c r="I881" s="890">
        <v>1.08</v>
      </c>
      <c r="J881" s="890">
        <v>0</v>
      </c>
      <c r="K881" s="891">
        <v>40</v>
      </c>
      <c r="L881" s="890">
        <v>21.06</v>
      </c>
      <c r="M881" s="890">
        <v>43.2</v>
      </c>
      <c r="N881" s="889">
        <v>1</v>
      </c>
      <c r="O881" s="889">
        <v>0</v>
      </c>
      <c r="P881" s="886">
        <v>4690379087014</v>
      </c>
      <c r="Q881" s="889"/>
      <c r="R881" s="889">
        <v>0</v>
      </c>
      <c r="S881" s="886" t="s">
        <v>4107</v>
      </c>
      <c r="T881" s="892">
        <f t="shared" si="26"/>
        <v>2832.2910000000002</v>
      </c>
      <c r="U881" s="892">
        <f t="shared" si="27"/>
        <v>2973.9055500000004</v>
      </c>
    </row>
    <row r="882" spans="1:21" hidden="1">
      <c r="A882" s="878" t="s">
        <v>4964</v>
      </c>
      <c r="B882" s="879">
        <v>610010002657</v>
      </c>
      <c r="C882" s="878" t="s">
        <v>4987</v>
      </c>
      <c r="D882" s="878" t="s">
        <v>4104</v>
      </c>
      <c r="E882" s="878" t="s">
        <v>4105</v>
      </c>
      <c r="F882" s="880">
        <v>6496.5</v>
      </c>
      <c r="G882" s="878" t="s">
        <v>4106</v>
      </c>
      <c r="H882" s="881">
        <v>2</v>
      </c>
      <c r="I882" s="882">
        <v>0.72</v>
      </c>
      <c r="J882" s="882">
        <v>0</v>
      </c>
      <c r="K882" s="883">
        <v>30</v>
      </c>
      <c r="L882" s="882">
        <v>32.688000000000002</v>
      </c>
      <c r="M882" s="882">
        <v>21.6</v>
      </c>
      <c r="N882" s="881">
        <v>1</v>
      </c>
      <c r="O882" s="881">
        <v>0</v>
      </c>
      <c r="P882" s="878">
        <v>4690379088394</v>
      </c>
      <c r="Q882" s="881"/>
      <c r="R882" s="881">
        <v>0</v>
      </c>
      <c r="S882" s="878" t="s">
        <v>4107</v>
      </c>
      <c r="T882" s="884">
        <f t="shared" si="26"/>
        <v>4352.6550000000007</v>
      </c>
      <c r="U882" s="885">
        <f t="shared" si="27"/>
        <v>4570.2877500000013</v>
      </c>
    </row>
    <row r="883" spans="1:21" hidden="1">
      <c r="A883" s="878" t="s">
        <v>4964</v>
      </c>
      <c r="B883" s="879">
        <v>610010002658</v>
      </c>
      <c r="C883" s="878" t="s">
        <v>4988</v>
      </c>
      <c r="D883" s="878" t="s">
        <v>4104</v>
      </c>
      <c r="E883" s="878" t="s">
        <v>4105</v>
      </c>
      <c r="F883" s="880">
        <v>6496.5</v>
      </c>
      <c r="G883" s="878" t="s">
        <v>4106</v>
      </c>
      <c r="H883" s="881">
        <v>2</v>
      </c>
      <c r="I883" s="882">
        <v>0.72</v>
      </c>
      <c r="J883" s="882">
        <v>0</v>
      </c>
      <c r="K883" s="883">
        <v>30</v>
      </c>
      <c r="L883" s="882">
        <v>32.688000000000002</v>
      </c>
      <c r="M883" s="882">
        <v>21.6</v>
      </c>
      <c r="N883" s="881">
        <v>1</v>
      </c>
      <c r="O883" s="881">
        <v>0</v>
      </c>
      <c r="P883" s="878">
        <v>4690379088400</v>
      </c>
      <c r="Q883" s="881"/>
      <c r="R883" s="881">
        <v>0</v>
      </c>
      <c r="S883" s="878" t="s">
        <v>4107</v>
      </c>
      <c r="T883" s="884">
        <f t="shared" si="26"/>
        <v>4352.6550000000007</v>
      </c>
      <c r="U883" s="885">
        <f t="shared" si="27"/>
        <v>4570.2877500000013</v>
      </c>
    </row>
    <row r="884" spans="1:21" hidden="1">
      <c r="A884" s="878" t="s">
        <v>4964</v>
      </c>
      <c r="B884" s="879">
        <v>610110000952</v>
      </c>
      <c r="C884" s="878" t="s">
        <v>4989</v>
      </c>
      <c r="D884" s="878" t="s">
        <v>4129</v>
      </c>
      <c r="E884" s="878" t="s">
        <v>4105</v>
      </c>
      <c r="F884" s="880">
        <v>14640</v>
      </c>
      <c r="G884" s="878" t="s">
        <v>4106</v>
      </c>
      <c r="H884" s="881">
        <v>11</v>
      </c>
      <c r="I884" s="882">
        <v>0.99</v>
      </c>
      <c r="J884" s="882">
        <v>0</v>
      </c>
      <c r="K884" s="883">
        <v>36</v>
      </c>
      <c r="L884" s="882">
        <v>20.354399999999998</v>
      </c>
      <c r="M884" s="882">
        <v>35.64</v>
      </c>
      <c r="N884" s="881">
        <v>1</v>
      </c>
      <c r="O884" s="881">
        <v>0</v>
      </c>
      <c r="P884" s="878">
        <v>4690379088035</v>
      </c>
      <c r="Q884" s="881"/>
      <c r="R884" s="881">
        <v>0</v>
      </c>
      <c r="S884" s="878" t="s">
        <v>4107</v>
      </c>
      <c r="T884" s="884">
        <f t="shared" si="26"/>
        <v>9808.8000000000011</v>
      </c>
      <c r="U884" s="885">
        <f t="shared" si="27"/>
        <v>10299.240000000002</v>
      </c>
    </row>
    <row r="885" spans="1:21" hidden="1">
      <c r="A885" s="878" t="s">
        <v>4964</v>
      </c>
      <c r="B885" s="879">
        <v>610110000955</v>
      </c>
      <c r="C885" s="878" t="s">
        <v>4990</v>
      </c>
      <c r="D885" s="878" t="s">
        <v>4129</v>
      </c>
      <c r="E885" s="878" t="s">
        <v>4105</v>
      </c>
      <c r="F885" s="880">
        <v>14640</v>
      </c>
      <c r="G885" s="878" t="s">
        <v>4106</v>
      </c>
      <c r="H885" s="881">
        <v>11</v>
      </c>
      <c r="I885" s="882">
        <v>0.99</v>
      </c>
      <c r="J885" s="882">
        <v>0</v>
      </c>
      <c r="K885" s="883">
        <v>36</v>
      </c>
      <c r="L885" s="882">
        <v>20.354399999999998</v>
      </c>
      <c r="M885" s="882">
        <v>35.64</v>
      </c>
      <c r="N885" s="881">
        <v>1</v>
      </c>
      <c r="O885" s="881">
        <v>0</v>
      </c>
      <c r="P885" s="878">
        <v>4690379088066</v>
      </c>
      <c r="Q885" s="881"/>
      <c r="R885" s="881">
        <v>0</v>
      </c>
      <c r="S885" s="878" t="s">
        <v>4107</v>
      </c>
      <c r="T885" s="884">
        <f t="shared" si="26"/>
        <v>9808.8000000000011</v>
      </c>
      <c r="U885" s="885">
        <f t="shared" si="27"/>
        <v>10299.240000000002</v>
      </c>
    </row>
    <row r="886" spans="1:21" hidden="1">
      <c r="A886" s="878" t="s">
        <v>4964</v>
      </c>
      <c r="B886" s="879">
        <v>610110000956</v>
      </c>
      <c r="C886" s="878" t="s">
        <v>4991</v>
      </c>
      <c r="D886" s="878" t="s">
        <v>4129</v>
      </c>
      <c r="E886" s="878" t="s">
        <v>4105</v>
      </c>
      <c r="F886" s="880">
        <v>14640</v>
      </c>
      <c r="G886" s="878" t="s">
        <v>4106</v>
      </c>
      <c r="H886" s="881">
        <v>11</v>
      </c>
      <c r="I886" s="882">
        <v>0.99</v>
      </c>
      <c r="J886" s="882">
        <v>0</v>
      </c>
      <c r="K886" s="883">
        <v>36</v>
      </c>
      <c r="L886" s="882">
        <v>20.354399999999998</v>
      </c>
      <c r="M886" s="882">
        <v>35.64</v>
      </c>
      <c r="N886" s="881">
        <v>1</v>
      </c>
      <c r="O886" s="881">
        <v>0</v>
      </c>
      <c r="P886" s="878">
        <v>4690379088073</v>
      </c>
      <c r="Q886" s="881"/>
      <c r="R886" s="881">
        <v>0</v>
      </c>
      <c r="S886" s="878" t="s">
        <v>4107</v>
      </c>
      <c r="T886" s="884">
        <f t="shared" si="26"/>
        <v>9808.8000000000011</v>
      </c>
      <c r="U886" s="885">
        <f t="shared" si="27"/>
        <v>10299.240000000002</v>
      </c>
    </row>
    <row r="887" spans="1:21" hidden="1">
      <c r="A887" s="878" t="s">
        <v>4964</v>
      </c>
      <c r="B887" s="879">
        <v>610110000953</v>
      </c>
      <c r="C887" s="878" t="s">
        <v>4992</v>
      </c>
      <c r="D887" s="878" t="s">
        <v>4129</v>
      </c>
      <c r="E887" s="878" t="s">
        <v>4105</v>
      </c>
      <c r="F887" s="880">
        <v>14640</v>
      </c>
      <c r="G887" s="878" t="s">
        <v>4106</v>
      </c>
      <c r="H887" s="881">
        <v>11</v>
      </c>
      <c r="I887" s="882">
        <v>0.99</v>
      </c>
      <c r="J887" s="882">
        <v>0</v>
      </c>
      <c r="K887" s="883">
        <v>36</v>
      </c>
      <c r="L887" s="882">
        <v>20.354399999999998</v>
      </c>
      <c r="M887" s="882">
        <v>35.64</v>
      </c>
      <c r="N887" s="881">
        <v>1</v>
      </c>
      <c r="O887" s="881">
        <v>0</v>
      </c>
      <c r="P887" s="878">
        <v>4690379088042</v>
      </c>
      <c r="Q887" s="881"/>
      <c r="R887" s="881">
        <v>0</v>
      </c>
      <c r="S887" s="878" t="s">
        <v>4107</v>
      </c>
      <c r="T887" s="884">
        <f t="shared" si="26"/>
        <v>9808.8000000000011</v>
      </c>
      <c r="U887" s="885">
        <f t="shared" si="27"/>
        <v>10299.240000000002</v>
      </c>
    </row>
    <row r="888" spans="1:21" hidden="1">
      <c r="A888" s="878" t="s">
        <v>4964</v>
      </c>
      <c r="B888" s="879">
        <v>610110000954</v>
      </c>
      <c r="C888" s="878" t="s">
        <v>4993</v>
      </c>
      <c r="D888" s="878" t="s">
        <v>4129</v>
      </c>
      <c r="E888" s="878" t="s">
        <v>4105</v>
      </c>
      <c r="F888" s="880">
        <v>14640</v>
      </c>
      <c r="G888" s="878" t="s">
        <v>4106</v>
      </c>
      <c r="H888" s="881">
        <v>11</v>
      </c>
      <c r="I888" s="882">
        <v>0.99</v>
      </c>
      <c r="J888" s="882">
        <v>0</v>
      </c>
      <c r="K888" s="883">
        <v>36</v>
      </c>
      <c r="L888" s="882">
        <v>20.354399999999998</v>
      </c>
      <c r="M888" s="882">
        <v>35.64</v>
      </c>
      <c r="N888" s="881">
        <v>1</v>
      </c>
      <c r="O888" s="881">
        <v>0</v>
      </c>
      <c r="P888" s="878">
        <v>4690379088059</v>
      </c>
      <c r="Q888" s="881"/>
      <c r="R888" s="881">
        <v>0</v>
      </c>
      <c r="S888" s="878" t="s">
        <v>4107</v>
      </c>
      <c r="T888" s="884">
        <f t="shared" si="26"/>
        <v>9808.8000000000011</v>
      </c>
      <c r="U888" s="885">
        <f t="shared" si="27"/>
        <v>10299.240000000002</v>
      </c>
    </row>
    <row r="889" spans="1:21" hidden="1">
      <c r="A889" s="878" t="s">
        <v>4964</v>
      </c>
      <c r="B889" s="879">
        <v>610090002492</v>
      </c>
      <c r="C889" s="878" t="s">
        <v>4994</v>
      </c>
      <c r="D889" s="878" t="s">
        <v>4134</v>
      </c>
      <c r="E889" s="878" t="s">
        <v>4135</v>
      </c>
      <c r="F889" s="880">
        <v>707.6</v>
      </c>
      <c r="G889" s="878" t="s">
        <v>4106</v>
      </c>
      <c r="H889" s="881">
        <v>10</v>
      </c>
      <c r="I889" s="882">
        <v>0.57600368642359301</v>
      </c>
      <c r="J889" s="882">
        <v>0</v>
      </c>
      <c r="K889" s="883">
        <v>60</v>
      </c>
      <c r="L889" s="882">
        <v>9.5</v>
      </c>
      <c r="M889" s="882">
        <v>34.5602211854156</v>
      </c>
      <c r="N889" s="881">
        <v>1</v>
      </c>
      <c r="O889" s="881">
        <v>0</v>
      </c>
      <c r="P889" s="878">
        <v>4690379087182</v>
      </c>
      <c r="Q889" s="881"/>
      <c r="R889" s="881">
        <v>0</v>
      </c>
      <c r="S889" s="878" t="s">
        <v>4107</v>
      </c>
      <c r="T889" s="884">
        <f t="shared" si="26"/>
        <v>474.09200000000004</v>
      </c>
      <c r="U889" s="885">
        <f t="shared" si="27"/>
        <v>497.79660000000007</v>
      </c>
    </row>
    <row r="890" spans="1:21" hidden="1">
      <c r="A890" s="878" t="s">
        <v>4964</v>
      </c>
      <c r="B890" s="879">
        <v>610090002495</v>
      </c>
      <c r="C890" s="878" t="s">
        <v>4995</v>
      </c>
      <c r="D890" s="878" t="s">
        <v>4134</v>
      </c>
      <c r="E890" s="878" t="s">
        <v>4135</v>
      </c>
      <c r="F890" s="880">
        <v>707.6</v>
      </c>
      <c r="G890" s="878" t="s">
        <v>4106</v>
      </c>
      <c r="H890" s="881">
        <v>10</v>
      </c>
      <c r="I890" s="882">
        <v>0.57600368642359301</v>
      </c>
      <c r="J890" s="882">
        <v>0</v>
      </c>
      <c r="K890" s="883">
        <v>60</v>
      </c>
      <c r="L890" s="882">
        <v>9.5</v>
      </c>
      <c r="M890" s="882">
        <v>34.5602211854156</v>
      </c>
      <c r="N890" s="881">
        <v>1</v>
      </c>
      <c r="O890" s="881">
        <v>0</v>
      </c>
      <c r="P890" s="878">
        <v>4690379087212</v>
      </c>
      <c r="Q890" s="881"/>
      <c r="R890" s="881">
        <v>0</v>
      </c>
      <c r="S890" s="878" t="s">
        <v>4107</v>
      </c>
      <c r="T890" s="884">
        <f t="shared" si="26"/>
        <v>474.09200000000004</v>
      </c>
      <c r="U890" s="885">
        <f t="shared" si="27"/>
        <v>497.79660000000007</v>
      </c>
    </row>
    <row r="891" spans="1:21" hidden="1">
      <c r="A891" s="878" t="s">
        <v>4964</v>
      </c>
      <c r="B891" s="879">
        <v>610090002496</v>
      </c>
      <c r="C891" s="878" t="s">
        <v>4996</v>
      </c>
      <c r="D891" s="878" t="s">
        <v>4134</v>
      </c>
      <c r="E891" s="878" t="s">
        <v>4135</v>
      </c>
      <c r="F891" s="880">
        <v>707.6</v>
      </c>
      <c r="G891" s="878" t="s">
        <v>4106</v>
      </c>
      <c r="H891" s="881">
        <v>10</v>
      </c>
      <c r="I891" s="882">
        <v>0.57600368642359301</v>
      </c>
      <c r="J891" s="882">
        <v>0</v>
      </c>
      <c r="K891" s="883">
        <v>60</v>
      </c>
      <c r="L891" s="882">
        <v>9.5</v>
      </c>
      <c r="M891" s="882">
        <v>34.5602211854156</v>
      </c>
      <c r="N891" s="881">
        <v>1</v>
      </c>
      <c r="O891" s="881">
        <v>0</v>
      </c>
      <c r="P891" s="878">
        <v>4690379087229</v>
      </c>
      <c r="Q891" s="881"/>
      <c r="R891" s="881">
        <v>0</v>
      </c>
      <c r="S891" s="878" t="s">
        <v>4107</v>
      </c>
      <c r="T891" s="884">
        <f t="shared" si="26"/>
        <v>474.09200000000004</v>
      </c>
      <c r="U891" s="885">
        <f t="shared" si="27"/>
        <v>497.79660000000007</v>
      </c>
    </row>
    <row r="892" spans="1:21" hidden="1">
      <c r="A892" s="878" t="s">
        <v>4964</v>
      </c>
      <c r="B892" s="879">
        <v>610090002493</v>
      </c>
      <c r="C892" s="878" t="s">
        <v>4997</v>
      </c>
      <c r="D892" s="878" t="s">
        <v>4134</v>
      </c>
      <c r="E892" s="878" t="s">
        <v>4135</v>
      </c>
      <c r="F892" s="880">
        <v>707.6</v>
      </c>
      <c r="G892" s="878" t="s">
        <v>4106</v>
      </c>
      <c r="H892" s="881">
        <v>10</v>
      </c>
      <c r="I892" s="882">
        <v>0.57600368642359301</v>
      </c>
      <c r="J892" s="882">
        <v>0</v>
      </c>
      <c r="K892" s="883">
        <v>60</v>
      </c>
      <c r="L892" s="882">
        <v>9.5</v>
      </c>
      <c r="M892" s="882">
        <v>34.5602211854156</v>
      </c>
      <c r="N892" s="881">
        <v>1</v>
      </c>
      <c r="O892" s="881">
        <v>0</v>
      </c>
      <c r="P892" s="878">
        <v>4690379087199</v>
      </c>
      <c r="Q892" s="881"/>
      <c r="R892" s="881">
        <v>0</v>
      </c>
      <c r="S892" s="878" t="s">
        <v>4107</v>
      </c>
      <c r="T892" s="884">
        <f t="shared" si="26"/>
        <v>474.09200000000004</v>
      </c>
      <c r="U892" s="885">
        <f t="shared" si="27"/>
        <v>497.79660000000007</v>
      </c>
    </row>
    <row r="893" spans="1:21" hidden="1">
      <c r="A893" s="878" t="s">
        <v>4964</v>
      </c>
      <c r="B893" s="879">
        <v>610090002494</v>
      </c>
      <c r="C893" s="878" t="s">
        <v>4998</v>
      </c>
      <c r="D893" s="878" t="s">
        <v>4134</v>
      </c>
      <c r="E893" s="878" t="s">
        <v>4135</v>
      </c>
      <c r="F893" s="880">
        <v>707.6</v>
      </c>
      <c r="G893" s="878" t="s">
        <v>4106</v>
      </c>
      <c r="H893" s="881">
        <v>10</v>
      </c>
      <c r="I893" s="882">
        <v>0.57600368642359301</v>
      </c>
      <c r="J893" s="882">
        <v>0</v>
      </c>
      <c r="K893" s="883">
        <v>60</v>
      </c>
      <c r="L893" s="882">
        <v>9.5</v>
      </c>
      <c r="M893" s="882">
        <v>34.5602211854156</v>
      </c>
      <c r="N893" s="881">
        <v>1</v>
      </c>
      <c r="O893" s="881">
        <v>0</v>
      </c>
      <c r="P893" s="878">
        <v>4690379087205</v>
      </c>
      <c r="Q893" s="881"/>
      <c r="R893" s="881">
        <v>0</v>
      </c>
      <c r="S893" s="878" t="s">
        <v>4107</v>
      </c>
      <c r="T893" s="884">
        <f t="shared" si="26"/>
        <v>474.09200000000004</v>
      </c>
      <c r="U893" s="885">
        <f t="shared" si="27"/>
        <v>497.79660000000007</v>
      </c>
    </row>
    <row r="894" spans="1:21" hidden="1">
      <c r="A894" s="878" t="s">
        <v>4964</v>
      </c>
      <c r="B894" s="879">
        <v>610090002497</v>
      </c>
      <c r="C894" s="878" t="s">
        <v>4999</v>
      </c>
      <c r="D894" s="878" t="s">
        <v>4140</v>
      </c>
      <c r="E894" s="878" t="s">
        <v>4135</v>
      </c>
      <c r="F894" s="880">
        <v>237.9</v>
      </c>
      <c r="G894" s="878" t="s">
        <v>4106</v>
      </c>
      <c r="H894" s="881">
        <v>10</v>
      </c>
      <c r="I894" s="882">
        <v>0.43200276481769501</v>
      </c>
      <c r="J894" s="882">
        <v>0</v>
      </c>
      <c r="K894" s="883">
        <v>72</v>
      </c>
      <c r="L894" s="882">
        <v>9.0299999999999994</v>
      </c>
      <c r="M894" s="882">
        <v>31.104199066873999</v>
      </c>
      <c r="N894" s="881">
        <v>1</v>
      </c>
      <c r="O894" s="881">
        <v>0</v>
      </c>
      <c r="P894" s="878">
        <v>4690379087236</v>
      </c>
      <c r="Q894" s="881"/>
      <c r="R894" s="881">
        <v>0</v>
      </c>
      <c r="S894" s="878" t="s">
        <v>4107</v>
      </c>
      <c r="T894" s="884">
        <f t="shared" si="26"/>
        <v>159.393</v>
      </c>
      <c r="U894" s="885">
        <f t="shared" si="27"/>
        <v>167.36265</v>
      </c>
    </row>
    <row r="895" spans="1:21" hidden="1">
      <c r="A895" s="878" t="s">
        <v>4964</v>
      </c>
      <c r="B895" s="879">
        <v>610090002500</v>
      </c>
      <c r="C895" s="878" t="s">
        <v>5000</v>
      </c>
      <c r="D895" s="878" t="s">
        <v>4140</v>
      </c>
      <c r="E895" s="878" t="s">
        <v>4135</v>
      </c>
      <c r="F895" s="880">
        <v>237.9</v>
      </c>
      <c r="G895" s="878" t="s">
        <v>4106</v>
      </c>
      <c r="H895" s="881">
        <v>10</v>
      </c>
      <c r="I895" s="882">
        <v>0.43200276481769501</v>
      </c>
      <c r="J895" s="882">
        <v>0</v>
      </c>
      <c r="K895" s="883">
        <v>72</v>
      </c>
      <c r="L895" s="882">
        <v>9.0299999999999994</v>
      </c>
      <c r="M895" s="882">
        <v>31.104199066873999</v>
      </c>
      <c r="N895" s="881">
        <v>1</v>
      </c>
      <c r="O895" s="881">
        <v>0</v>
      </c>
      <c r="P895" s="878">
        <v>4690379087267</v>
      </c>
      <c r="Q895" s="881"/>
      <c r="R895" s="881">
        <v>0</v>
      </c>
      <c r="S895" s="878" t="s">
        <v>4107</v>
      </c>
      <c r="T895" s="884">
        <f t="shared" si="26"/>
        <v>159.393</v>
      </c>
      <c r="U895" s="885">
        <f t="shared" si="27"/>
        <v>167.36265</v>
      </c>
    </row>
    <row r="896" spans="1:21" hidden="1">
      <c r="A896" s="878" t="s">
        <v>4964</v>
      </c>
      <c r="B896" s="879">
        <v>610090002501</v>
      </c>
      <c r="C896" s="878" t="s">
        <v>5001</v>
      </c>
      <c r="D896" s="878" t="s">
        <v>4140</v>
      </c>
      <c r="E896" s="878" t="s">
        <v>4135</v>
      </c>
      <c r="F896" s="880">
        <v>237.9</v>
      </c>
      <c r="G896" s="878" t="s">
        <v>4106</v>
      </c>
      <c r="H896" s="881">
        <v>10</v>
      </c>
      <c r="I896" s="882">
        <v>0.43200276481769501</v>
      </c>
      <c r="J896" s="882">
        <v>0</v>
      </c>
      <c r="K896" s="883">
        <v>72</v>
      </c>
      <c r="L896" s="882">
        <v>9.0299999999999994</v>
      </c>
      <c r="M896" s="882">
        <v>31.104199066873999</v>
      </c>
      <c r="N896" s="881">
        <v>1</v>
      </c>
      <c r="O896" s="881">
        <v>0</v>
      </c>
      <c r="P896" s="878">
        <v>4690379087274</v>
      </c>
      <c r="Q896" s="881"/>
      <c r="R896" s="881">
        <v>0</v>
      </c>
      <c r="S896" s="878" t="s">
        <v>4107</v>
      </c>
      <c r="T896" s="884">
        <f t="shared" si="26"/>
        <v>159.393</v>
      </c>
      <c r="U896" s="885">
        <f t="shared" si="27"/>
        <v>167.36265</v>
      </c>
    </row>
    <row r="897" spans="1:21" hidden="1">
      <c r="A897" s="878" t="s">
        <v>4964</v>
      </c>
      <c r="B897" s="879">
        <v>610090002498</v>
      </c>
      <c r="C897" s="878" t="s">
        <v>5002</v>
      </c>
      <c r="D897" s="878" t="s">
        <v>4140</v>
      </c>
      <c r="E897" s="878" t="s">
        <v>4135</v>
      </c>
      <c r="F897" s="880">
        <v>237.9</v>
      </c>
      <c r="G897" s="878" t="s">
        <v>4106</v>
      </c>
      <c r="H897" s="881">
        <v>10</v>
      </c>
      <c r="I897" s="882">
        <v>0.43200276481769501</v>
      </c>
      <c r="J897" s="882">
        <v>0</v>
      </c>
      <c r="K897" s="883">
        <v>72</v>
      </c>
      <c r="L897" s="882">
        <v>9.0299999999999994</v>
      </c>
      <c r="M897" s="882">
        <v>31.104199066873999</v>
      </c>
      <c r="N897" s="881">
        <v>1</v>
      </c>
      <c r="O897" s="881">
        <v>0</v>
      </c>
      <c r="P897" s="878">
        <v>4690379087243</v>
      </c>
      <c r="Q897" s="881"/>
      <c r="R897" s="881">
        <v>0</v>
      </c>
      <c r="S897" s="878" t="s">
        <v>4107</v>
      </c>
      <c r="T897" s="884">
        <f t="shared" si="26"/>
        <v>159.393</v>
      </c>
      <c r="U897" s="885">
        <f t="shared" si="27"/>
        <v>167.36265</v>
      </c>
    </row>
    <row r="898" spans="1:21" hidden="1">
      <c r="A898" s="878" t="s">
        <v>4964</v>
      </c>
      <c r="B898" s="879">
        <v>610090002499</v>
      </c>
      <c r="C898" s="878" t="s">
        <v>5003</v>
      </c>
      <c r="D898" s="878" t="s">
        <v>4140</v>
      </c>
      <c r="E898" s="878" t="s">
        <v>4135</v>
      </c>
      <c r="F898" s="880">
        <v>237.9</v>
      </c>
      <c r="G898" s="878" t="s">
        <v>4106</v>
      </c>
      <c r="H898" s="881">
        <v>10</v>
      </c>
      <c r="I898" s="882">
        <v>0.43200276481769501</v>
      </c>
      <c r="J898" s="882">
        <v>0</v>
      </c>
      <c r="K898" s="883">
        <v>72</v>
      </c>
      <c r="L898" s="882">
        <v>9.0299999999999994</v>
      </c>
      <c r="M898" s="882">
        <v>31.104199066873999</v>
      </c>
      <c r="N898" s="881">
        <v>1</v>
      </c>
      <c r="O898" s="881">
        <v>0</v>
      </c>
      <c r="P898" s="878">
        <v>4690379087250</v>
      </c>
      <c r="Q898" s="881"/>
      <c r="R898" s="881">
        <v>0</v>
      </c>
      <c r="S898" s="878" t="s">
        <v>4107</v>
      </c>
      <c r="T898" s="884">
        <f t="shared" si="26"/>
        <v>159.393</v>
      </c>
      <c r="U898" s="885">
        <f t="shared" si="27"/>
        <v>167.36265</v>
      </c>
    </row>
    <row r="899" spans="1:21" hidden="1">
      <c r="A899" s="878" t="s">
        <v>4964</v>
      </c>
      <c r="B899" s="879">
        <v>610090002502</v>
      </c>
      <c r="C899" s="878" t="s">
        <v>5004</v>
      </c>
      <c r="D899" s="878" t="s">
        <v>4145</v>
      </c>
      <c r="E899" s="878" t="s">
        <v>4135</v>
      </c>
      <c r="F899" s="880">
        <v>103.7</v>
      </c>
      <c r="G899" s="878" t="s">
        <v>4106</v>
      </c>
      <c r="H899" s="881">
        <v>19</v>
      </c>
      <c r="I899" s="882">
        <v>9.8496630378434397E-2</v>
      </c>
      <c r="J899" s="882">
        <v>0</v>
      </c>
      <c r="K899" s="883">
        <v>416</v>
      </c>
      <c r="L899" s="882">
        <v>2.1659999999999999</v>
      </c>
      <c r="M899" s="882">
        <v>40.974598237428701</v>
      </c>
      <c r="N899" s="881">
        <v>1</v>
      </c>
      <c r="O899" s="881">
        <v>0</v>
      </c>
      <c r="P899" s="878">
        <v>4690379087281</v>
      </c>
      <c r="Q899" s="881"/>
      <c r="R899" s="881">
        <v>0</v>
      </c>
      <c r="S899" s="878" t="s">
        <v>4107</v>
      </c>
      <c r="T899" s="884">
        <f t="shared" si="26"/>
        <v>69.478999999999999</v>
      </c>
      <c r="U899" s="885">
        <f t="shared" si="27"/>
        <v>72.952950000000001</v>
      </c>
    </row>
    <row r="900" spans="1:21" hidden="1">
      <c r="A900" s="878" t="s">
        <v>4964</v>
      </c>
      <c r="B900" s="879">
        <v>610090002505</v>
      </c>
      <c r="C900" s="878" t="s">
        <v>5005</v>
      </c>
      <c r="D900" s="878" t="s">
        <v>4145</v>
      </c>
      <c r="E900" s="878" t="s">
        <v>4135</v>
      </c>
      <c r="F900" s="880">
        <v>103.7</v>
      </c>
      <c r="G900" s="878" t="s">
        <v>4106</v>
      </c>
      <c r="H900" s="881">
        <v>19</v>
      </c>
      <c r="I900" s="882">
        <v>9.8496630378434397E-2</v>
      </c>
      <c r="J900" s="882">
        <v>0</v>
      </c>
      <c r="K900" s="883">
        <v>416</v>
      </c>
      <c r="L900" s="882">
        <v>2.1659999999999999</v>
      </c>
      <c r="M900" s="882">
        <v>40.974598237428701</v>
      </c>
      <c r="N900" s="881">
        <v>1</v>
      </c>
      <c r="O900" s="881">
        <v>0</v>
      </c>
      <c r="P900" s="878">
        <v>4690379087311</v>
      </c>
      <c r="Q900" s="881"/>
      <c r="R900" s="881">
        <v>0</v>
      </c>
      <c r="S900" s="878" t="s">
        <v>4107</v>
      </c>
      <c r="T900" s="884">
        <f t="shared" si="26"/>
        <v>69.478999999999999</v>
      </c>
      <c r="U900" s="885">
        <f t="shared" si="27"/>
        <v>72.952950000000001</v>
      </c>
    </row>
    <row r="901" spans="1:21" hidden="1">
      <c r="A901" s="878" t="s">
        <v>4964</v>
      </c>
      <c r="B901" s="879">
        <v>610090002506</v>
      </c>
      <c r="C901" s="878" t="s">
        <v>5006</v>
      </c>
      <c r="D901" s="878" t="s">
        <v>4145</v>
      </c>
      <c r="E901" s="878" t="s">
        <v>4135</v>
      </c>
      <c r="F901" s="880">
        <v>103.7</v>
      </c>
      <c r="G901" s="878" t="s">
        <v>4106</v>
      </c>
      <c r="H901" s="881">
        <v>19</v>
      </c>
      <c r="I901" s="882">
        <v>9.8496630378434397E-2</v>
      </c>
      <c r="J901" s="882">
        <v>0</v>
      </c>
      <c r="K901" s="883">
        <v>416</v>
      </c>
      <c r="L901" s="882">
        <v>2.1659999999999999</v>
      </c>
      <c r="M901" s="882">
        <v>40.974598237428701</v>
      </c>
      <c r="N901" s="881">
        <v>1</v>
      </c>
      <c r="O901" s="881">
        <v>0</v>
      </c>
      <c r="P901" s="878">
        <v>4690379087328</v>
      </c>
      <c r="Q901" s="881"/>
      <c r="R901" s="881">
        <v>0</v>
      </c>
      <c r="S901" s="878" t="s">
        <v>4107</v>
      </c>
      <c r="T901" s="884">
        <f t="shared" si="26"/>
        <v>69.478999999999999</v>
      </c>
      <c r="U901" s="885">
        <f t="shared" si="27"/>
        <v>72.952950000000001</v>
      </c>
    </row>
    <row r="902" spans="1:21" hidden="1">
      <c r="A902" s="878" t="s">
        <v>4964</v>
      </c>
      <c r="B902" s="879">
        <v>610090002503</v>
      </c>
      <c r="C902" s="878" t="s">
        <v>5007</v>
      </c>
      <c r="D902" s="878" t="s">
        <v>4145</v>
      </c>
      <c r="E902" s="878" t="s">
        <v>4135</v>
      </c>
      <c r="F902" s="880">
        <v>103.7</v>
      </c>
      <c r="G902" s="878" t="s">
        <v>4106</v>
      </c>
      <c r="H902" s="881">
        <v>19</v>
      </c>
      <c r="I902" s="882">
        <v>9.8496630378434397E-2</v>
      </c>
      <c r="J902" s="882">
        <v>0</v>
      </c>
      <c r="K902" s="883">
        <v>416</v>
      </c>
      <c r="L902" s="882">
        <v>2.1659999999999999</v>
      </c>
      <c r="M902" s="882">
        <v>40.974598237428701</v>
      </c>
      <c r="N902" s="881">
        <v>1</v>
      </c>
      <c r="O902" s="881">
        <v>0</v>
      </c>
      <c r="P902" s="878">
        <v>4690379087298</v>
      </c>
      <c r="Q902" s="881"/>
      <c r="R902" s="881">
        <v>0</v>
      </c>
      <c r="S902" s="878" t="s">
        <v>4107</v>
      </c>
      <c r="T902" s="884">
        <f t="shared" si="26"/>
        <v>69.478999999999999</v>
      </c>
      <c r="U902" s="885">
        <f t="shared" si="27"/>
        <v>72.952950000000001</v>
      </c>
    </row>
    <row r="903" spans="1:21" hidden="1">
      <c r="A903" s="878" t="s">
        <v>4964</v>
      </c>
      <c r="B903" s="879">
        <v>610090002504</v>
      </c>
      <c r="C903" s="878" t="s">
        <v>5008</v>
      </c>
      <c r="D903" s="878" t="s">
        <v>4145</v>
      </c>
      <c r="E903" s="878" t="s">
        <v>4135</v>
      </c>
      <c r="F903" s="880">
        <v>103.7</v>
      </c>
      <c r="G903" s="878" t="s">
        <v>4106</v>
      </c>
      <c r="H903" s="881">
        <v>19</v>
      </c>
      <c r="I903" s="882">
        <v>9.8496630378434397E-2</v>
      </c>
      <c r="J903" s="882">
        <v>0</v>
      </c>
      <c r="K903" s="883">
        <v>416</v>
      </c>
      <c r="L903" s="882">
        <v>2.1659999999999999</v>
      </c>
      <c r="M903" s="882">
        <v>40.974598237428701</v>
      </c>
      <c r="N903" s="881">
        <v>1</v>
      </c>
      <c r="O903" s="881">
        <v>0</v>
      </c>
      <c r="P903" s="878">
        <v>4690379087304</v>
      </c>
      <c r="Q903" s="881"/>
      <c r="R903" s="881">
        <v>0</v>
      </c>
      <c r="S903" s="878" t="s">
        <v>4107</v>
      </c>
      <c r="T903" s="884">
        <f t="shared" si="26"/>
        <v>69.478999999999999</v>
      </c>
      <c r="U903" s="885">
        <f t="shared" si="27"/>
        <v>72.952950000000001</v>
      </c>
    </row>
    <row r="904" spans="1:21" hidden="1">
      <c r="A904" s="878" t="s">
        <v>4964</v>
      </c>
      <c r="B904" s="879">
        <v>610130005283</v>
      </c>
      <c r="C904" s="878" t="s">
        <v>5009</v>
      </c>
      <c r="D904" s="878" t="s">
        <v>4134</v>
      </c>
      <c r="E904" s="878" t="s">
        <v>4150</v>
      </c>
      <c r="F904" s="880">
        <v>1256.5999999999999</v>
      </c>
      <c r="G904" s="878" t="s">
        <v>4106</v>
      </c>
      <c r="H904" s="881">
        <v>10</v>
      </c>
      <c r="I904" s="882">
        <v>0.57599539203686401</v>
      </c>
      <c r="J904" s="882">
        <v>8</v>
      </c>
      <c r="K904" s="883">
        <v>60</v>
      </c>
      <c r="L904" s="882">
        <v>12.44</v>
      </c>
      <c r="M904" s="882">
        <v>34.559723522211797</v>
      </c>
      <c r="N904" s="881">
        <v>1</v>
      </c>
      <c r="O904" s="881">
        <v>0</v>
      </c>
      <c r="P904" s="878">
        <v>4690379087335</v>
      </c>
      <c r="Q904" s="881"/>
      <c r="R904" s="881">
        <v>0</v>
      </c>
      <c r="S904" s="878" t="s">
        <v>4107</v>
      </c>
      <c r="T904" s="884">
        <f t="shared" si="26"/>
        <v>841.92200000000003</v>
      </c>
      <c r="U904" s="885">
        <f t="shared" si="27"/>
        <v>884.01810000000012</v>
      </c>
    </row>
    <row r="905" spans="1:21" hidden="1">
      <c r="A905" s="878" t="s">
        <v>4964</v>
      </c>
      <c r="B905" s="879">
        <v>610130005286</v>
      </c>
      <c r="C905" s="878" t="s">
        <v>5010</v>
      </c>
      <c r="D905" s="878" t="s">
        <v>4134</v>
      </c>
      <c r="E905" s="878" t="s">
        <v>4150</v>
      </c>
      <c r="F905" s="880">
        <v>1256.5999999999999</v>
      </c>
      <c r="G905" s="878" t="s">
        <v>4106</v>
      </c>
      <c r="H905" s="881">
        <v>10</v>
      </c>
      <c r="I905" s="882">
        <v>0.57599539203686401</v>
      </c>
      <c r="J905" s="882">
        <v>8</v>
      </c>
      <c r="K905" s="883">
        <v>60</v>
      </c>
      <c r="L905" s="882">
        <v>12.44</v>
      </c>
      <c r="M905" s="882">
        <v>34.559723522211797</v>
      </c>
      <c r="N905" s="881">
        <v>1</v>
      </c>
      <c r="O905" s="881">
        <v>0</v>
      </c>
      <c r="P905" s="878">
        <v>4690379087366</v>
      </c>
      <c r="Q905" s="881"/>
      <c r="R905" s="881">
        <v>0</v>
      </c>
      <c r="S905" s="878" t="s">
        <v>4107</v>
      </c>
      <c r="T905" s="884">
        <f t="shared" si="26"/>
        <v>841.92200000000003</v>
      </c>
      <c r="U905" s="885">
        <f t="shared" si="27"/>
        <v>884.01810000000012</v>
      </c>
    </row>
    <row r="906" spans="1:21" hidden="1">
      <c r="A906" s="878" t="s">
        <v>4964</v>
      </c>
      <c r="B906" s="879">
        <v>610130005287</v>
      </c>
      <c r="C906" s="878" t="s">
        <v>5011</v>
      </c>
      <c r="D906" s="878" t="s">
        <v>4134</v>
      </c>
      <c r="E906" s="878" t="s">
        <v>4150</v>
      </c>
      <c r="F906" s="880">
        <v>1256.5999999999999</v>
      </c>
      <c r="G906" s="878" t="s">
        <v>4106</v>
      </c>
      <c r="H906" s="881">
        <v>10</v>
      </c>
      <c r="I906" s="882">
        <v>0.57599539203686401</v>
      </c>
      <c r="J906" s="882">
        <v>8</v>
      </c>
      <c r="K906" s="883">
        <v>60</v>
      </c>
      <c r="L906" s="882">
        <v>12.44</v>
      </c>
      <c r="M906" s="882">
        <v>34.559723522211797</v>
      </c>
      <c r="N906" s="881">
        <v>1</v>
      </c>
      <c r="O906" s="881">
        <v>0</v>
      </c>
      <c r="P906" s="878">
        <v>4690379087373</v>
      </c>
      <c r="Q906" s="881"/>
      <c r="R906" s="881">
        <v>0</v>
      </c>
      <c r="S906" s="878" t="s">
        <v>4107</v>
      </c>
      <c r="T906" s="884">
        <f t="shared" si="26"/>
        <v>841.92200000000003</v>
      </c>
      <c r="U906" s="885">
        <f t="shared" si="27"/>
        <v>884.01810000000012</v>
      </c>
    </row>
    <row r="907" spans="1:21" hidden="1">
      <c r="A907" s="878" t="s">
        <v>4964</v>
      </c>
      <c r="B907" s="879">
        <v>610130005284</v>
      </c>
      <c r="C907" s="878" t="s">
        <v>5012</v>
      </c>
      <c r="D907" s="878" t="s">
        <v>4134</v>
      </c>
      <c r="E907" s="878" t="s">
        <v>4150</v>
      </c>
      <c r="F907" s="880">
        <v>1256.5999999999999</v>
      </c>
      <c r="G907" s="878" t="s">
        <v>4106</v>
      </c>
      <c r="H907" s="881">
        <v>10</v>
      </c>
      <c r="I907" s="882">
        <v>0.57599539203686401</v>
      </c>
      <c r="J907" s="882">
        <v>8</v>
      </c>
      <c r="K907" s="883">
        <v>60</v>
      </c>
      <c r="L907" s="882">
        <v>12.44</v>
      </c>
      <c r="M907" s="882">
        <v>34.559723522211797</v>
      </c>
      <c r="N907" s="881">
        <v>1</v>
      </c>
      <c r="O907" s="881">
        <v>0</v>
      </c>
      <c r="P907" s="878">
        <v>4690379087342</v>
      </c>
      <c r="Q907" s="881"/>
      <c r="R907" s="881">
        <v>0</v>
      </c>
      <c r="S907" s="878" t="s">
        <v>4107</v>
      </c>
      <c r="T907" s="884">
        <f t="shared" si="26"/>
        <v>841.92200000000003</v>
      </c>
      <c r="U907" s="885">
        <f t="shared" si="27"/>
        <v>884.01810000000012</v>
      </c>
    </row>
    <row r="908" spans="1:21" hidden="1">
      <c r="A908" s="878" t="s">
        <v>4964</v>
      </c>
      <c r="B908" s="879">
        <v>610130005285</v>
      </c>
      <c r="C908" s="878" t="s">
        <v>5013</v>
      </c>
      <c r="D908" s="878" t="s">
        <v>4134</v>
      </c>
      <c r="E908" s="878" t="s">
        <v>4150</v>
      </c>
      <c r="F908" s="880">
        <v>1256.5999999999999</v>
      </c>
      <c r="G908" s="878" t="s">
        <v>4106</v>
      </c>
      <c r="H908" s="881">
        <v>10</v>
      </c>
      <c r="I908" s="882">
        <v>0.57599539203686401</v>
      </c>
      <c r="J908" s="882">
        <v>8</v>
      </c>
      <c r="K908" s="883">
        <v>60</v>
      </c>
      <c r="L908" s="882">
        <v>12.44</v>
      </c>
      <c r="M908" s="882">
        <v>34.559723522211797</v>
      </c>
      <c r="N908" s="881">
        <v>1</v>
      </c>
      <c r="O908" s="881">
        <v>0</v>
      </c>
      <c r="P908" s="878">
        <v>4690379087359</v>
      </c>
      <c r="Q908" s="881"/>
      <c r="R908" s="881">
        <v>0</v>
      </c>
      <c r="S908" s="878" t="s">
        <v>4107</v>
      </c>
      <c r="T908" s="884">
        <f t="shared" si="26"/>
        <v>841.92200000000003</v>
      </c>
      <c r="U908" s="885">
        <f t="shared" si="27"/>
        <v>884.01810000000012</v>
      </c>
    </row>
    <row r="909" spans="1:21" hidden="1">
      <c r="A909" s="878" t="s">
        <v>4964</v>
      </c>
      <c r="B909" s="879">
        <v>610130005278</v>
      </c>
      <c r="C909" s="878" t="s">
        <v>5014</v>
      </c>
      <c r="D909" s="878" t="s">
        <v>4140</v>
      </c>
      <c r="E909" s="878" t="s">
        <v>4150</v>
      </c>
      <c r="F909" s="880">
        <v>1116.3</v>
      </c>
      <c r="G909" s="878" t="s">
        <v>4106</v>
      </c>
      <c r="H909" s="881">
        <v>10</v>
      </c>
      <c r="I909" s="882">
        <v>0.43199654402764798</v>
      </c>
      <c r="J909" s="882">
        <v>6</v>
      </c>
      <c r="K909" s="883">
        <v>72</v>
      </c>
      <c r="L909" s="882">
        <v>9.33</v>
      </c>
      <c r="M909" s="882">
        <v>31.103751169990598</v>
      </c>
      <c r="N909" s="881">
        <v>1</v>
      </c>
      <c r="O909" s="881">
        <v>0</v>
      </c>
      <c r="P909" s="878">
        <v>4690379087380</v>
      </c>
      <c r="Q909" s="881"/>
      <c r="R909" s="881">
        <v>0</v>
      </c>
      <c r="S909" s="878" t="s">
        <v>4107</v>
      </c>
      <c r="T909" s="884">
        <f t="shared" si="26"/>
        <v>747.92100000000005</v>
      </c>
      <c r="U909" s="885">
        <f t="shared" si="27"/>
        <v>785.31705000000011</v>
      </c>
    </row>
    <row r="910" spans="1:21" hidden="1">
      <c r="A910" s="878" t="s">
        <v>4964</v>
      </c>
      <c r="B910" s="879">
        <v>610130005281</v>
      </c>
      <c r="C910" s="878" t="s">
        <v>5015</v>
      </c>
      <c r="D910" s="878" t="s">
        <v>4140</v>
      </c>
      <c r="E910" s="878" t="s">
        <v>4150</v>
      </c>
      <c r="F910" s="880">
        <v>1116.3</v>
      </c>
      <c r="G910" s="878" t="s">
        <v>4106</v>
      </c>
      <c r="H910" s="881">
        <v>10</v>
      </c>
      <c r="I910" s="882">
        <v>0.43199654402764798</v>
      </c>
      <c r="J910" s="882">
        <v>6</v>
      </c>
      <c r="K910" s="883">
        <v>72</v>
      </c>
      <c r="L910" s="882">
        <v>9.33</v>
      </c>
      <c r="M910" s="882">
        <v>31.103751169990598</v>
      </c>
      <c r="N910" s="881">
        <v>1</v>
      </c>
      <c r="O910" s="881">
        <v>0</v>
      </c>
      <c r="P910" s="878">
        <v>4690379087410</v>
      </c>
      <c r="Q910" s="881"/>
      <c r="R910" s="881">
        <v>0</v>
      </c>
      <c r="S910" s="878" t="s">
        <v>4107</v>
      </c>
      <c r="T910" s="884">
        <f t="shared" si="26"/>
        <v>747.92100000000005</v>
      </c>
      <c r="U910" s="885">
        <f t="shared" si="27"/>
        <v>785.31705000000011</v>
      </c>
    </row>
    <row r="911" spans="1:21" hidden="1">
      <c r="A911" s="878" t="s">
        <v>4964</v>
      </c>
      <c r="B911" s="879">
        <v>610130005282</v>
      </c>
      <c r="C911" s="878" t="s">
        <v>5016</v>
      </c>
      <c r="D911" s="878" t="s">
        <v>4140</v>
      </c>
      <c r="E911" s="878" t="s">
        <v>4150</v>
      </c>
      <c r="F911" s="880">
        <v>1116.3</v>
      </c>
      <c r="G911" s="878" t="s">
        <v>4106</v>
      </c>
      <c r="H911" s="881">
        <v>10</v>
      </c>
      <c r="I911" s="882">
        <v>0.43199654402764798</v>
      </c>
      <c r="J911" s="882">
        <v>6</v>
      </c>
      <c r="K911" s="883">
        <v>72</v>
      </c>
      <c r="L911" s="882">
        <v>9.33</v>
      </c>
      <c r="M911" s="882">
        <v>31.103751169990598</v>
      </c>
      <c r="N911" s="881">
        <v>1</v>
      </c>
      <c r="O911" s="881">
        <v>0</v>
      </c>
      <c r="P911" s="878">
        <v>4690379087427</v>
      </c>
      <c r="Q911" s="881"/>
      <c r="R911" s="881">
        <v>0</v>
      </c>
      <c r="S911" s="878" t="s">
        <v>4107</v>
      </c>
      <c r="T911" s="884">
        <f t="shared" si="26"/>
        <v>747.92100000000005</v>
      </c>
      <c r="U911" s="885">
        <f t="shared" si="27"/>
        <v>785.31705000000011</v>
      </c>
    </row>
    <row r="912" spans="1:21" hidden="1">
      <c r="A912" s="878" t="s">
        <v>4964</v>
      </c>
      <c r="B912" s="879">
        <v>610130005279</v>
      </c>
      <c r="C912" s="878" t="s">
        <v>5017</v>
      </c>
      <c r="D912" s="878" t="s">
        <v>4140</v>
      </c>
      <c r="E912" s="878" t="s">
        <v>4150</v>
      </c>
      <c r="F912" s="880">
        <v>1116.3</v>
      </c>
      <c r="G912" s="878" t="s">
        <v>4106</v>
      </c>
      <c r="H912" s="881">
        <v>10</v>
      </c>
      <c r="I912" s="882">
        <v>0.43199654402764798</v>
      </c>
      <c r="J912" s="882">
        <v>6</v>
      </c>
      <c r="K912" s="883">
        <v>72</v>
      </c>
      <c r="L912" s="882">
        <v>9.33</v>
      </c>
      <c r="M912" s="882">
        <v>31.103751169990598</v>
      </c>
      <c r="N912" s="881">
        <v>1</v>
      </c>
      <c r="O912" s="881">
        <v>0</v>
      </c>
      <c r="P912" s="878">
        <v>4690379087397</v>
      </c>
      <c r="Q912" s="881"/>
      <c r="R912" s="881">
        <v>0</v>
      </c>
      <c r="S912" s="878" t="s">
        <v>4107</v>
      </c>
      <c r="T912" s="884">
        <f t="shared" si="26"/>
        <v>747.92100000000005</v>
      </c>
      <c r="U912" s="885">
        <f t="shared" si="27"/>
        <v>785.31705000000011</v>
      </c>
    </row>
    <row r="913" spans="1:21" hidden="1">
      <c r="A913" s="878" t="s">
        <v>4964</v>
      </c>
      <c r="B913" s="879">
        <v>610130005280</v>
      </c>
      <c r="C913" s="878" t="s">
        <v>5018</v>
      </c>
      <c r="D913" s="878" t="s">
        <v>4140</v>
      </c>
      <c r="E913" s="878" t="s">
        <v>4150</v>
      </c>
      <c r="F913" s="880">
        <v>1116.3</v>
      </c>
      <c r="G913" s="878" t="s">
        <v>4106</v>
      </c>
      <c r="H913" s="881">
        <v>10</v>
      </c>
      <c r="I913" s="882">
        <v>0.43199654402764798</v>
      </c>
      <c r="J913" s="882">
        <v>6</v>
      </c>
      <c r="K913" s="883">
        <v>72</v>
      </c>
      <c r="L913" s="882">
        <v>9.33</v>
      </c>
      <c r="M913" s="882">
        <v>31.103751169990598</v>
      </c>
      <c r="N913" s="881">
        <v>1</v>
      </c>
      <c r="O913" s="881">
        <v>0</v>
      </c>
      <c r="P913" s="878">
        <v>4690379087403</v>
      </c>
      <c r="Q913" s="881"/>
      <c r="R913" s="881">
        <v>0</v>
      </c>
      <c r="S913" s="878" t="s">
        <v>4107</v>
      </c>
      <c r="T913" s="884">
        <f t="shared" si="26"/>
        <v>747.92100000000005</v>
      </c>
      <c r="U913" s="885">
        <f t="shared" si="27"/>
        <v>785.31705000000011</v>
      </c>
    </row>
    <row r="914" spans="1:21" hidden="1">
      <c r="A914" s="878" t="s">
        <v>4964</v>
      </c>
      <c r="B914" s="879">
        <v>620070002215</v>
      </c>
      <c r="C914" s="878" t="s">
        <v>5019</v>
      </c>
      <c r="D914" s="878" t="s">
        <v>4159</v>
      </c>
      <c r="E914" s="878" t="s">
        <v>4135</v>
      </c>
      <c r="F914" s="880">
        <v>12157.3</v>
      </c>
      <c r="G914" s="878" t="s">
        <v>4106</v>
      </c>
      <c r="H914" s="881">
        <v>2</v>
      </c>
      <c r="I914" s="882">
        <v>1.05596620908131</v>
      </c>
      <c r="J914" s="882">
        <v>0</v>
      </c>
      <c r="K914" s="883">
        <v>18</v>
      </c>
      <c r="L914" s="882">
        <v>22.9</v>
      </c>
      <c r="M914" s="882">
        <v>19.007391763463598</v>
      </c>
      <c r="N914" s="881">
        <v>1</v>
      </c>
      <c r="O914" s="881">
        <v>0</v>
      </c>
      <c r="P914" s="878">
        <v>4690379087434</v>
      </c>
      <c r="Q914" s="881"/>
      <c r="R914" s="881">
        <v>0</v>
      </c>
      <c r="S914" s="878" t="s">
        <v>4107</v>
      </c>
      <c r="T914" s="884">
        <f t="shared" si="26"/>
        <v>8145.3909999999996</v>
      </c>
      <c r="U914" s="885">
        <f t="shared" si="27"/>
        <v>8552.6605500000005</v>
      </c>
    </row>
    <row r="915" spans="1:21" hidden="1">
      <c r="A915" s="878" t="s">
        <v>4964</v>
      </c>
      <c r="B915" s="879">
        <v>620070802218</v>
      </c>
      <c r="C915" s="878" t="s">
        <v>5020</v>
      </c>
      <c r="D915" s="878" t="s">
        <v>4159</v>
      </c>
      <c r="E915" s="878" t="s">
        <v>4135</v>
      </c>
      <c r="F915" s="880">
        <v>12157.3</v>
      </c>
      <c r="G915" s="878" t="s">
        <v>4106</v>
      </c>
      <c r="H915" s="881">
        <v>2</v>
      </c>
      <c r="I915" s="882">
        <v>1.05596620908131</v>
      </c>
      <c r="J915" s="882">
        <v>0</v>
      </c>
      <c r="K915" s="883">
        <v>18</v>
      </c>
      <c r="L915" s="882">
        <v>22.9</v>
      </c>
      <c r="M915" s="882">
        <v>19.007391763463598</v>
      </c>
      <c r="N915" s="881">
        <v>1</v>
      </c>
      <c r="O915" s="881">
        <v>0</v>
      </c>
      <c r="P915" s="878">
        <v>4690379087465</v>
      </c>
      <c r="Q915" s="881"/>
      <c r="R915" s="881">
        <v>0</v>
      </c>
      <c r="S915" s="878" t="s">
        <v>4107</v>
      </c>
      <c r="T915" s="884">
        <f t="shared" si="26"/>
        <v>8145.3909999999996</v>
      </c>
      <c r="U915" s="885">
        <f t="shared" si="27"/>
        <v>8552.6605500000005</v>
      </c>
    </row>
    <row r="916" spans="1:21" hidden="1">
      <c r="A916" s="878" t="s">
        <v>4964</v>
      </c>
      <c r="B916" s="879">
        <v>620070802219</v>
      </c>
      <c r="C916" s="878" t="s">
        <v>5021</v>
      </c>
      <c r="D916" s="878" t="s">
        <v>4159</v>
      </c>
      <c r="E916" s="878" t="s">
        <v>4135</v>
      </c>
      <c r="F916" s="880">
        <v>12157.3</v>
      </c>
      <c r="G916" s="878" t="s">
        <v>4106</v>
      </c>
      <c r="H916" s="881">
        <v>2</v>
      </c>
      <c r="I916" s="882">
        <v>1.05596620908131</v>
      </c>
      <c r="J916" s="882">
        <v>0</v>
      </c>
      <c r="K916" s="883">
        <v>18</v>
      </c>
      <c r="L916" s="882">
        <v>22.9</v>
      </c>
      <c r="M916" s="882">
        <v>19.007391763463598</v>
      </c>
      <c r="N916" s="881">
        <v>1</v>
      </c>
      <c r="O916" s="881">
        <v>0</v>
      </c>
      <c r="P916" s="878">
        <v>4690379087472</v>
      </c>
      <c r="Q916" s="881"/>
      <c r="R916" s="881">
        <v>0</v>
      </c>
      <c r="S916" s="878" t="s">
        <v>4107</v>
      </c>
      <c r="T916" s="884">
        <f t="shared" si="26"/>
        <v>8145.3909999999996</v>
      </c>
      <c r="U916" s="885">
        <f t="shared" si="27"/>
        <v>8552.6605500000005</v>
      </c>
    </row>
    <row r="917" spans="1:21" hidden="1">
      <c r="A917" s="878" t="s">
        <v>4964</v>
      </c>
      <c r="B917" s="879">
        <v>620070002216</v>
      </c>
      <c r="C917" s="878" t="s">
        <v>5022</v>
      </c>
      <c r="D917" s="878" t="s">
        <v>4159</v>
      </c>
      <c r="E917" s="878" t="s">
        <v>4135</v>
      </c>
      <c r="F917" s="880">
        <v>12157.3</v>
      </c>
      <c r="G917" s="878" t="s">
        <v>4106</v>
      </c>
      <c r="H917" s="881">
        <v>2</v>
      </c>
      <c r="I917" s="882">
        <v>1.05596620908131</v>
      </c>
      <c r="J917" s="882">
        <v>0</v>
      </c>
      <c r="K917" s="883">
        <v>18</v>
      </c>
      <c r="L917" s="882">
        <v>22.9</v>
      </c>
      <c r="M917" s="882">
        <v>19.007391763463598</v>
      </c>
      <c r="N917" s="881">
        <v>1</v>
      </c>
      <c r="O917" s="881">
        <v>0</v>
      </c>
      <c r="P917" s="878">
        <v>4690379087441</v>
      </c>
      <c r="Q917" s="881"/>
      <c r="R917" s="881">
        <v>0</v>
      </c>
      <c r="S917" s="878" t="s">
        <v>4107</v>
      </c>
      <c r="T917" s="884">
        <f t="shared" si="26"/>
        <v>8145.3909999999996</v>
      </c>
      <c r="U917" s="885">
        <f t="shared" si="27"/>
        <v>8552.6605500000005</v>
      </c>
    </row>
    <row r="918" spans="1:21" hidden="1">
      <c r="A918" s="878" t="s">
        <v>4964</v>
      </c>
      <c r="B918" s="879">
        <v>620070002217</v>
      </c>
      <c r="C918" s="878" t="s">
        <v>5023</v>
      </c>
      <c r="D918" s="878" t="s">
        <v>4159</v>
      </c>
      <c r="E918" s="878" t="s">
        <v>4135</v>
      </c>
      <c r="F918" s="880">
        <v>12157.3</v>
      </c>
      <c r="G918" s="878" t="s">
        <v>4106</v>
      </c>
      <c r="H918" s="881">
        <v>2</v>
      </c>
      <c r="I918" s="882">
        <v>1.05596620908131</v>
      </c>
      <c r="J918" s="882">
        <v>0</v>
      </c>
      <c r="K918" s="883">
        <v>18</v>
      </c>
      <c r="L918" s="882">
        <v>22.9</v>
      </c>
      <c r="M918" s="882">
        <v>19.007391763463598</v>
      </c>
      <c r="N918" s="881">
        <v>1</v>
      </c>
      <c r="O918" s="881">
        <v>0</v>
      </c>
      <c r="P918" s="878">
        <v>4690379087458</v>
      </c>
      <c r="Q918" s="881"/>
      <c r="R918" s="881">
        <v>0</v>
      </c>
      <c r="S918" s="878" t="s">
        <v>4107</v>
      </c>
      <c r="T918" s="884">
        <f t="shared" si="26"/>
        <v>8145.3909999999996</v>
      </c>
      <c r="U918" s="885">
        <f t="shared" si="27"/>
        <v>8552.6605500000005</v>
      </c>
    </row>
    <row r="919" spans="1:21" hidden="1">
      <c r="A919" s="878" t="s">
        <v>4964</v>
      </c>
      <c r="B919" s="879">
        <v>620070802220</v>
      </c>
      <c r="C919" s="878" t="s">
        <v>5024</v>
      </c>
      <c r="D919" s="878" t="s">
        <v>4159</v>
      </c>
      <c r="E919" s="878" t="s">
        <v>4135</v>
      </c>
      <c r="F919" s="880">
        <v>16427.3</v>
      </c>
      <c r="G919" s="878" t="s">
        <v>4106</v>
      </c>
      <c r="H919" s="881">
        <v>1</v>
      </c>
      <c r="I919" s="882">
        <v>0.527983104540655</v>
      </c>
      <c r="J919" s="882">
        <v>0</v>
      </c>
      <c r="K919" s="883">
        <v>30</v>
      </c>
      <c r="L919" s="882">
        <v>11.45</v>
      </c>
      <c r="M919" s="882">
        <v>15.8394931362196</v>
      </c>
      <c r="N919" s="881">
        <v>1</v>
      </c>
      <c r="O919" s="881">
        <v>0</v>
      </c>
      <c r="P919" s="878">
        <v>4690379087489</v>
      </c>
      <c r="Q919" s="881"/>
      <c r="R919" s="881">
        <v>0</v>
      </c>
      <c r="S919" s="878" t="s">
        <v>4107</v>
      </c>
      <c r="T919" s="884">
        <f t="shared" si="26"/>
        <v>11006.291000000001</v>
      </c>
      <c r="U919" s="885">
        <f t="shared" si="27"/>
        <v>11556.605550000002</v>
      </c>
    </row>
    <row r="920" spans="1:21" hidden="1">
      <c r="A920" s="878" t="s">
        <v>4964</v>
      </c>
      <c r="B920" s="879">
        <v>620070802223</v>
      </c>
      <c r="C920" s="878" t="s">
        <v>5025</v>
      </c>
      <c r="D920" s="878" t="s">
        <v>4159</v>
      </c>
      <c r="E920" s="878" t="s">
        <v>4135</v>
      </c>
      <c r="F920" s="880">
        <v>16427.3</v>
      </c>
      <c r="G920" s="878" t="s">
        <v>4106</v>
      </c>
      <c r="H920" s="881">
        <v>1</v>
      </c>
      <c r="I920" s="882">
        <v>0.527983104540655</v>
      </c>
      <c r="J920" s="882">
        <v>0</v>
      </c>
      <c r="K920" s="883">
        <v>30</v>
      </c>
      <c r="L920" s="882">
        <v>11.45</v>
      </c>
      <c r="M920" s="882">
        <v>15.8394931362196</v>
      </c>
      <c r="N920" s="881">
        <v>1</v>
      </c>
      <c r="O920" s="881">
        <v>0</v>
      </c>
      <c r="P920" s="878">
        <v>4690379087519</v>
      </c>
      <c r="Q920" s="881"/>
      <c r="R920" s="881">
        <v>0</v>
      </c>
      <c r="S920" s="878" t="s">
        <v>4107</v>
      </c>
      <c r="T920" s="884">
        <f t="shared" si="26"/>
        <v>11006.291000000001</v>
      </c>
      <c r="U920" s="885">
        <f t="shared" si="27"/>
        <v>11556.605550000002</v>
      </c>
    </row>
    <row r="921" spans="1:21" hidden="1">
      <c r="A921" s="878" t="s">
        <v>4964</v>
      </c>
      <c r="B921" s="879">
        <v>620070802224</v>
      </c>
      <c r="C921" s="878" t="s">
        <v>5026</v>
      </c>
      <c r="D921" s="878" t="s">
        <v>4159</v>
      </c>
      <c r="E921" s="878" t="s">
        <v>4135</v>
      </c>
      <c r="F921" s="880">
        <v>16427.3</v>
      </c>
      <c r="G921" s="878" t="s">
        <v>4106</v>
      </c>
      <c r="H921" s="881">
        <v>1</v>
      </c>
      <c r="I921" s="882">
        <v>0.527983104540655</v>
      </c>
      <c r="J921" s="882">
        <v>0</v>
      </c>
      <c r="K921" s="883">
        <v>30</v>
      </c>
      <c r="L921" s="882">
        <v>11.45</v>
      </c>
      <c r="M921" s="882">
        <v>15.8394931362196</v>
      </c>
      <c r="N921" s="881">
        <v>1</v>
      </c>
      <c r="O921" s="881">
        <v>0</v>
      </c>
      <c r="P921" s="878">
        <v>4690379087526</v>
      </c>
      <c r="Q921" s="881"/>
      <c r="R921" s="881">
        <v>0</v>
      </c>
      <c r="S921" s="878" t="s">
        <v>4107</v>
      </c>
      <c r="T921" s="884">
        <f t="shared" si="26"/>
        <v>11006.291000000001</v>
      </c>
      <c r="U921" s="885">
        <f t="shared" si="27"/>
        <v>11556.605550000002</v>
      </c>
    </row>
    <row r="922" spans="1:21" hidden="1">
      <c r="A922" s="878" t="s">
        <v>4964</v>
      </c>
      <c r="B922" s="879">
        <v>620070802221</v>
      </c>
      <c r="C922" s="878" t="s">
        <v>5027</v>
      </c>
      <c r="D922" s="878" t="s">
        <v>4159</v>
      </c>
      <c r="E922" s="878" t="s">
        <v>4135</v>
      </c>
      <c r="F922" s="880">
        <v>16427.3</v>
      </c>
      <c r="G922" s="878" t="s">
        <v>4106</v>
      </c>
      <c r="H922" s="881">
        <v>1</v>
      </c>
      <c r="I922" s="882">
        <v>0.527983104540655</v>
      </c>
      <c r="J922" s="882">
        <v>0</v>
      </c>
      <c r="K922" s="883">
        <v>30</v>
      </c>
      <c r="L922" s="882">
        <v>11.45</v>
      </c>
      <c r="M922" s="882">
        <v>15.8394931362196</v>
      </c>
      <c r="N922" s="881">
        <v>1</v>
      </c>
      <c r="O922" s="881">
        <v>0</v>
      </c>
      <c r="P922" s="878">
        <v>4690379087496</v>
      </c>
      <c r="Q922" s="881"/>
      <c r="R922" s="881">
        <v>0</v>
      </c>
      <c r="S922" s="878" t="s">
        <v>4107</v>
      </c>
      <c r="T922" s="884">
        <f t="shared" si="26"/>
        <v>11006.291000000001</v>
      </c>
      <c r="U922" s="885">
        <f t="shared" si="27"/>
        <v>11556.605550000002</v>
      </c>
    </row>
    <row r="923" spans="1:21" hidden="1">
      <c r="A923" s="878" t="s">
        <v>4964</v>
      </c>
      <c r="B923" s="879">
        <v>620070802222</v>
      </c>
      <c r="C923" s="878" t="s">
        <v>5028</v>
      </c>
      <c r="D923" s="878" t="s">
        <v>4159</v>
      </c>
      <c r="E923" s="878" t="s">
        <v>4135</v>
      </c>
      <c r="F923" s="880">
        <v>16427.3</v>
      </c>
      <c r="G923" s="878" t="s">
        <v>4106</v>
      </c>
      <c r="H923" s="881">
        <v>1</v>
      </c>
      <c r="I923" s="882">
        <v>0.527983104540655</v>
      </c>
      <c r="J923" s="882">
        <v>0</v>
      </c>
      <c r="K923" s="883">
        <v>30</v>
      </c>
      <c r="L923" s="882">
        <v>11.45</v>
      </c>
      <c r="M923" s="882">
        <v>15.8394931362196</v>
      </c>
      <c r="N923" s="881">
        <v>1</v>
      </c>
      <c r="O923" s="881">
        <v>0</v>
      </c>
      <c r="P923" s="878">
        <v>4690379087502</v>
      </c>
      <c r="Q923" s="881"/>
      <c r="R923" s="881">
        <v>0</v>
      </c>
      <c r="S923" s="878" t="s">
        <v>4107</v>
      </c>
      <c r="T923" s="884">
        <f t="shared" si="26"/>
        <v>11006.291000000001</v>
      </c>
      <c r="U923" s="885">
        <f t="shared" si="27"/>
        <v>11556.605550000002</v>
      </c>
    </row>
    <row r="924" spans="1:21" hidden="1">
      <c r="A924" s="878" t="s">
        <v>4964</v>
      </c>
      <c r="B924" s="879">
        <v>620070802225</v>
      </c>
      <c r="C924" s="878" t="s">
        <v>5029</v>
      </c>
      <c r="D924" s="878" t="s">
        <v>4159</v>
      </c>
      <c r="E924" s="878" t="s">
        <v>4135</v>
      </c>
      <c r="F924" s="880">
        <v>16427.3</v>
      </c>
      <c r="G924" s="878" t="s">
        <v>4106</v>
      </c>
      <c r="H924" s="881">
        <v>1</v>
      </c>
      <c r="I924" s="882">
        <v>0.527983104540655</v>
      </c>
      <c r="J924" s="882">
        <v>0</v>
      </c>
      <c r="K924" s="883">
        <v>30</v>
      </c>
      <c r="L924" s="882">
        <v>11.45</v>
      </c>
      <c r="M924" s="882">
        <v>15.8394931362196</v>
      </c>
      <c r="N924" s="881">
        <v>1</v>
      </c>
      <c r="O924" s="881">
        <v>0</v>
      </c>
      <c r="P924" s="878">
        <v>4690379087540</v>
      </c>
      <c r="Q924" s="881"/>
      <c r="R924" s="881">
        <v>0</v>
      </c>
      <c r="S924" s="878" t="s">
        <v>4107</v>
      </c>
      <c r="T924" s="884">
        <f t="shared" si="26"/>
        <v>11006.291000000001</v>
      </c>
      <c r="U924" s="885">
        <f t="shared" si="27"/>
        <v>11556.605550000002</v>
      </c>
    </row>
    <row r="925" spans="1:21" hidden="1">
      <c r="A925" s="878" t="s">
        <v>4964</v>
      </c>
      <c r="B925" s="879">
        <v>620070802228</v>
      </c>
      <c r="C925" s="878" t="s">
        <v>5030</v>
      </c>
      <c r="D925" s="878" t="s">
        <v>4159</v>
      </c>
      <c r="E925" s="878" t="s">
        <v>4135</v>
      </c>
      <c r="F925" s="880">
        <v>16427.3</v>
      </c>
      <c r="G925" s="878" t="s">
        <v>4106</v>
      </c>
      <c r="H925" s="881">
        <v>1</v>
      </c>
      <c r="I925" s="882">
        <v>0.527983104540655</v>
      </c>
      <c r="J925" s="882">
        <v>0</v>
      </c>
      <c r="K925" s="883">
        <v>30</v>
      </c>
      <c r="L925" s="882">
        <v>11.45</v>
      </c>
      <c r="M925" s="882">
        <v>15.8394931362196</v>
      </c>
      <c r="N925" s="881">
        <v>1</v>
      </c>
      <c r="O925" s="881">
        <v>0</v>
      </c>
      <c r="P925" s="878">
        <v>4690379087571</v>
      </c>
      <c r="Q925" s="881"/>
      <c r="R925" s="881">
        <v>0</v>
      </c>
      <c r="S925" s="878" t="s">
        <v>4107</v>
      </c>
      <c r="T925" s="884">
        <f t="shared" si="26"/>
        <v>11006.291000000001</v>
      </c>
      <c r="U925" s="885">
        <f t="shared" si="27"/>
        <v>11556.605550000002</v>
      </c>
    </row>
    <row r="926" spans="1:21" hidden="1">
      <c r="A926" s="878" t="s">
        <v>4964</v>
      </c>
      <c r="B926" s="879">
        <v>620070802229</v>
      </c>
      <c r="C926" s="878" t="s">
        <v>5031</v>
      </c>
      <c r="D926" s="878" t="s">
        <v>4159</v>
      </c>
      <c r="E926" s="878" t="s">
        <v>4135</v>
      </c>
      <c r="F926" s="880">
        <v>16427.3</v>
      </c>
      <c r="G926" s="878" t="s">
        <v>4106</v>
      </c>
      <c r="H926" s="881">
        <v>1</v>
      </c>
      <c r="I926" s="882">
        <v>0.527983104540655</v>
      </c>
      <c r="J926" s="882">
        <v>0</v>
      </c>
      <c r="K926" s="883">
        <v>30</v>
      </c>
      <c r="L926" s="882">
        <v>11.45</v>
      </c>
      <c r="M926" s="882">
        <v>15.8394931362196</v>
      </c>
      <c r="N926" s="881">
        <v>1</v>
      </c>
      <c r="O926" s="881">
        <v>0</v>
      </c>
      <c r="P926" s="878">
        <v>4690379087564</v>
      </c>
      <c r="Q926" s="881"/>
      <c r="R926" s="881">
        <v>0</v>
      </c>
      <c r="S926" s="878" t="s">
        <v>4107</v>
      </c>
      <c r="T926" s="884">
        <f t="shared" si="26"/>
        <v>11006.291000000001</v>
      </c>
      <c r="U926" s="885">
        <f t="shared" si="27"/>
        <v>11556.605550000002</v>
      </c>
    </row>
    <row r="927" spans="1:21" hidden="1">
      <c r="A927" s="878" t="s">
        <v>4964</v>
      </c>
      <c r="B927" s="879">
        <v>620070802226</v>
      </c>
      <c r="C927" s="878" t="s">
        <v>5032</v>
      </c>
      <c r="D927" s="878" t="s">
        <v>4159</v>
      </c>
      <c r="E927" s="878" t="s">
        <v>4135</v>
      </c>
      <c r="F927" s="880">
        <v>16427.3</v>
      </c>
      <c r="G927" s="878" t="s">
        <v>4106</v>
      </c>
      <c r="H927" s="881">
        <v>1</v>
      </c>
      <c r="I927" s="882">
        <v>0.527983104540655</v>
      </c>
      <c r="J927" s="882">
        <v>0</v>
      </c>
      <c r="K927" s="883">
        <v>30</v>
      </c>
      <c r="L927" s="882">
        <v>11.45</v>
      </c>
      <c r="M927" s="882">
        <v>15.8394931362196</v>
      </c>
      <c r="N927" s="881">
        <v>1</v>
      </c>
      <c r="O927" s="881">
        <v>0</v>
      </c>
      <c r="P927" s="878">
        <v>4690379087557</v>
      </c>
      <c r="Q927" s="881"/>
      <c r="R927" s="881">
        <v>0</v>
      </c>
      <c r="S927" s="878" t="s">
        <v>4107</v>
      </c>
      <c r="T927" s="884">
        <f t="shared" si="26"/>
        <v>11006.291000000001</v>
      </c>
      <c r="U927" s="885">
        <f t="shared" si="27"/>
        <v>11556.605550000002</v>
      </c>
    </row>
    <row r="928" spans="1:21" hidden="1">
      <c r="A928" s="878" t="s">
        <v>4964</v>
      </c>
      <c r="B928" s="879">
        <v>620070802227</v>
      </c>
      <c r="C928" s="878" t="s">
        <v>5033</v>
      </c>
      <c r="D928" s="878" t="s">
        <v>4159</v>
      </c>
      <c r="E928" s="878" t="s">
        <v>4135</v>
      </c>
      <c r="F928" s="880">
        <v>16427.3</v>
      </c>
      <c r="G928" s="878" t="s">
        <v>4106</v>
      </c>
      <c r="H928" s="881">
        <v>1</v>
      </c>
      <c r="I928" s="882">
        <v>0.527983104540655</v>
      </c>
      <c r="J928" s="882">
        <v>0</v>
      </c>
      <c r="K928" s="883">
        <v>30</v>
      </c>
      <c r="L928" s="882">
        <v>11.45</v>
      </c>
      <c r="M928" s="882">
        <v>15.8394931362196</v>
      </c>
      <c r="N928" s="881">
        <v>1</v>
      </c>
      <c r="O928" s="881">
        <v>0</v>
      </c>
      <c r="P928" s="878">
        <v>4690379087533</v>
      </c>
      <c r="Q928" s="881"/>
      <c r="R928" s="881">
        <v>0</v>
      </c>
      <c r="S928" s="878" t="s">
        <v>4107</v>
      </c>
      <c r="T928" s="884">
        <f t="shared" si="26"/>
        <v>11006.291000000001</v>
      </c>
      <c r="U928" s="885">
        <f t="shared" si="27"/>
        <v>11556.605550000002</v>
      </c>
    </row>
    <row r="929" spans="1:21" hidden="1">
      <c r="A929" s="878" t="s">
        <v>4964</v>
      </c>
      <c r="B929" s="879">
        <v>620070802230</v>
      </c>
      <c r="C929" s="878" t="s">
        <v>5034</v>
      </c>
      <c r="D929" s="878" t="s">
        <v>4172</v>
      </c>
      <c r="E929" s="878" t="s">
        <v>4135</v>
      </c>
      <c r="F929" s="880">
        <v>6972.3</v>
      </c>
      <c r="G929" s="878" t="s">
        <v>4106</v>
      </c>
      <c r="H929" s="881">
        <v>4</v>
      </c>
      <c r="I929" s="882">
        <v>1.05596620908131</v>
      </c>
      <c r="J929" s="882">
        <v>0</v>
      </c>
      <c r="K929" s="883">
        <v>20</v>
      </c>
      <c r="L929" s="882">
        <v>45.8</v>
      </c>
      <c r="M929" s="882">
        <v>21.119324181626201</v>
      </c>
      <c r="N929" s="881">
        <v>1</v>
      </c>
      <c r="O929" s="881">
        <v>0</v>
      </c>
      <c r="P929" s="878">
        <v>4690379087588</v>
      </c>
      <c r="Q929" s="881"/>
      <c r="R929" s="881">
        <v>0</v>
      </c>
      <c r="S929" s="878" t="s">
        <v>4107</v>
      </c>
      <c r="T929" s="884">
        <f t="shared" ref="T929:T992" si="28">F929*67%</f>
        <v>4671.4410000000007</v>
      </c>
      <c r="U929" s="885">
        <f t="shared" ref="U929:U992" si="29">T929*1.05</f>
        <v>4905.0130500000014</v>
      </c>
    </row>
    <row r="930" spans="1:21" hidden="1">
      <c r="A930" s="878" t="s">
        <v>4964</v>
      </c>
      <c r="B930" s="879">
        <v>620070802233</v>
      </c>
      <c r="C930" s="878" t="s">
        <v>5035</v>
      </c>
      <c r="D930" s="878" t="s">
        <v>4172</v>
      </c>
      <c r="E930" s="878" t="s">
        <v>4135</v>
      </c>
      <c r="F930" s="880">
        <v>6972.3</v>
      </c>
      <c r="G930" s="878" t="s">
        <v>4106</v>
      </c>
      <c r="H930" s="881">
        <v>4</v>
      </c>
      <c r="I930" s="882">
        <v>1.05596620908131</v>
      </c>
      <c r="J930" s="882">
        <v>0</v>
      </c>
      <c r="K930" s="883">
        <v>20</v>
      </c>
      <c r="L930" s="882">
        <v>45.8</v>
      </c>
      <c r="M930" s="882">
        <v>21.119324181626201</v>
      </c>
      <c r="N930" s="881">
        <v>1</v>
      </c>
      <c r="O930" s="881">
        <v>0</v>
      </c>
      <c r="P930" s="878">
        <v>4690379087618</v>
      </c>
      <c r="Q930" s="881"/>
      <c r="R930" s="881">
        <v>0</v>
      </c>
      <c r="S930" s="878" t="s">
        <v>4107</v>
      </c>
      <c r="T930" s="884">
        <f t="shared" si="28"/>
        <v>4671.4410000000007</v>
      </c>
      <c r="U930" s="885">
        <f t="shared" si="29"/>
        <v>4905.0130500000014</v>
      </c>
    </row>
    <row r="931" spans="1:21" hidden="1">
      <c r="A931" s="878" t="s">
        <v>4964</v>
      </c>
      <c r="B931" s="879">
        <v>620070802234</v>
      </c>
      <c r="C931" s="878" t="s">
        <v>5036</v>
      </c>
      <c r="D931" s="878" t="s">
        <v>4172</v>
      </c>
      <c r="E931" s="878" t="s">
        <v>4135</v>
      </c>
      <c r="F931" s="880">
        <v>6972.3</v>
      </c>
      <c r="G931" s="878" t="s">
        <v>4106</v>
      </c>
      <c r="H931" s="881">
        <v>4</v>
      </c>
      <c r="I931" s="882">
        <v>1.05596620908131</v>
      </c>
      <c r="J931" s="882">
        <v>0</v>
      </c>
      <c r="K931" s="883">
        <v>20</v>
      </c>
      <c r="L931" s="882">
        <v>45.8</v>
      </c>
      <c r="M931" s="882">
        <v>21.119324181626201</v>
      </c>
      <c r="N931" s="881">
        <v>1</v>
      </c>
      <c r="O931" s="881">
        <v>0</v>
      </c>
      <c r="P931" s="878">
        <v>4690379087625</v>
      </c>
      <c r="Q931" s="881"/>
      <c r="R931" s="881">
        <v>0</v>
      </c>
      <c r="S931" s="878" t="s">
        <v>4107</v>
      </c>
      <c r="T931" s="884">
        <f t="shared" si="28"/>
        <v>4671.4410000000007</v>
      </c>
      <c r="U931" s="885">
        <f t="shared" si="29"/>
        <v>4905.0130500000014</v>
      </c>
    </row>
    <row r="932" spans="1:21" hidden="1">
      <c r="A932" s="878" t="s">
        <v>4964</v>
      </c>
      <c r="B932" s="879">
        <v>620070802231</v>
      </c>
      <c r="C932" s="878" t="s">
        <v>5037</v>
      </c>
      <c r="D932" s="878" t="s">
        <v>4172</v>
      </c>
      <c r="E932" s="878" t="s">
        <v>4135</v>
      </c>
      <c r="F932" s="880">
        <v>6972.3</v>
      </c>
      <c r="G932" s="878" t="s">
        <v>4106</v>
      </c>
      <c r="H932" s="881">
        <v>4</v>
      </c>
      <c r="I932" s="882">
        <v>1.05596620908131</v>
      </c>
      <c r="J932" s="882">
        <v>0</v>
      </c>
      <c r="K932" s="883">
        <v>20</v>
      </c>
      <c r="L932" s="882">
        <v>45.8</v>
      </c>
      <c r="M932" s="882">
        <v>21.119324181626201</v>
      </c>
      <c r="N932" s="881">
        <v>1</v>
      </c>
      <c r="O932" s="881">
        <v>0</v>
      </c>
      <c r="P932" s="878">
        <v>4690379087595</v>
      </c>
      <c r="Q932" s="881"/>
      <c r="R932" s="881">
        <v>0</v>
      </c>
      <c r="S932" s="878" t="s">
        <v>4107</v>
      </c>
      <c r="T932" s="884">
        <f t="shared" si="28"/>
        <v>4671.4410000000007</v>
      </c>
      <c r="U932" s="885">
        <f t="shared" si="29"/>
        <v>4905.0130500000014</v>
      </c>
    </row>
    <row r="933" spans="1:21" hidden="1">
      <c r="A933" s="878" t="s">
        <v>4964</v>
      </c>
      <c r="B933" s="879">
        <v>620070802232</v>
      </c>
      <c r="C933" s="878" t="s">
        <v>5038</v>
      </c>
      <c r="D933" s="878" t="s">
        <v>4172</v>
      </c>
      <c r="E933" s="878" t="s">
        <v>4135</v>
      </c>
      <c r="F933" s="880">
        <v>6972.3</v>
      </c>
      <c r="G933" s="878" t="s">
        <v>4106</v>
      </c>
      <c r="H933" s="881">
        <v>4</v>
      </c>
      <c r="I933" s="882">
        <v>1.05596620908131</v>
      </c>
      <c r="J933" s="882">
        <v>0</v>
      </c>
      <c r="K933" s="883">
        <v>20</v>
      </c>
      <c r="L933" s="882">
        <v>45.8</v>
      </c>
      <c r="M933" s="882">
        <v>21.119324181626201</v>
      </c>
      <c r="N933" s="881">
        <v>1</v>
      </c>
      <c r="O933" s="881">
        <v>0</v>
      </c>
      <c r="P933" s="878">
        <v>4690379087601</v>
      </c>
      <c r="Q933" s="881"/>
      <c r="R933" s="881">
        <v>0</v>
      </c>
      <c r="S933" s="878" t="s">
        <v>4107</v>
      </c>
      <c r="T933" s="884">
        <f t="shared" si="28"/>
        <v>4671.4410000000007</v>
      </c>
      <c r="U933" s="885">
        <f t="shared" si="29"/>
        <v>4905.0130500000014</v>
      </c>
    </row>
    <row r="934" spans="1:21" hidden="1">
      <c r="A934" s="878" t="s">
        <v>4964</v>
      </c>
      <c r="B934" s="879">
        <v>620070802235</v>
      </c>
      <c r="C934" s="878" t="s">
        <v>5039</v>
      </c>
      <c r="D934" s="878" t="s">
        <v>4172</v>
      </c>
      <c r="E934" s="878" t="s">
        <v>4135</v>
      </c>
      <c r="F934" s="880">
        <v>11712</v>
      </c>
      <c r="G934" s="878" t="s">
        <v>4106</v>
      </c>
      <c r="H934" s="881">
        <v>2</v>
      </c>
      <c r="I934" s="882">
        <v>0.527983104540655</v>
      </c>
      <c r="J934" s="882">
        <v>0</v>
      </c>
      <c r="K934" s="883">
        <v>26</v>
      </c>
      <c r="L934" s="882">
        <v>22.9</v>
      </c>
      <c r="M934" s="882">
        <v>13.727560718056999</v>
      </c>
      <c r="N934" s="881">
        <v>1</v>
      </c>
      <c r="O934" s="881">
        <v>0</v>
      </c>
      <c r="P934" s="878">
        <v>4690379087632</v>
      </c>
      <c r="Q934" s="881"/>
      <c r="R934" s="881">
        <v>0</v>
      </c>
      <c r="S934" s="878" t="s">
        <v>4107</v>
      </c>
      <c r="T934" s="884">
        <f t="shared" si="28"/>
        <v>7847.0400000000009</v>
      </c>
      <c r="U934" s="885">
        <f t="shared" si="29"/>
        <v>8239.3920000000016</v>
      </c>
    </row>
    <row r="935" spans="1:21" hidden="1">
      <c r="A935" s="878" t="s">
        <v>4964</v>
      </c>
      <c r="B935" s="879">
        <v>620070802238</v>
      </c>
      <c r="C935" s="878" t="s">
        <v>5040</v>
      </c>
      <c r="D935" s="878" t="s">
        <v>4172</v>
      </c>
      <c r="E935" s="878" t="s">
        <v>4135</v>
      </c>
      <c r="F935" s="880">
        <v>11712</v>
      </c>
      <c r="G935" s="878" t="s">
        <v>4106</v>
      </c>
      <c r="H935" s="881">
        <v>2</v>
      </c>
      <c r="I935" s="882">
        <v>0.527983104540655</v>
      </c>
      <c r="J935" s="882">
        <v>0</v>
      </c>
      <c r="K935" s="883">
        <v>26</v>
      </c>
      <c r="L935" s="882">
        <v>22.9</v>
      </c>
      <c r="M935" s="882">
        <v>13.727560718056999</v>
      </c>
      <c r="N935" s="881">
        <v>1</v>
      </c>
      <c r="O935" s="881">
        <v>0</v>
      </c>
      <c r="P935" s="878">
        <v>4690379087663</v>
      </c>
      <c r="Q935" s="881"/>
      <c r="R935" s="881">
        <v>0</v>
      </c>
      <c r="S935" s="878" t="s">
        <v>4107</v>
      </c>
      <c r="T935" s="884">
        <f t="shared" si="28"/>
        <v>7847.0400000000009</v>
      </c>
      <c r="U935" s="885">
        <f t="shared" si="29"/>
        <v>8239.3920000000016</v>
      </c>
    </row>
    <row r="936" spans="1:21" hidden="1">
      <c r="A936" s="878" t="s">
        <v>4964</v>
      </c>
      <c r="B936" s="879">
        <v>620070802239</v>
      </c>
      <c r="C936" s="878" t="s">
        <v>5041</v>
      </c>
      <c r="D936" s="878" t="s">
        <v>4172</v>
      </c>
      <c r="E936" s="878" t="s">
        <v>4135</v>
      </c>
      <c r="F936" s="880">
        <v>11712</v>
      </c>
      <c r="G936" s="878" t="s">
        <v>4106</v>
      </c>
      <c r="H936" s="881">
        <v>2</v>
      </c>
      <c r="I936" s="882">
        <v>0.527983104540655</v>
      </c>
      <c r="J936" s="882">
        <v>0</v>
      </c>
      <c r="K936" s="883">
        <v>26</v>
      </c>
      <c r="L936" s="882">
        <v>22.9</v>
      </c>
      <c r="M936" s="882">
        <v>13.727560718056999</v>
      </c>
      <c r="N936" s="881">
        <v>1</v>
      </c>
      <c r="O936" s="881">
        <v>0</v>
      </c>
      <c r="P936" s="878">
        <v>4690379087670</v>
      </c>
      <c r="Q936" s="881"/>
      <c r="R936" s="881">
        <v>0</v>
      </c>
      <c r="S936" s="878" t="s">
        <v>4107</v>
      </c>
      <c r="T936" s="884">
        <f t="shared" si="28"/>
        <v>7847.0400000000009</v>
      </c>
      <c r="U936" s="885">
        <f t="shared" si="29"/>
        <v>8239.3920000000016</v>
      </c>
    </row>
    <row r="937" spans="1:21" hidden="1">
      <c r="A937" s="878" t="s">
        <v>4964</v>
      </c>
      <c r="B937" s="879">
        <v>620070802236</v>
      </c>
      <c r="C937" s="878" t="s">
        <v>5042</v>
      </c>
      <c r="D937" s="878" t="s">
        <v>4172</v>
      </c>
      <c r="E937" s="878" t="s">
        <v>4135</v>
      </c>
      <c r="F937" s="880">
        <v>11712</v>
      </c>
      <c r="G937" s="878" t="s">
        <v>4106</v>
      </c>
      <c r="H937" s="881">
        <v>2</v>
      </c>
      <c r="I937" s="882">
        <v>0.527983104540655</v>
      </c>
      <c r="J937" s="882">
        <v>0</v>
      </c>
      <c r="K937" s="883">
        <v>26</v>
      </c>
      <c r="L937" s="882">
        <v>22.9</v>
      </c>
      <c r="M937" s="882">
        <v>13.727560718056999</v>
      </c>
      <c r="N937" s="881">
        <v>1</v>
      </c>
      <c r="O937" s="881">
        <v>0</v>
      </c>
      <c r="P937" s="878">
        <v>4690379087649</v>
      </c>
      <c r="Q937" s="881"/>
      <c r="R937" s="881">
        <v>0</v>
      </c>
      <c r="S937" s="878" t="s">
        <v>4107</v>
      </c>
      <c r="T937" s="884">
        <f t="shared" si="28"/>
        <v>7847.0400000000009</v>
      </c>
      <c r="U937" s="885">
        <f t="shared" si="29"/>
        <v>8239.3920000000016</v>
      </c>
    </row>
    <row r="938" spans="1:21" hidden="1">
      <c r="A938" s="878" t="s">
        <v>4964</v>
      </c>
      <c r="B938" s="879">
        <v>620070802237</v>
      </c>
      <c r="C938" s="878" t="s">
        <v>5043</v>
      </c>
      <c r="D938" s="878" t="s">
        <v>4172</v>
      </c>
      <c r="E938" s="878" t="s">
        <v>4135</v>
      </c>
      <c r="F938" s="880">
        <v>11712</v>
      </c>
      <c r="G938" s="878" t="s">
        <v>4106</v>
      </c>
      <c r="H938" s="881">
        <v>2</v>
      </c>
      <c r="I938" s="882">
        <v>0.527983104540655</v>
      </c>
      <c r="J938" s="882">
        <v>0</v>
      </c>
      <c r="K938" s="883">
        <v>26</v>
      </c>
      <c r="L938" s="882">
        <v>22.9</v>
      </c>
      <c r="M938" s="882">
        <v>13.727560718056999</v>
      </c>
      <c r="N938" s="881">
        <v>1</v>
      </c>
      <c r="O938" s="881">
        <v>0</v>
      </c>
      <c r="P938" s="878">
        <v>4690379087656</v>
      </c>
      <c r="Q938" s="881"/>
      <c r="R938" s="881">
        <v>0</v>
      </c>
      <c r="S938" s="878" t="s">
        <v>4107</v>
      </c>
      <c r="T938" s="884">
        <f t="shared" si="28"/>
        <v>7847.0400000000009</v>
      </c>
      <c r="U938" s="885">
        <f t="shared" si="29"/>
        <v>8239.3920000000016</v>
      </c>
    </row>
    <row r="939" spans="1:21" hidden="1">
      <c r="A939" s="878" t="s">
        <v>4964</v>
      </c>
      <c r="B939" s="879">
        <v>620070802240</v>
      </c>
      <c r="C939" s="878" t="s">
        <v>5044</v>
      </c>
      <c r="D939" s="878" t="s">
        <v>4172</v>
      </c>
      <c r="E939" s="878" t="s">
        <v>4135</v>
      </c>
      <c r="F939" s="880">
        <v>11712</v>
      </c>
      <c r="G939" s="878" t="s">
        <v>4106</v>
      </c>
      <c r="H939" s="881">
        <v>2</v>
      </c>
      <c r="I939" s="882">
        <v>0.527983104540655</v>
      </c>
      <c r="J939" s="882">
        <v>0</v>
      </c>
      <c r="K939" s="883">
        <v>26</v>
      </c>
      <c r="L939" s="882">
        <v>22.9</v>
      </c>
      <c r="M939" s="882">
        <v>13.727560718056999</v>
      </c>
      <c r="N939" s="881">
        <v>1</v>
      </c>
      <c r="O939" s="881">
        <v>0</v>
      </c>
      <c r="P939" s="878">
        <v>4690379087687</v>
      </c>
      <c r="Q939" s="881"/>
      <c r="R939" s="881">
        <v>0</v>
      </c>
      <c r="S939" s="878" t="s">
        <v>4107</v>
      </c>
      <c r="T939" s="884">
        <f t="shared" si="28"/>
        <v>7847.0400000000009</v>
      </c>
      <c r="U939" s="885">
        <f t="shared" si="29"/>
        <v>8239.3920000000016</v>
      </c>
    </row>
    <row r="940" spans="1:21" hidden="1">
      <c r="A940" s="878" t="s">
        <v>4964</v>
      </c>
      <c r="B940" s="879">
        <v>620070802243</v>
      </c>
      <c r="C940" s="878" t="s">
        <v>5045</v>
      </c>
      <c r="D940" s="878" t="s">
        <v>4172</v>
      </c>
      <c r="E940" s="878" t="s">
        <v>4135</v>
      </c>
      <c r="F940" s="880">
        <v>11712</v>
      </c>
      <c r="G940" s="878" t="s">
        <v>4106</v>
      </c>
      <c r="H940" s="881">
        <v>2</v>
      </c>
      <c r="I940" s="882">
        <v>0.527983104540655</v>
      </c>
      <c r="J940" s="882">
        <v>0</v>
      </c>
      <c r="K940" s="883">
        <v>26</v>
      </c>
      <c r="L940" s="882">
        <v>22.9</v>
      </c>
      <c r="M940" s="882">
        <v>13.727560718056999</v>
      </c>
      <c r="N940" s="881">
        <v>1</v>
      </c>
      <c r="O940" s="881">
        <v>0</v>
      </c>
      <c r="P940" s="878">
        <v>4690379087717</v>
      </c>
      <c r="Q940" s="881"/>
      <c r="R940" s="881">
        <v>0</v>
      </c>
      <c r="S940" s="878" t="s">
        <v>4107</v>
      </c>
      <c r="T940" s="884">
        <f t="shared" si="28"/>
        <v>7847.0400000000009</v>
      </c>
      <c r="U940" s="885">
        <f t="shared" si="29"/>
        <v>8239.3920000000016</v>
      </c>
    </row>
    <row r="941" spans="1:21" hidden="1">
      <c r="A941" s="878" t="s">
        <v>4964</v>
      </c>
      <c r="B941" s="879">
        <v>620070802244</v>
      </c>
      <c r="C941" s="878" t="s">
        <v>5046</v>
      </c>
      <c r="D941" s="878" t="s">
        <v>4172</v>
      </c>
      <c r="E941" s="878" t="s">
        <v>4135</v>
      </c>
      <c r="F941" s="880">
        <v>11712</v>
      </c>
      <c r="G941" s="878" t="s">
        <v>4106</v>
      </c>
      <c r="H941" s="881">
        <v>2</v>
      </c>
      <c r="I941" s="882">
        <v>0.527983104540655</v>
      </c>
      <c r="J941" s="882">
        <v>0</v>
      </c>
      <c r="K941" s="883">
        <v>26</v>
      </c>
      <c r="L941" s="882">
        <v>22.9</v>
      </c>
      <c r="M941" s="882">
        <v>13.727560718056999</v>
      </c>
      <c r="N941" s="881">
        <v>1</v>
      </c>
      <c r="O941" s="881">
        <v>0</v>
      </c>
      <c r="P941" s="878">
        <v>4690379087724</v>
      </c>
      <c r="Q941" s="881"/>
      <c r="R941" s="881">
        <v>0</v>
      </c>
      <c r="S941" s="878" t="s">
        <v>4107</v>
      </c>
      <c r="T941" s="884">
        <f t="shared" si="28"/>
        <v>7847.0400000000009</v>
      </c>
      <c r="U941" s="885">
        <f t="shared" si="29"/>
        <v>8239.3920000000016</v>
      </c>
    </row>
    <row r="942" spans="1:21" hidden="1">
      <c r="A942" s="878" t="s">
        <v>4964</v>
      </c>
      <c r="B942" s="879">
        <v>620070802241</v>
      </c>
      <c r="C942" s="878" t="s">
        <v>5047</v>
      </c>
      <c r="D942" s="878" t="s">
        <v>4172</v>
      </c>
      <c r="E942" s="878" t="s">
        <v>4135</v>
      </c>
      <c r="F942" s="880">
        <v>11712</v>
      </c>
      <c r="G942" s="878" t="s">
        <v>4106</v>
      </c>
      <c r="H942" s="881">
        <v>2</v>
      </c>
      <c r="I942" s="882">
        <v>0.527983104540655</v>
      </c>
      <c r="J942" s="882">
        <v>0</v>
      </c>
      <c r="K942" s="883">
        <v>26</v>
      </c>
      <c r="L942" s="882">
        <v>22.9</v>
      </c>
      <c r="M942" s="882">
        <v>13.727560718056999</v>
      </c>
      <c r="N942" s="881">
        <v>1</v>
      </c>
      <c r="O942" s="881">
        <v>0</v>
      </c>
      <c r="P942" s="878">
        <v>4690379087694</v>
      </c>
      <c r="Q942" s="881"/>
      <c r="R942" s="881">
        <v>0</v>
      </c>
      <c r="S942" s="878" t="s">
        <v>4107</v>
      </c>
      <c r="T942" s="884">
        <f t="shared" si="28"/>
        <v>7847.0400000000009</v>
      </c>
      <c r="U942" s="885">
        <f t="shared" si="29"/>
        <v>8239.3920000000016</v>
      </c>
    </row>
    <row r="943" spans="1:21" hidden="1">
      <c r="A943" s="878" t="s">
        <v>4964</v>
      </c>
      <c r="B943" s="879">
        <v>620070802242</v>
      </c>
      <c r="C943" s="878" t="s">
        <v>5048</v>
      </c>
      <c r="D943" s="878" t="s">
        <v>4172</v>
      </c>
      <c r="E943" s="878" t="s">
        <v>4135</v>
      </c>
      <c r="F943" s="880">
        <v>11712</v>
      </c>
      <c r="G943" s="878" t="s">
        <v>4106</v>
      </c>
      <c r="H943" s="881">
        <v>2</v>
      </c>
      <c r="I943" s="882">
        <v>0.527983104540655</v>
      </c>
      <c r="J943" s="882">
        <v>0</v>
      </c>
      <c r="K943" s="883">
        <v>26</v>
      </c>
      <c r="L943" s="882">
        <v>22.9</v>
      </c>
      <c r="M943" s="882">
        <v>13.727560718056999</v>
      </c>
      <c r="N943" s="881">
        <v>1</v>
      </c>
      <c r="O943" s="881">
        <v>0</v>
      </c>
      <c r="P943" s="878">
        <v>4690379087700</v>
      </c>
      <c r="Q943" s="881"/>
      <c r="R943" s="881">
        <v>0</v>
      </c>
      <c r="S943" s="878" t="s">
        <v>4107</v>
      </c>
      <c r="T943" s="884">
        <f t="shared" si="28"/>
        <v>7847.0400000000009</v>
      </c>
      <c r="U943" s="885">
        <f t="shared" si="29"/>
        <v>8239.3920000000016</v>
      </c>
    </row>
    <row r="944" spans="1:21" hidden="1">
      <c r="A944" s="878" t="s">
        <v>4964</v>
      </c>
      <c r="B944" s="879">
        <v>620070802245</v>
      </c>
      <c r="C944" s="878" t="s">
        <v>5049</v>
      </c>
      <c r="D944" s="878" t="s">
        <v>4185</v>
      </c>
      <c r="E944" s="878" t="s">
        <v>4135</v>
      </c>
      <c r="F944" s="880">
        <v>8985.2999999999993</v>
      </c>
      <c r="G944" s="878" t="s">
        <v>4106</v>
      </c>
      <c r="H944" s="881">
        <v>2</v>
      </c>
      <c r="I944" s="882">
        <v>0.79207920792079201</v>
      </c>
      <c r="J944" s="882">
        <v>0</v>
      </c>
      <c r="K944" s="883">
        <v>18</v>
      </c>
      <c r="L944" s="882">
        <v>22.9</v>
      </c>
      <c r="M944" s="882">
        <v>14.2574257425743</v>
      </c>
      <c r="N944" s="881">
        <v>1</v>
      </c>
      <c r="O944" s="881">
        <v>0</v>
      </c>
      <c r="P944" s="878">
        <v>4690379087731</v>
      </c>
      <c r="Q944" s="881"/>
      <c r="R944" s="881">
        <v>0</v>
      </c>
      <c r="S944" s="878" t="s">
        <v>4107</v>
      </c>
      <c r="T944" s="884">
        <f t="shared" si="28"/>
        <v>6020.1509999999998</v>
      </c>
      <c r="U944" s="885">
        <f t="shared" si="29"/>
        <v>6321.1585500000001</v>
      </c>
    </row>
    <row r="945" spans="1:21" hidden="1">
      <c r="A945" s="878" t="s">
        <v>4964</v>
      </c>
      <c r="B945" s="879">
        <v>620070802248</v>
      </c>
      <c r="C945" s="878" t="s">
        <v>5050</v>
      </c>
      <c r="D945" s="878" t="s">
        <v>4185</v>
      </c>
      <c r="E945" s="878" t="s">
        <v>4135</v>
      </c>
      <c r="F945" s="880">
        <v>8985.2999999999993</v>
      </c>
      <c r="G945" s="878" t="s">
        <v>4106</v>
      </c>
      <c r="H945" s="881">
        <v>2</v>
      </c>
      <c r="I945" s="882">
        <v>0.79207920792079201</v>
      </c>
      <c r="J945" s="882">
        <v>0</v>
      </c>
      <c r="K945" s="883">
        <v>18</v>
      </c>
      <c r="L945" s="882">
        <v>22.9</v>
      </c>
      <c r="M945" s="882">
        <v>14.2574257425743</v>
      </c>
      <c r="N945" s="881">
        <v>1</v>
      </c>
      <c r="O945" s="881">
        <v>0</v>
      </c>
      <c r="P945" s="878">
        <v>4690379087762</v>
      </c>
      <c r="Q945" s="881"/>
      <c r="R945" s="881">
        <v>0</v>
      </c>
      <c r="S945" s="878" t="s">
        <v>4107</v>
      </c>
      <c r="T945" s="884">
        <f t="shared" si="28"/>
        <v>6020.1509999999998</v>
      </c>
      <c r="U945" s="885">
        <f t="shared" si="29"/>
        <v>6321.1585500000001</v>
      </c>
    </row>
    <row r="946" spans="1:21" hidden="1">
      <c r="A946" s="878" t="s">
        <v>4964</v>
      </c>
      <c r="B946" s="879">
        <v>620070802249</v>
      </c>
      <c r="C946" s="878" t="s">
        <v>5051</v>
      </c>
      <c r="D946" s="878" t="s">
        <v>4185</v>
      </c>
      <c r="E946" s="878" t="s">
        <v>4135</v>
      </c>
      <c r="F946" s="880">
        <v>8985.2999999999993</v>
      </c>
      <c r="G946" s="878" t="s">
        <v>4106</v>
      </c>
      <c r="H946" s="881">
        <v>2</v>
      </c>
      <c r="I946" s="882">
        <v>0.79207920792079201</v>
      </c>
      <c r="J946" s="882">
        <v>0</v>
      </c>
      <c r="K946" s="883">
        <v>26</v>
      </c>
      <c r="L946" s="882">
        <v>22.9</v>
      </c>
      <c r="M946" s="882">
        <v>20.594059405940602</v>
      </c>
      <c r="N946" s="881">
        <v>1</v>
      </c>
      <c r="O946" s="881">
        <v>0</v>
      </c>
      <c r="P946" s="878">
        <v>4690379087779</v>
      </c>
      <c r="Q946" s="881"/>
      <c r="R946" s="881">
        <v>0</v>
      </c>
      <c r="S946" s="878" t="s">
        <v>4107</v>
      </c>
      <c r="T946" s="884">
        <f t="shared" si="28"/>
        <v>6020.1509999999998</v>
      </c>
      <c r="U946" s="885">
        <f t="shared" si="29"/>
        <v>6321.1585500000001</v>
      </c>
    </row>
    <row r="947" spans="1:21" hidden="1">
      <c r="A947" s="878" t="s">
        <v>4964</v>
      </c>
      <c r="B947" s="879">
        <v>620070802246</v>
      </c>
      <c r="C947" s="878" t="s">
        <v>5052</v>
      </c>
      <c r="D947" s="878" t="s">
        <v>4185</v>
      </c>
      <c r="E947" s="878" t="s">
        <v>4135</v>
      </c>
      <c r="F947" s="880">
        <v>8985.2999999999993</v>
      </c>
      <c r="G947" s="878" t="s">
        <v>4106</v>
      </c>
      <c r="H947" s="881">
        <v>2</v>
      </c>
      <c r="I947" s="882">
        <v>0.79207920792079201</v>
      </c>
      <c r="J947" s="882">
        <v>0</v>
      </c>
      <c r="K947" s="883">
        <v>18</v>
      </c>
      <c r="L947" s="882">
        <v>22.9</v>
      </c>
      <c r="M947" s="882">
        <v>14.2574257425743</v>
      </c>
      <c r="N947" s="881">
        <v>1</v>
      </c>
      <c r="O947" s="881">
        <v>0</v>
      </c>
      <c r="P947" s="878">
        <v>4690379087748</v>
      </c>
      <c r="Q947" s="881"/>
      <c r="R947" s="881">
        <v>0</v>
      </c>
      <c r="S947" s="878" t="s">
        <v>4107</v>
      </c>
      <c r="T947" s="884">
        <f t="shared" si="28"/>
        <v>6020.1509999999998</v>
      </c>
      <c r="U947" s="885">
        <f t="shared" si="29"/>
        <v>6321.1585500000001</v>
      </c>
    </row>
    <row r="948" spans="1:21" hidden="1">
      <c r="A948" s="878" t="s">
        <v>4964</v>
      </c>
      <c r="B948" s="879">
        <v>620070802247</v>
      </c>
      <c r="C948" s="878" t="s">
        <v>5053</v>
      </c>
      <c r="D948" s="878" t="s">
        <v>4185</v>
      </c>
      <c r="E948" s="878" t="s">
        <v>4135</v>
      </c>
      <c r="F948" s="880">
        <v>8985.2999999999993</v>
      </c>
      <c r="G948" s="878" t="s">
        <v>4106</v>
      </c>
      <c r="H948" s="881">
        <v>2</v>
      </c>
      <c r="I948" s="882">
        <v>0.79207920792079201</v>
      </c>
      <c r="J948" s="882">
        <v>0</v>
      </c>
      <c r="K948" s="883">
        <v>18</v>
      </c>
      <c r="L948" s="882">
        <v>22.9</v>
      </c>
      <c r="M948" s="882">
        <v>14.2574257425743</v>
      </c>
      <c r="N948" s="881">
        <v>1</v>
      </c>
      <c r="O948" s="881">
        <v>0</v>
      </c>
      <c r="P948" s="878">
        <v>4690379087755</v>
      </c>
      <c r="Q948" s="881"/>
      <c r="R948" s="881">
        <v>0</v>
      </c>
      <c r="S948" s="878" t="s">
        <v>4107</v>
      </c>
      <c r="T948" s="884">
        <f t="shared" si="28"/>
        <v>6020.1509999999998</v>
      </c>
      <c r="U948" s="885">
        <f t="shared" si="29"/>
        <v>6321.1585500000001</v>
      </c>
    </row>
    <row r="949" spans="1:21" hidden="1">
      <c r="A949" s="878" t="s">
        <v>4964</v>
      </c>
      <c r="B949" s="879">
        <v>620070802250</v>
      </c>
      <c r="C949" s="878" t="s">
        <v>5054</v>
      </c>
      <c r="D949" s="878" t="s">
        <v>4185</v>
      </c>
      <c r="E949" s="878" t="s">
        <v>4135</v>
      </c>
      <c r="F949" s="880">
        <v>12895.4</v>
      </c>
      <c r="G949" s="878" t="s">
        <v>4106</v>
      </c>
      <c r="H949" s="881">
        <v>1</v>
      </c>
      <c r="I949" s="882">
        <v>0.396039603960396</v>
      </c>
      <c r="J949" s="882">
        <v>0</v>
      </c>
      <c r="K949" s="883">
        <v>30</v>
      </c>
      <c r="L949" s="882">
        <v>11.45</v>
      </c>
      <c r="M949" s="882">
        <v>11.881188118811901</v>
      </c>
      <c r="N949" s="881">
        <v>1</v>
      </c>
      <c r="O949" s="881">
        <v>0</v>
      </c>
      <c r="P949" s="878">
        <v>4690379087786</v>
      </c>
      <c r="Q949" s="881"/>
      <c r="R949" s="881">
        <v>0</v>
      </c>
      <c r="S949" s="878" t="s">
        <v>4107</v>
      </c>
      <c r="T949" s="884">
        <f t="shared" si="28"/>
        <v>8639.9179999999997</v>
      </c>
      <c r="U949" s="885">
        <f t="shared" si="29"/>
        <v>9071.9138999999996</v>
      </c>
    </row>
    <row r="950" spans="1:21" hidden="1">
      <c r="A950" s="878" t="s">
        <v>4964</v>
      </c>
      <c r="B950" s="879">
        <v>620070802253</v>
      </c>
      <c r="C950" s="878" t="s">
        <v>5055</v>
      </c>
      <c r="D950" s="878" t="s">
        <v>4185</v>
      </c>
      <c r="E950" s="878" t="s">
        <v>4135</v>
      </c>
      <c r="F950" s="880">
        <v>12895.4</v>
      </c>
      <c r="G950" s="878" t="s">
        <v>4106</v>
      </c>
      <c r="H950" s="881">
        <v>1</v>
      </c>
      <c r="I950" s="882">
        <v>0.396039603960396</v>
      </c>
      <c r="J950" s="882">
        <v>0</v>
      </c>
      <c r="K950" s="883">
        <v>30</v>
      </c>
      <c r="L950" s="882">
        <v>11.45</v>
      </c>
      <c r="M950" s="882">
        <v>11.881188118811901</v>
      </c>
      <c r="N950" s="881">
        <v>1</v>
      </c>
      <c r="O950" s="881">
        <v>0</v>
      </c>
      <c r="P950" s="878">
        <v>4690379087816</v>
      </c>
      <c r="Q950" s="881"/>
      <c r="R950" s="881">
        <v>0</v>
      </c>
      <c r="S950" s="878" t="s">
        <v>4107</v>
      </c>
      <c r="T950" s="884">
        <f t="shared" si="28"/>
        <v>8639.9179999999997</v>
      </c>
      <c r="U950" s="885">
        <f t="shared" si="29"/>
        <v>9071.9138999999996</v>
      </c>
    </row>
    <row r="951" spans="1:21" hidden="1">
      <c r="A951" s="878" t="s">
        <v>4964</v>
      </c>
      <c r="B951" s="879">
        <v>620070802254</v>
      </c>
      <c r="C951" s="878" t="s">
        <v>5056</v>
      </c>
      <c r="D951" s="878" t="s">
        <v>4185</v>
      </c>
      <c r="E951" s="878" t="s">
        <v>4135</v>
      </c>
      <c r="F951" s="880">
        <v>12895.4</v>
      </c>
      <c r="G951" s="878" t="s">
        <v>4106</v>
      </c>
      <c r="H951" s="881">
        <v>1</v>
      </c>
      <c r="I951" s="882">
        <v>0.396039603960396</v>
      </c>
      <c r="J951" s="882">
        <v>0</v>
      </c>
      <c r="K951" s="883">
        <v>30</v>
      </c>
      <c r="L951" s="882">
        <v>11.45</v>
      </c>
      <c r="M951" s="882">
        <v>11.881188118811901</v>
      </c>
      <c r="N951" s="881">
        <v>1</v>
      </c>
      <c r="O951" s="881">
        <v>0</v>
      </c>
      <c r="P951" s="878">
        <v>4690379087823</v>
      </c>
      <c r="Q951" s="881"/>
      <c r="R951" s="881">
        <v>0</v>
      </c>
      <c r="S951" s="878" t="s">
        <v>4107</v>
      </c>
      <c r="T951" s="884">
        <f t="shared" si="28"/>
        <v>8639.9179999999997</v>
      </c>
      <c r="U951" s="885">
        <f t="shared" si="29"/>
        <v>9071.9138999999996</v>
      </c>
    </row>
    <row r="952" spans="1:21" hidden="1">
      <c r="A952" s="878" t="s">
        <v>4964</v>
      </c>
      <c r="B952" s="879">
        <v>620070802251</v>
      </c>
      <c r="C952" s="878" t="s">
        <v>5057</v>
      </c>
      <c r="D952" s="878" t="s">
        <v>4185</v>
      </c>
      <c r="E952" s="878" t="s">
        <v>4135</v>
      </c>
      <c r="F952" s="880">
        <v>12895.4</v>
      </c>
      <c r="G952" s="878" t="s">
        <v>4106</v>
      </c>
      <c r="H952" s="881">
        <v>1</v>
      </c>
      <c r="I952" s="882">
        <v>0.396039603960396</v>
      </c>
      <c r="J952" s="882">
        <v>0</v>
      </c>
      <c r="K952" s="883">
        <v>30</v>
      </c>
      <c r="L952" s="882">
        <v>11.45</v>
      </c>
      <c r="M952" s="882">
        <v>11.881188118811901</v>
      </c>
      <c r="N952" s="881">
        <v>1</v>
      </c>
      <c r="O952" s="881">
        <v>0</v>
      </c>
      <c r="P952" s="878">
        <v>4690379087793</v>
      </c>
      <c r="Q952" s="881"/>
      <c r="R952" s="881">
        <v>0</v>
      </c>
      <c r="S952" s="878" t="s">
        <v>4107</v>
      </c>
      <c r="T952" s="884">
        <f t="shared" si="28"/>
        <v>8639.9179999999997</v>
      </c>
      <c r="U952" s="885">
        <f t="shared" si="29"/>
        <v>9071.9138999999996</v>
      </c>
    </row>
    <row r="953" spans="1:21" hidden="1">
      <c r="A953" s="878" t="s">
        <v>4964</v>
      </c>
      <c r="B953" s="879">
        <v>620070802252</v>
      </c>
      <c r="C953" s="878" t="s">
        <v>5058</v>
      </c>
      <c r="D953" s="878" t="s">
        <v>4185</v>
      </c>
      <c r="E953" s="878" t="s">
        <v>4135</v>
      </c>
      <c r="F953" s="880">
        <v>12895.4</v>
      </c>
      <c r="G953" s="878" t="s">
        <v>4106</v>
      </c>
      <c r="H953" s="881">
        <v>1</v>
      </c>
      <c r="I953" s="882">
        <v>0.396039603960396</v>
      </c>
      <c r="J953" s="882">
        <v>0</v>
      </c>
      <c r="K953" s="883">
        <v>30</v>
      </c>
      <c r="L953" s="882">
        <v>11.45</v>
      </c>
      <c r="M953" s="882">
        <v>11.881188118811901</v>
      </c>
      <c r="N953" s="881">
        <v>1</v>
      </c>
      <c r="O953" s="881">
        <v>0</v>
      </c>
      <c r="P953" s="878">
        <v>4690379087809</v>
      </c>
      <c r="Q953" s="881"/>
      <c r="R953" s="881">
        <v>0</v>
      </c>
      <c r="S953" s="878" t="s">
        <v>4107</v>
      </c>
      <c r="T953" s="884">
        <f t="shared" si="28"/>
        <v>8639.9179999999997</v>
      </c>
      <c r="U953" s="885">
        <f t="shared" si="29"/>
        <v>9071.9138999999996</v>
      </c>
    </row>
    <row r="954" spans="1:21" hidden="1">
      <c r="A954" s="878" t="s">
        <v>4964</v>
      </c>
      <c r="B954" s="879">
        <v>620070802255</v>
      </c>
      <c r="C954" s="878" t="s">
        <v>5059</v>
      </c>
      <c r="D954" s="878" t="s">
        <v>4185</v>
      </c>
      <c r="E954" s="878" t="s">
        <v>4135</v>
      </c>
      <c r="F954" s="880">
        <v>12895.4</v>
      </c>
      <c r="G954" s="878" t="s">
        <v>4106</v>
      </c>
      <c r="H954" s="881">
        <v>1</v>
      </c>
      <c r="I954" s="882">
        <v>0.396039603960396</v>
      </c>
      <c r="J954" s="882">
        <v>0</v>
      </c>
      <c r="K954" s="883">
        <v>30</v>
      </c>
      <c r="L954" s="882">
        <v>11.45</v>
      </c>
      <c r="M954" s="882">
        <v>11.881188118811901</v>
      </c>
      <c r="N954" s="881">
        <v>1</v>
      </c>
      <c r="O954" s="881">
        <v>0</v>
      </c>
      <c r="P954" s="878">
        <v>4690379087830</v>
      </c>
      <c r="Q954" s="881"/>
      <c r="R954" s="881">
        <v>0</v>
      </c>
      <c r="S954" s="878" t="s">
        <v>4107</v>
      </c>
      <c r="T954" s="884">
        <f t="shared" si="28"/>
        <v>8639.9179999999997</v>
      </c>
      <c r="U954" s="885">
        <f t="shared" si="29"/>
        <v>9071.9138999999996</v>
      </c>
    </row>
    <row r="955" spans="1:21" hidden="1">
      <c r="A955" s="878" t="s">
        <v>4964</v>
      </c>
      <c r="B955" s="879">
        <v>620070802258</v>
      </c>
      <c r="C955" s="878" t="s">
        <v>5060</v>
      </c>
      <c r="D955" s="878" t="s">
        <v>4185</v>
      </c>
      <c r="E955" s="878" t="s">
        <v>4135</v>
      </c>
      <c r="F955" s="880">
        <v>12895.4</v>
      </c>
      <c r="G955" s="878" t="s">
        <v>4106</v>
      </c>
      <c r="H955" s="881">
        <v>1</v>
      </c>
      <c r="I955" s="882">
        <v>0.396039603960396</v>
      </c>
      <c r="J955" s="882">
        <v>0</v>
      </c>
      <c r="K955" s="883">
        <v>30</v>
      </c>
      <c r="L955" s="882">
        <v>11.45</v>
      </c>
      <c r="M955" s="882">
        <v>11.881188118811901</v>
      </c>
      <c r="N955" s="881">
        <v>1</v>
      </c>
      <c r="O955" s="881">
        <v>0</v>
      </c>
      <c r="P955" s="878">
        <v>4690379087861</v>
      </c>
      <c r="Q955" s="881"/>
      <c r="R955" s="881">
        <v>0</v>
      </c>
      <c r="S955" s="878" t="s">
        <v>4107</v>
      </c>
      <c r="T955" s="884">
        <f t="shared" si="28"/>
        <v>8639.9179999999997</v>
      </c>
      <c r="U955" s="885">
        <f t="shared" si="29"/>
        <v>9071.9138999999996</v>
      </c>
    </row>
    <row r="956" spans="1:21" hidden="1">
      <c r="A956" s="878" t="s">
        <v>4964</v>
      </c>
      <c r="B956" s="879">
        <v>620070802259</v>
      </c>
      <c r="C956" s="878" t="s">
        <v>5061</v>
      </c>
      <c r="D956" s="878" t="s">
        <v>4185</v>
      </c>
      <c r="E956" s="878" t="s">
        <v>4135</v>
      </c>
      <c r="F956" s="880">
        <v>12895.4</v>
      </c>
      <c r="G956" s="878" t="s">
        <v>4106</v>
      </c>
      <c r="H956" s="881">
        <v>1</v>
      </c>
      <c r="I956" s="882">
        <v>0.396039603960396</v>
      </c>
      <c r="J956" s="882">
        <v>0</v>
      </c>
      <c r="K956" s="883">
        <v>30</v>
      </c>
      <c r="L956" s="882">
        <v>11.45</v>
      </c>
      <c r="M956" s="882">
        <v>11.881188118811901</v>
      </c>
      <c r="N956" s="881">
        <v>1</v>
      </c>
      <c r="O956" s="881">
        <v>0</v>
      </c>
      <c r="P956" s="878">
        <v>4690379087878</v>
      </c>
      <c r="Q956" s="881"/>
      <c r="R956" s="881">
        <v>0</v>
      </c>
      <c r="S956" s="878" t="s">
        <v>4107</v>
      </c>
      <c r="T956" s="884">
        <f t="shared" si="28"/>
        <v>8639.9179999999997</v>
      </c>
      <c r="U956" s="885">
        <f t="shared" si="29"/>
        <v>9071.9138999999996</v>
      </c>
    </row>
    <row r="957" spans="1:21" hidden="1">
      <c r="A957" s="878" t="s">
        <v>4964</v>
      </c>
      <c r="B957" s="879">
        <v>620070802256</v>
      </c>
      <c r="C957" s="878" t="s">
        <v>5062</v>
      </c>
      <c r="D957" s="878" t="s">
        <v>4185</v>
      </c>
      <c r="E957" s="878" t="s">
        <v>4135</v>
      </c>
      <c r="F957" s="880">
        <v>12895.4</v>
      </c>
      <c r="G957" s="878" t="s">
        <v>4106</v>
      </c>
      <c r="H957" s="881">
        <v>1</v>
      </c>
      <c r="I957" s="882">
        <v>0.396039603960396</v>
      </c>
      <c r="J957" s="882">
        <v>0</v>
      </c>
      <c r="K957" s="883">
        <v>30</v>
      </c>
      <c r="L957" s="882">
        <v>11.45</v>
      </c>
      <c r="M957" s="882">
        <v>11.881188118811901</v>
      </c>
      <c r="N957" s="881">
        <v>1</v>
      </c>
      <c r="O957" s="881">
        <v>0</v>
      </c>
      <c r="P957" s="878">
        <v>4690379087847</v>
      </c>
      <c r="Q957" s="881"/>
      <c r="R957" s="881">
        <v>0</v>
      </c>
      <c r="S957" s="878" t="s">
        <v>4107</v>
      </c>
      <c r="T957" s="884">
        <f t="shared" si="28"/>
        <v>8639.9179999999997</v>
      </c>
      <c r="U957" s="885">
        <f t="shared" si="29"/>
        <v>9071.9138999999996</v>
      </c>
    </row>
    <row r="958" spans="1:21" hidden="1">
      <c r="A958" s="878" t="s">
        <v>4964</v>
      </c>
      <c r="B958" s="879">
        <v>620070802257</v>
      </c>
      <c r="C958" s="878" t="s">
        <v>5063</v>
      </c>
      <c r="D958" s="878" t="s">
        <v>4185</v>
      </c>
      <c r="E958" s="878" t="s">
        <v>4135</v>
      </c>
      <c r="F958" s="880">
        <v>12895.4</v>
      </c>
      <c r="G958" s="878" t="s">
        <v>4106</v>
      </c>
      <c r="H958" s="881">
        <v>1</v>
      </c>
      <c r="I958" s="882">
        <v>0.396039603960396</v>
      </c>
      <c r="J958" s="882">
        <v>0</v>
      </c>
      <c r="K958" s="883">
        <v>30</v>
      </c>
      <c r="L958" s="882">
        <v>11.45</v>
      </c>
      <c r="M958" s="882">
        <v>11.881188118811901</v>
      </c>
      <c r="N958" s="881">
        <v>1</v>
      </c>
      <c r="O958" s="881">
        <v>0</v>
      </c>
      <c r="P958" s="878">
        <v>4690379087854</v>
      </c>
      <c r="Q958" s="881"/>
      <c r="R958" s="881">
        <v>0</v>
      </c>
      <c r="S958" s="878" t="s">
        <v>4107</v>
      </c>
      <c r="T958" s="884">
        <f t="shared" si="28"/>
        <v>8639.9179999999997</v>
      </c>
      <c r="U958" s="885">
        <f t="shared" si="29"/>
        <v>9071.9138999999996</v>
      </c>
    </row>
    <row r="959" spans="1:21" hidden="1">
      <c r="A959" s="878" t="s">
        <v>4964</v>
      </c>
      <c r="B959" s="879">
        <v>620070802260</v>
      </c>
      <c r="C959" s="878" t="s">
        <v>5064</v>
      </c>
      <c r="D959" s="878" t="s">
        <v>4198</v>
      </c>
      <c r="E959" s="878" t="s">
        <v>4135</v>
      </c>
      <c r="F959" s="880">
        <v>4690.8999999999996</v>
      </c>
      <c r="G959" s="878" t="s">
        <v>4106</v>
      </c>
      <c r="H959" s="881">
        <v>4</v>
      </c>
      <c r="I959" s="882">
        <v>0.79192239160562305</v>
      </c>
      <c r="J959" s="882">
        <v>0</v>
      </c>
      <c r="K959" s="883">
        <v>24</v>
      </c>
      <c r="L959" s="882">
        <v>21.36</v>
      </c>
      <c r="M959" s="882">
        <v>19.0061373985349</v>
      </c>
      <c r="N959" s="881">
        <v>1</v>
      </c>
      <c r="O959" s="881">
        <v>0</v>
      </c>
      <c r="P959" s="878">
        <v>4690379087885</v>
      </c>
      <c r="Q959" s="881"/>
      <c r="R959" s="881">
        <v>0</v>
      </c>
      <c r="S959" s="878" t="s">
        <v>4107</v>
      </c>
      <c r="T959" s="884">
        <f t="shared" si="28"/>
        <v>3142.9029999999998</v>
      </c>
      <c r="U959" s="885">
        <f t="shared" si="29"/>
        <v>3300.0481500000001</v>
      </c>
    </row>
    <row r="960" spans="1:21" hidden="1">
      <c r="A960" s="878" t="s">
        <v>4964</v>
      </c>
      <c r="B960" s="879">
        <v>620070802263</v>
      </c>
      <c r="C960" s="878" t="s">
        <v>5065</v>
      </c>
      <c r="D960" s="878" t="s">
        <v>4198</v>
      </c>
      <c r="E960" s="878" t="s">
        <v>4135</v>
      </c>
      <c r="F960" s="880">
        <v>4690.8999999999996</v>
      </c>
      <c r="G960" s="878" t="s">
        <v>4106</v>
      </c>
      <c r="H960" s="881">
        <v>4</v>
      </c>
      <c r="I960" s="882">
        <v>0.79192239160562305</v>
      </c>
      <c r="J960" s="882">
        <v>0</v>
      </c>
      <c r="K960" s="883">
        <v>24</v>
      </c>
      <c r="L960" s="882">
        <v>21.36</v>
      </c>
      <c r="M960" s="882">
        <v>19.0061373985349</v>
      </c>
      <c r="N960" s="881">
        <v>1</v>
      </c>
      <c r="O960" s="881">
        <v>0</v>
      </c>
      <c r="P960" s="878">
        <v>4690379087915</v>
      </c>
      <c r="Q960" s="881"/>
      <c r="R960" s="881">
        <v>0</v>
      </c>
      <c r="S960" s="878" t="s">
        <v>4107</v>
      </c>
      <c r="T960" s="884">
        <f t="shared" si="28"/>
        <v>3142.9029999999998</v>
      </c>
      <c r="U960" s="885">
        <f t="shared" si="29"/>
        <v>3300.0481500000001</v>
      </c>
    </row>
    <row r="961" spans="1:21" hidden="1">
      <c r="A961" s="878" t="s">
        <v>4964</v>
      </c>
      <c r="B961" s="879">
        <v>620070802264</v>
      </c>
      <c r="C961" s="878" t="s">
        <v>5066</v>
      </c>
      <c r="D961" s="878" t="s">
        <v>4198</v>
      </c>
      <c r="E961" s="878" t="s">
        <v>4135</v>
      </c>
      <c r="F961" s="880">
        <v>4690.8999999999996</v>
      </c>
      <c r="G961" s="878" t="s">
        <v>4106</v>
      </c>
      <c r="H961" s="881">
        <v>4</v>
      </c>
      <c r="I961" s="882">
        <v>0.79192239160562305</v>
      </c>
      <c r="J961" s="882">
        <v>0</v>
      </c>
      <c r="K961" s="883">
        <v>24</v>
      </c>
      <c r="L961" s="882">
        <v>21.36</v>
      </c>
      <c r="M961" s="882">
        <v>19.0061373985349</v>
      </c>
      <c r="N961" s="881">
        <v>1</v>
      </c>
      <c r="O961" s="881">
        <v>0</v>
      </c>
      <c r="P961" s="878">
        <v>4690379087922</v>
      </c>
      <c r="Q961" s="881"/>
      <c r="R961" s="881">
        <v>0</v>
      </c>
      <c r="S961" s="878" t="s">
        <v>4107</v>
      </c>
      <c r="T961" s="884">
        <f t="shared" si="28"/>
        <v>3142.9029999999998</v>
      </c>
      <c r="U961" s="885">
        <f t="shared" si="29"/>
        <v>3300.0481500000001</v>
      </c>
    </row>
    <row r="962" spans="1:21" hidden="1">
      <c r="A962" s="878" t="s">
        <v>4964</v>
      </c>
      <c r="B962" s="879">
        <v>620070802261</v>
      </c>
      <c r="C962" s="878" t="s">
        <v>5067</v>
      </c>
      <c r="D962" s="878" t="s">
        <v>4198</v>
      </c>
      <c r="E962" s="878" t="s">
        <v>4135</v>
      </c>
      <c r="F962" s="880">
        <v>4690.8999999999996</v>
      </c>
      <c r="G962" s="878" t="s">
        <v>4106</v>
      </c>
      <c r="H962" s="881">
        <v>4</v>
      </c>
      <c r="I962" s="882">
        <v>0.79192239160562305</v>
      </c>
      <c r="J962" s="882">
        <v>0</v>
      </c>
      <c r="K962" s="883">
        <v>24</v>
      </c>
      <c r="L962" s="882">
        <v>21.36</v>
      </c>
      <c r="M962" s="882">
        <v>19.0061373985349</v>
      </c>
      <c r="N962" s="881">
        <v>1</v>
      </c>
      <c r="O962" s="881">
        <v>0</v>
      </c>
      <c r="P962" s="878">
        <v>4690379087892</v>
      </c>
      <c r="Q962" s="881"/>
      <c r="R962" s="881">
        <v>0</v>
      </c>
      <c r="S962" s="878" t="s">
        <v>4107</v>
      </c>
      <c r="T962" s="884">
        <f t="shared" si="28"/>
        <v>3142.9029999999998</v>
      </c>
      <c r="U962" s="885">
        <f t="shared" si="29"/>
        <v>3300.0481500000001</v>
      </c>
    </row>
    <row r="963" spans="1:21" hidden="1">
      <c r="A963" s="878" t="s">
        <v>4964</v>
      </c>
      <c r="B963" s="879">
        <v>620070802262</v>
      </c>
      <c r="C963" s="878" t="s">
        <v>5068</v>
      </c>
      <c r="D963" s="878" t="s">
        <v>4198</v>
      </c>
      <c r="E963" s="878" t="s">
        <v>4135</v>
      </c>
      <c r="F963" s="880">
        <v>4690.8999999999996</v>
      </c>
      <c r="G963" s="878" t="s">
        <v>4106</v>
      </c>
      <c r="H963" s="881">
        <v>4</v>
      </c>
      <c r="I963" s="882">
        <v>0.79192239160562305</v>
      </c>
      <c r="J963" s="882">
        <v>0</v>
      </c>
      <c r="K963" s="883">
        <v>24</v>
      </c>
      <c r="L963" s="882">
        <v>21.36</v>
      </c>
      <c r="M963" s="882">
        <v>19.0061373985349</v>
      </c>
      <c r="N963" s="881">
        <v>1</v>
      </c>
      <c r="O963" s="881">
        <v>0</v>
      </c>
      <c r="P963" s="878">
        <v>4690379087908</v>
      </c>
      <c r="Q963" s="881"/>
      <c r="R963" s="881">
        <v>0</v>
      </c>
      <c r="S963" s="878" t="s">
        <v>4107</v>
      </c>
      <c r="T963" s="884">
        <f t="shared" si="28"/>
        <v>3142.9029999999998</v>
      </c>
      <c r="U963" s="885">
        <f t="shared" si="29"/>
        <v>3300.0481500000001</v>
      </c>
    </row>
    <row r="964" spans="1:21" hidden="1">
      <c r="A964" s="878" t="s">
        <v>4964</v>
      </c>
      <c r="B964" s="879">
        <v>620070802265</v>
      </c>
      <c r="C964" s="878" t="s">
        <v>5069</v>
      </c>
      <c r="D964" s="878" t="s">
        <v>4198</v>
      </c>
      <c r="E964" s="878" t="s">
        <v>4135</v>
      </c>
      <c r="F964" s="880">
        <v>8442.4</v>
      </c>
      <c r="G964" s="878" t="s">
        <v>4106</v>
      </c>
      <c r="H964" s="881">
        <v>2</v>
      </c>
      <c r="I964" s="882">
        <v>0.39596119580281097</v>
      </c>
      <c r="J964" s="882">
        <v>0</v>
      </c>
      <c r="K964" s="883">
        <v>32</v>
      </c>
      <c r="L964" s="882">
        <v>12.21</v>
      </c>
      <c r="M964" s="882">
        <v>12.670758265690001</v>
      </c>
      <c r="N964" s="881">
        <v>1</v>
      </c>
      <c r="O964" s="881">
        <v>0</v>
      </c>
      <c r="P964" s="878">
        <v>4690379087939</v>
      </c>
      <c r="Q964" s="881"/>
      <c r="R964" s="881">
        <v>0</v>
      </c>
      <c r="S964" s="878" t="s">
        <v>4107</v>
      </c>
      <c r="T964" s="884">
        <f t="shared" si="28"/>
        <v>5656.4080000000004</v>
      </c>
      <c r="U964" s="885">
        <f t="shared" si="29"/>
        <v>5939.2284000000009</v>
      </c>
    </row>
    <row r="965" spans="1:21" hidden="1">
      <c r="A965" s="878" t="s">
        <v>4964</v>
      </c>
      <c r="B965" s="879">
        <v>620070802268</v>
      </c>
      <c r="C965" s="878" t="s">
        <v>5070</v>
      </c>
      <c r="D965" s="878" t="s">
        <v>4198</v>
      </c>
      <c r="E965" s="878" t="s">
        <v>4135</v>
      </c>
      <c r="F965" s="880">
        <v>8442.4</v>
      </c>
      <c r="G965" s="878" t="s">
        <v>4106</v>
      </c>
      <c r="H965" s="881">
        <v>2</v>
      </c>
      <c r="I965" s="882">
        <v>0.39596119580281097</v>
      </c>
      <c r="J965" s="882">
        <v>0</v>
      </c>
      <c r="K965" s="883">
        <v>32</v>
      </c>
      <c r="L965" s="882">
        <v>12.21</v>
      </c>
      <c r="M965" s="882">
        <v>12.670758265690001</v>
      </c>
      <c r="N965" s="881">
        <v>1</v>
      </c>
      <c r="O965" s="881">
        <v>0</v>
      </c>
      <c r="P965" s="878">
        <v>4690379087960</v>
      </c>
      <c r="Q965" s="881"/>
      <c r="R965" s="881">
        <v>0</v>
      </c>
      <c r="S965" s="878" t="s">
        <v>4107</v>
      </c>
      <c r="T965" s="884">
        <f t="shared" si="28"/>
        <v>5656.4080000000004</v>
      </c>
      <c r="U965" s="885">
        <f t="shared" si="29"/>
        <v>5939.2284000000009</v>
      </c>
    </row>
    <row r="966" spans="1:21" hidden="1">
      <c r="A966" s="878" t="s">
        <v>4964</v>
      </c>
      <c r="B966" s="879">
        <v>620070802269</v>
      </c>
      <c r="C966" s="878" t="s">
        <v>5071</v>
      </c>
      <c r="D966" s="878" t="s">
        <v>4198</v>
      </c>
      <c r="E966" s="878" t="s">
        <v>4135</v>
      </c>
      <c r="F966" s="880">
        <v>8442.4</v>
      </c>
      <c r="G966" s="878" t="s">
        <v>4106</v>
      </c>
      <c r="H966" s="881">
        <v>2</v>
      </c>
      <c r="I966" s="882">
        <v>0.39596119580281097</v>
      </c>
      <c r="J966" s="882">
        <v>0</v>
      </c>
      <c r="K966" s="883">
        <v>32</v>
      </c>
      <c r="L966" s="882">
        <v>12.21</v>
      </c>
      <c r="M966" s="882">
        <v>12.670758265690001</v>
      </c>
      <c r="N966" s="881">
        <v>1</v>
      </c>
      <c r="O966" s="881">
        <v>0</v>
      </c>
      <c r="P966" s="878">
        <v>4690379087977</v>
      </c>
      <c r="Q966" s="881"/>
      <c r="R966" s="881">
        <v>0</v>
      </c>
      <c r="S966" s="878" t="s">
        <v>4107</v>
      </c>
      <c r="T966" s="884">
        <f t="shared" si="28"/>
        <v>5656.4080000000004</v>
      </c>
      <c r="U966" s="885">
        <f t="shared" si="29"/>
        <v>5939.2284000000009</v>
      </c>
    </row>
    <row r="967" spans="1:21" hidden="1">
      <c r="A967" s="878" t="s">
        <v>4964</v>
      </c>
      <c r="B967" s="879">
        <v>620070802266</v>
      </c>
      <c r="C967" s="878" t="s">
        <v>5072</v>
      </c>
      <c r="D967" s="878" t="s">
        <v>4198</v>
      </c>
      <c r="E967" s="878" t="s">
        <v>4135</v>
      </c>
      <c r="F967" s="880">
        <v>8442.4</v>
      </c>
      <c r="G967" s="878" t="s">
        <v>4106</v>
      </c>
      <c r="H967" s="881">
        <v>2</v>
      </c>
      <c r="I967" s="882">
        <v>0.39596119580281097</v>
      </c>
      <c r="J967" s="882">
        <v>0</v>
      </c>
      <c r="K967" s="883">
        <v>32</v>
      </c>
      <c r="L967" s="882">
        <v>12.21</v>
      </c>
      <c r="M967" s="882">
        <v>12.670758265690001</v>
      </c>
      <c r="N967" s="881">
        <v>1</v>
      </c>
      <c r="O967" s="881">
        <v>0</v>
      </c>
      <c r="P967" s="878">
        <v>4690379087946</v>
      </c>
      <c r="Q967" s="881"/>
      <c r="R967" s="881">
        <v>0</v>
      </c>
      <c r="S967" s="878" t="s">
        <v>4107</v>
      </c>
      <c r="T967" s="884">
        <f t="shared" si="28"/>
        <v>5656.4080000000004</v>
      </c>
      <c r="U967" s="885">
        <f t="shared" si="29"/>
        <v>5939.2284000000009</v>
      </c>
    </row>
    <row r="968" spans="1:21" hidden="1">
      <c r="A968" s="878" t="s">
        <v>4964</v>
      </c>
      <c r="B968" s="879">
        <v>620070802267</v>
      </c>
      <c r="C968" s="878" t="s">
        <v>5073</v>
      </c>
      <c r="D968" s="878" t="s">
        <v>4198</v>
      </c>
      <c r="E968" s="878" t="s">
        <v>4135</v>
      </c>
      <c r="F968" s="880">
        <v>8442.4</v>
      </c>
      <c r="G968" s="878" t="s">
        <v>4106</v>
      </c>
      <c r="H968" s="881">
        <v>2</v>
      </c>
      <c r="I968" s="882">
        <v>0.39596119580281097</v>
      </c>
      <c r="J968" s="882">
        <v>0</v>
      </c>
      <c r="K968" s="883">
        <v>32</v>
      </c>
      <c r="L968" s="882">
        <v>12.21</v>
      </c>
      <c r="M968" s="882">
        <v>12.670758265690001</v>
      </c>
      <c r="N968" s="881">
        <v>1</v>
      </c>
      <c r="O968" s="881">
        <v>0</v>
      </c>
      <c r="P968" s="878">
        <v>4690379087953</v>
      </c>
      <c r="Q968" s="881"/>
      <c r="R968" s="881">
        <v>0</v>
      </c>
      <c r="S968" s="878" t="s">
        <v>4107</v>
      </c>
      <c r="T968" s="884">
        <f t="shared" si="28"/>
        <v>5656.4080000000004</v>
      </c>
      <c r="U968" s="885">
        <f t="shared" si="29"/>
        <v>5939.2284000000009</v>
      </c>
    </row>
    <row r="969" spans="1:21" hidden="1">
      <c r="A969" s="878" t="s">
        <v>4964</v>
      </c>
      <c r="B969" s="879">
        <v>620070802270</v>
      </c>
      <c r="C969" s="878" t="s">
        <v>5074</v>
      </c>
      <c r="D969" s="878" t="s">
        <v>4198</v>
      </c>
      <c r="E969" s="878" t="s">
        <v>4135</v>
      </c>
      <c r="F969" s="880">
        <v>8442.4</v>
      </c>
      <c r="G969" s="878" t="s">
        <v>4106</v>
      </c>
      <c r="H969" s="881">
        <v>2</v>
      </c>
      <c r="I969" s="882">
        <v>0.39596119580281097</v>
      </c>
      <c r="J969" s="882">
        <v>0</v>
      </c>
      <c r="K969" s="883">
        <v>32</v>
      </c>
      <c r="L969" s="882">
        <v>12.21</v>
      </c>
      <c r="M969" s="882">
        <v>12.670758265690001</v>
      </c>
      <c r="N969" s="881">
        <v>1</v>
      </c>
      <c r="O969" s="881">
        <v>0</v>
      </c>
      <c r="P969" s="878">
        <v>4690379087984</v>
      </c>
      <c r="Q969" s="881"/>
      <c r="R969" s="881">
        <v>0</v>
      </c>
      <c r="S969" s="878" t="s">
        <v>4107</v>
      </c>
      <c r="T969" s="884">
        <f t="shared" si="28"/>
        <v>5656.4080000000004</v>
      </c>
      <c r="U969" s="885">
        <f t="shared" si="29"/>
        <v>5939.2284000000009</v>
      </c>
    </row>
    <row r="970" spans="1:21" hidden="1">
      <c r="A970" s="878" t="s">
        <v>4964</v>
      </c>
      <c r="B970" s="879">
        <v>620070802273</v>
      </c>
      <c r="C970" s="878" t="s">
        <v>5075</v>
      </c>
      <c r="D970" s="878" t="s">
        <v>4198</v>
      </c>
      <c r="E970" s="878" t="s">
        <v>4135</v>
      </c>
      <c r="F970" s="880">
        <v>8442.4</v>
      </c>
      <c r="G970" s="878" t="s">
        <v>4106</v>
      </c>
      <c r="H970" s="881">
        <v>2</v>
      </c>
      <c r="I970" s="882">
        <v>0.39596119580281097</v>
      </c>
      <c r="J970" s="882">
        <v>0</v>
      </c>
      <c r="K970" s="883">
        <v>32</v>
      </c>
      <c r="L970" s="882">
        <v>12.21</v>
      </c>
      <c r="M970" s="882">
        <v>12.670758265690001</v>
      </c>
      <c r="N970" s="881">
        <v>1</v>
      </c>
      <c r="O970" s="881">
        <v>0</v>
      </c>
      <c r="P970" s="878">
        <v>4690379088011</v>
      </c>
      <c r="Q970" s="881"/>
      <c r="R970" s="881">
        <v>0</v>
      </c>
      <c r="S970" s="878" t="s">
        <v>4107</v>
      </c>
      <c r="T970" s="884">
        <f t="shared" si="28"/>
        <v>5656.4080000000004</v>
      </c>
      <c r="U970" s="885">
        <f t="shared" si="29"/>
        <v>5939.2284000000009</v>
      </c>
    </row>
    <row r="971" spans="1:21" hidden="1">
      <c r="A971" s="878" t="s">
        <v>4964</v>
      </c>
      <c r="B971" s="879">
        <v>620070802274</v>
      </c>
      <c r="C971" s="878" t="s">
        <v>5076</v>
      </c>
      <c r="D971" s="878" t="s">
        <v>4198</v>
      </c>
      <c r="E971" s="878" t="s">
        <v>4135</v>
      </c>
      <c r="F971" s="880">
        <v>8442.4</v>
      </c>
      <c r="G971" s="878" t="s">
        <v>4106</v>
      </c>
      <c r="H971" s="881">
        <v>2</v>
      </c>
      <c r="I971" s="882">
        <v>0.39596119580281097</v>
      </c>
      <c r="J971" s="882">
        <v>0</v>
      </c>
      <c r="K971" s="883">
        <v>32</v>
      </c>
      <c r="L971" s="882">
        <v>12.21</v>
      </c>
      <c r="M971" s="882">
        <v>12.670758265690001</v>
      </c>
      <c r="N971" s="881">
        <v>1</v>
      </c>
      <c r="O971" s="881">
        <v>0</v>
      </c>
      <c r="P971" s="878">
        <v>4690379088028</v>
      </c>
      <c r="Q971" s="881"/>
      <c r="R971" s="881">
        <v>0</v>
      </c>
      <c r="S971" s="878" t="s">
        <v>4107</v>
      </c>
      <c r="T971" s="884">
        <f t="shared" si="28"/>
        <v>5656.4080000000004</v>
      </c>
      <c r="U971" s="885">
        <f t="shared" si="29"/>
        <v>5939.2284000000009</v>
      </c>
    </row>
    <row r="972" spans="1:21" hidden="1">
      <c r="A972" s="878" t="s">
        <v>4964</v>
      </c>
      <c r="B972" s="879">
        <v>620070802271</v>
      </c>
      <c r="C972" s="878" t="s">
        <v>5077</v>
      </c>
      <c r="D972" s="878" t="s">
        <v>4198</v>
      </c>
      <c r="E972" s="878" t="s">
        <v>4135</v>
      </c>
      <c r="F972" s="880">
        <v>8442.4</v>
      </c>
      <c r="G972" s="878" t="s">
        <v>4106</v>
      </c>
      <c r="H972" s="881">
        <v>2</v>
      </c>
      <c r="I972" s="882">
        <v>0.39596119580281097</v>
      </c>
      <c r="J972" s="882">
        <v>0</v>
      </c>
      <c r="K972" s="883">
        <v>32</v>
      </c>
      <c r="L972" s="882">
        <v>12.21</v>
      </c>
      <c r="M972" s="882">
        <v>12.670758265690001</v>
      </c>
      <c r="N972" s="881">
        <v>1</v>
      </c>
      <c r="O972" s="881">
        <v>0</v>
      </c>
      <c r="P972" s="878">
        <v>4690379087991</v>
      </c>
      <c r="Q972" s="881"/>
      <c r="R972" s="881">
        <v>0</v>
      </c>
      <c r="S972" s="878" t="s">
        <v>4107</v>
      </c>
      <c r="T972" s="884">
        <f t="shared" si="28"/>
        <v>5656.4080000000004</v>
      </c>
      <c r="U972" s="885">
        <f t="shared" si="29"/>
        <v>5939.2284000000009</v>
      </c>
    </row>
    <row r="973" spans="1:21" hidden="1">
      <c r="A973" s="878" t="s">
        <v>4964</v>
      </c>
      <c r="B973" s="879">
        <v>620070802272</v>
      </c>
      <c r="C973" s="878" t="s">
        <v>5078</v>
      </c>
      <c r="D973" s="878" t="s">
        <v>4198</v>
      </c>
      <c r="E973" s="878" t="s">
        <v>4135</v>
      </c>
      <c r="F973" s="880">
        <v>8442.4</v>
      </c>
      <c r="G973" s="878" t="s">
        <v>4106</v>
      </c>
      <c r="H973" s="881">
        <v>2</v>
      </c>
      <c r="I973" s="882">
        <v>0.39596119580281097</v>
      </c>
      <c r="J973" s="882">
        <v>0</v>
      </c>
      <c r="K973" s="883">
        <v>32</v>
      </c>
      <c r="L973" s="882">
        <v>12.21</v>
      </c>
      <c r="M973" s="882">
        <v>12.670758265690001</v>
      </c>
      <c r="N973" s="881">
        <v>1</v>
      </c>
      <c r="O973" s="881">
        <v>0</v>
      </c>
      <c r="P973" s="878">
        <v>4690379088004</v>
      </c>
      <c r="Q973" s="881"/>
      <c r="R973" s="881">
        <v>0</v>
      </c>
      <c r="S973" s="878" t="s">
        <v>4107</v>
      </c>
      <c r="T973" s="884">
        <f t="shared" si="28"/>
        <v>5656.4080000000004</v>
      </c>
      <c r="U973" s="885">
        <f t="shared" si="29"/>
        <v>5939.2284000000009</v>
      </c>
    </row>
    <row r="974" spans="1:21" hidden="1">
      <c r="A974" s="878" t="s">
        <v>5079</v>
      </c>
      <c r="B974" s="879">
        <v>600180000055</v>
      </c>
      <c r="C974" s="878" t="s">
        <v>5080</v>
      </c>
      <c r="D974" s="878" t="s">
        <v>4235</v>
      </c>
      <c r="E974" s="878" t="s">
        <v>4105</v>
      </c>
      <c r="F974" s="880">
        <v>8241.1</v>
      </c>
      <c r="G974" s="878" t="s">
        <v>4106</v>
      </c>
      <c r="H974" s="881">
        <v>1</v>
      </c>
      <c r="I974" s="882">
        <v>3.3359999999999999</v>
      </c>
      <c r="J974" s="882">
        <v>0</v>
      </c>
      <c r="K974" s="883">
        <v>18</v>
      </c>
      <c r="L974" s="882">
        <v>50.57376</v>
      </c>
      <c r="M974" s="882">
        <v>60.048000000000002</v>
      </c>
      <c r="N974" s="881">
        <v>1</v>
      </c>
      <c r="O974" s="881">
        <v>0</v>
      </c>
      <c r="P974" s="878">
        <v>4690379099772</v>
      </c>
      <c r="Q974" s="881"/>
      <c r="R974" s="881">
        <v>0</v>
      </c>
      <c r="S974" s="878" t="s">
        <v>4107</v>
      </c>
      <c r="T974" s="884">
        <f t="shared" si="28"/>
        <v>5521.5370000000003</v>
      </c>
      <c r="U974" s="885">
        <f t="shared" si="29"/>
        <v>5797.6138500000006</v>
      </c>
    </row>
    <row r="975" spans="1:21" hidden="1">
      <c r="A975" s="878" t="s">
        <v>5079</v>
      </c>
      <c r="B975" s="879">
        <v>600180000056</v>
      </c>
      <c r="C975" s="878" t="s">
        <v>5081</v>
      </c>
      <c r="D975" s="878" t="s">
        <v>4235</v>
      </c>
      <c r="E975" s="878" t="s">
        <v>4105</v>
      </c>
      <c r="F975" s="880">
        <v>8241.1</v>
      </c>
      <c r="G975" s="878" t="s">
        <v>4106</v>
      </c>
      <c r="H975" s="881">
        <v>1</v>
      </c>
      <c r="I975" s="882">
        <v>3.3359999999999999</v>
      </c>
      <c r="J975" s="882">
        <v>0</v>
      </c>
      <c r="K975" s="883">
        <v>18</v>
      </c>
      <c r="L975" s="882">
        <v>50.57376</v>
      </c>
      <c r="M975" s="882">
        <v>60.048000000000002</v>
      </c>
      <c r="N975" s="881">
        <v>1</v>
      </c>
      <c r="O975" s="881">
        <v>0</v>
      </c>
      <c r="P975" s="878">
        <v>4690379099789</v>
      </c>
      <c r="Q975" s="881"/>
      <c r="R975" s="881">
        <v>0</v>
      </c>
      <c r="S975" s="878" t="s">
        <v>4107</v>
      </c>
      <c r="T975" s="884">
        <f t="shared" si="28"/>
        <v>5521.5370000000003</v>
      </c>
      <c r="U975" s="885">
        <f t="shared" si="29"/>
        <v>5797.6138500000006</v>
      </c>
    </row>
    <row r="976" spans="1:21" hidden="1">
      <c r="A976" s="878" t="s">
        <v>5079</v>
      </c>
      <c r="B976" s="879">
        <v>600010002400</v>
      </c>
      <c r="C976" s="878" t="s">
        <v>5082</v>
      </c>
      <c r="D976" s="878" t="s">
        <v>4541</v>
      </c>
      <c r="E976" s="878" t="s">
        <v>4105</v>
      </c>
      <c r="F976" s="880">
        <v>5843.8</v>
      </c>
      <c r="G976" s="878" t="s">
        <v>4106</v>
      </c>
      <c r="H976" s="881">
        <v>2</v>
      </c>
      <c r="I976" s="882">
        <v>2.88</v>
      </c>
      <c r="J976" s="882">
        <v>0</v>
      </c>
      <c r="K976" s="883">
        <v>20</v>
      </c>
      <c r="L976" s="882">
        <v>56.16</v>
      </c>
      <c r="M976" s="882">
        <v>57.6</v>
      </c>
      <c r="N976" s="881">
        <v>1</v>
      </c>
      <c r="O976" s="881">
        <v>0</v>
      </c>
      <c r="P976" s="878">
        <v>4690379100546</v>
      </c>
      <c r="Q976" s="881"/>
      <c r="R976" s="881">
        <v>0</v>
      </c>
      <c r="S976" s="878" t="s">
        <v>4107</v>
      </c>
      <c r="T976" s="884">
        <f t="shared" si="28"/>
        <v>3915.3460000000005</v>
      </c>
      <c r="U976" s="885">
        <f t="shared" si="29"/>
        <v>4111.1133000000009</v>
      </c>
    </row>
    <row r="977" spans="1:21" hidden="1">
      <c r="A977" s="878" t="s">
        <v>5079</v>
      </c>
      <c r="B977" s="879">
        <v>600010002401</v>
      </c>
      <c r="C977" s="878" t="s">
        <v>5083</v>
      </c>
      <c r="D977" s="878" t="s">
        <v>4541</v>
      </c>
      <c r="E977" s="878" t="s">
        <v>4105</v>
      </c>
      <c r="F977" s="880">
        <v>5996.3</v>
      </c>
      <c r="G977" s="878" t="s">
        <v>4106</v>
      </c>
      <c r="H977" s="881">
        <v>2</v>
      </c>
      <c r="I977" s="882">
        <v>2.88</v>
      </c>
      <c r="J977" s="882">
        <v>0</v>
      </c>
      <c r="K977" s="883">
        <v>20</v>
      </c>
      <c r="L977" s="882">
        <v>56.16</v>
      </c>
      <c r="M977" s="882">
        <v>57.6</v>
      </c>
      <c r="N977" s="881">
        <v>1</v>
      </c>
      <c r="O977" s="881">
        <v>0</v>
      </c>
      <c r="P977" s="878">
        <v>4690379100553</v>
      </c>
      <c r="Q977" s="881"/>
      <c r="R977" s="881">
        <v>0</v>
      </c>
      <c r="S977" s="878" t="s">
        <v>4107</v>
      </c>
      <c r="T977" s="884">
        <f t="shared" si="28"/>
        <v>4017.5210000000002</v>
      </c>
      <c r="U977" s="885">
        <f t="shared" si="29"/>
        <v>4218.3970500000005</v>
      </c>
    </row>
    <row r="978" spans="1:21" hidden="1">
      <c r="A978" s="878" t="s">
        <v>5079</v>
      </c>
      <c r="B978" s="879">
        <v>600010002402</v>
      </c>
      <c r="C978" s="878" t="s">
        <v>5084</v>
      </c>
      <c r="D978" s="878" t="s">
        <v>4541</v>
      </c>
      <c r="E978" s="878" t="s">
        <v>4105</v>
      </c>
      <c r="F978" s="880">
        <v>5996.3</v>
      </c>
      <c r="G978" s="878" t="s">
        <v>4106</v>
      </c>
      <c r="H978" s="881">
        <v>2</v>
      </c>
      <c r="I978" s="882">
        <v>2.88</v>
      </c>
      <c r="J978" s="882">
        <v>0</v>
      </c>
      <c r="K978" s="883">
        <v>20</v>
      </c>
      <c r="L978" s="882">
        <v>56.16</v>
      </c>
      <c r="M978" s="882">
        <v>57.6</v>
      </c>
      <c r="N978" s="881">
        <v>1</v>
      </c>
      <c r="O978" s="881">
        <v>0</v>
      </c>
      <c r="P978" s="878">
        <v>4690379100560</v>
      </c>
      <c r="Q978" s="881"/>
      <c r="R978" s="881">
        <v>0</v>
      </c>
      <c r="S978" s="878" t="s">
        <v>4107</v>
      </c>
      <c r="T978" s="884">
        <f t="shared" si="28"/>
        <v>4017.5210000000002</v>
      </c>
      <c r="U978" s="885">
        <f t="shared" si="29"/>
        <v>4218.3970500000005</v>
      </c>
    </row>
    <row r="979" spans="1:21" hidden="1">
      <c r="A979" s="878" t="s">
        <v>5079</v>
      </c>
      <c r="B979" s="879">
        <v>600010002403</v>
      </c>
      <c r="C979" s="878" t="s">
        <v>5085</v>
      </c>
      <c r="D979" s="878" t="s">
        <v>4541</v>
      </c>
      <c r="E979" s="878" t="s">
        <v>4105</v>
      </c>
      <c r="F979" s="880">
        <v>5996.3</v>
      </c>
      <c r="G979" s="878" t="s">
        <v>4106</v>
      </c>
      <c r="H979" s="881">
        <v>2</v>
      </c>
      <c r="I979" s="882">
        <v>2.88</v>
      </c>
      <c r="J979" s="882">
        <v>0</v>
      </c>
      <c r="K979" s="883">
        <v>20</v>
      </c>
      <c r="L979" s="882">
        <v>56.16</v>
      </c>
      <c r="M979" s="882">
        <v>57.6</v>
      </c>
      <c r="N979" s="881">
        <v>1</v>
      </c>
      <c r="O979" s="881">
        <v>0</v>
      </c>
      <c r="P979" s="878">
        <v>4690379100577</v>
      </c>
      <c r="Q979" s="881"/>
      <c r="R979" s="881">
        <v>0</v>
      </c>
      <c r="S979" s="878" t="s">
        <v>4107</v>
      </c>
      <c r="T979" s="884">
        <f t="shared" si="28"/>
        <v>4017.5210000000002</v>
      </c>
      <c r="U979" s="885">
        <f t="shared" si="29"/>
        <v>4218.3970500000005</v>
      </c>
    </row>
    <row r="980" spans="1:21" hidden="1">
      <c r="A980" s="878" t="s">
        <v>5079</v>
      </c>
      <c r="B980" s="879">
        <v>600010002404</v>
      </c>
      <c r="C980" s="878" t="s">
        <v>5086</v>
      </c>
      <c r="D980" s="878" t="s">
        <v>4541</v>
      </c>
      <c r="E980" s="878" t="s">
        <v>4105</v>
      </c>
      <c r="F980" s="880">
        <v>5996.3</v>
      </c>
      <c r="G980" s="878" t="s">
        <v>4106</v>
      </c>
      <c r="H980" s="881">
        <v>2</v>
      </c>
      <c r="I980" s="882">
        <v>2.88</v>
      </c>
      <c r="J980" s="882">
        <v>0</v>
      </c>
      <c r="K980" s="883">
        <v>20</v>
      </c>
      <c r="L980" s="882">
        <v>56.16</v>
      </c>
      <c r="M980" s="882">
        <v>57.6</v>
      </c>
      <c r="N980" s="881">
        <v>1</v>
      </c>
      <c r="O980" s="881">
        <v>0</v>
      </c>
      <c r="P980" s="878">
        <v>4690379100584</v>
      </c>
      <c r="Q980" s="881"/>
      <c r="R980" s="881">
        <v>0</v>
      </c>
      <c r="S980" s="878" t="s">
        <v>4107</v>
      </c>
      <c r="T980" s="884">
        <f t="shared" si="28"/>
        <v>4017.5210000000002</v>
      </c>
      <c r="U980" s="885">
        <f t="shared" si="29"/>
        <v>4218.3970500000005</v>
      </c>
    </row>
    <row r="981" spans="1:21" hidden="1">
      <c r="A981" s="878" t="s">
        <v>5079</v>
      </c>
      <c r="B981" s="879">
        <v>610010005607</v>
      </c>
      <c r="C981" s="878" t="s">
        <v>5087</v>
      </c>
      <c r="D981" s="878" t="s">
        <v>4111</v>
      </c>
      <c r="E981" s="878" t="s">
        <v>4105</v>
      </c>
      <c r="F981" s="880">
        <v>6075.5999999999995</v>
      </c>
      <c r="G981" s="878" t="s">
        <v>4106</v>
      </c>
      <c r="H981" s="881">
        <v>2</v>
      </c>
      <c r="I981" s="882">
        <v>2.56</v>
      </c>
      <c r="J981" s="882">
        <v>0</v>
      </c>
      <c r="K981" s="883">
        <v>21</v>
      </c>
      <c r="L981" s="882">
        <v>51.712000000000003</v>
      </c>
      <c r="M981" s="882">
        <v>53.76</v>
      </c>
      <c r="N981" s="881">
        <v>1</v>
      </c>
      <c r="O981" s="881">
        <v>0</v>
      </c>
      <c r="P981" s="878">
        <v>4690379099963</v>
      </c>
      <c r="Q981" s="881"/>
      <c r="R981" s="881">
        <v>0</v>
      </c>
      <c r="S981" s="878" t="s">
        <v>4107</v>
      </c>
      <c r="T981" s="884">
        <f t="shared" si="28"/>
        <v>4070.652</v>
      </c>
      <c r="U981" s="885">
        <f t="shared" si="29"/>
        <v>4274.1846000000005</v>
      </c>
    </row>
    <row r="982" spans="1:21" hidden="1">
      <c r="A982" s="878" t="s">
        <v>5079</v>
      </c>
      <c r="B982" s="879">
        <v>610010005608</v>
      </c>
      <c r="C982" s="878" t="s">
        <v>5088</v>
      </c>
      <c r="D982" s="878" t="s">
        <v>4111</v>
      </c>
      <c r="E982" s="878" t="s">
        <v>4105</v>
      </c>
      <c r="F982" s="880">
        <v>6075.5999999999995</v>
      </c>
      <c r="G982" s="878" t="s">
        <v>4106</v>
      </c>
      <c r="H982" s="881">
        <v>2</v>
      </c>
      <c r="I982" s="882">
        <v>2.56</v>
      </c>
      <c r="J982" s="882">
        <v>0</v>
      </c>
      <c r="K982" s="883">
        <v>21</v>
      </c>
      <c r="L982" s="882">
        <v>51.712000000000003</v>
      </c>
      <c r="M982" s="882">
        <v>53.76</v>
      </c>
      <c r="N982" s="881">
        <v>1</v>
      </c>
      <c r="O982" s="881">
        <v>0</v>
      </c>
      <c r="P982" s="878">
        <v>4690379099970</v>
      </c>
      <c r="Q982" s="881"/>
      <c r="R982" s="881">
        <v>0</v>
      </c>
      <c r="S982" s="878" t="s">
        <v>4107</v>
      </c>
      <c r="T982" s="884">
        <f t="shared" si="28"/>
        <v>4070.652</v>
      </c>
      <c r="U982" s="885">
        <f t="shared" si="29"/>
        <v>4274.1846000000005</v>
      </c>
    </row>
    <row r="983" spans="1:21" hidden="1">
      <c r="A983" s="878" t="s">
        <v>5079</v>
      </c>
      <c r="B983" s="879">
        <v>610010005609</v>
      </c>
      <c r="C983" s="878" t="s">
        <v>5089</v>
      </c>
      <c r="D983" s="878" t="s">
        <v>4111</v>
      </c>
      <c r="E983" s="878" t="s">
        <v>4105</v>
      </c>
      <c r="F983" s="880">
        <v>6075.5999999999995</v>
      </c>
      <c r="G983" s="878" t="s">
        <v>4106</v>
      </c>
      <c r="H983" s="881">
        <v>2</v>
      </c>
      <c r="I983" s="882">
        <v>2.56</v>
      </c>
      <c r="J983" s="882">
        <v>0</v>
      </c>
      <c r="K983" s="883">
        <v>21</v>
      </c>
      <c r="L983" s="882">
        <v>51.712000000000003</v>
      </c>
      <c r="M983" s="882">
        <v>53.76</v>
      </c>
      <c r="N983" s="881">
        <v>1</v>
      </c>
      <c r="O983" s="881">
        <v>0</v>
      </c>
      <c r="P983" s="878">
        <v>4690379099987</v>
      </c>
      <c r="Q983" s="881"/>
      <c r="R983" s="881">
        <v>0</v>
      </c>
      <c r="S983" s="878" t="s">
        <v>4107</v>
      </c>
      <c r="T983" s="884">
        <f t="shared" si="28"/>
        <v>4070.652</v>
      </c>
      <c r="U983" s="885">
        <f t="shared" si="29"/>
        <v>4274.1846000000005</v>
      </c>
    </row>
    <row r="984" spans="1:21" hidden="1">
      <c r="A984" s="878" t="s">
        <v>5079</v>
      </c>
      <c r="B984" s="879">
        <v>610010005610</v>
      </c>
      <c r="C984" s="878" t="s">
        <v>5090</v>
      </c>
      <c r="D984" s="878" t="s">
        <v>4111</v>
      </c>
      <c r="E984" s="878" t="s">
        <v>4105</v>
      </c>
      <c r="F984" s="880">
        <v>6636.8</v>
      </c>
      <c r="G984" s="878" t="s">
        <v>4106</v>
      </c>
      <c r="H984" s="881">
        <v>2</v>
      </c>
      <c r="I984" s="882">
        <v>2.56</v>
      </c>
      <c r="J984" s="882">
        <v>0</v>
      </c>
      <c r="K984" s="883">
        <v>21</v>
      </c>
      <c r="L984" s="882">
        <v>51.712000000000003</v>
      </c>
      <c r="M984" s="882">
        <v>53.76</v>
      </c>
      <c r="N984" s="881">
        <v>1</v>
      </c>
      <c r="O984" s="881">
        <v>0</v>
      </c>
      <c r="P984" s="878">
        <v>4690379099994</v>
      </c>
      <c r="Q984" s="881"/>
      <c r="R984" s="881">
        <v>0</v>
      </c>
      <c r="S984" s="878" t="s">
        <v>4107</v>
      </c>
      <c r="T984" s="884">
        <f t="shared" si="28"/>
        <v>4446.6559999999999</v>
      </c>
      <c r="U984" s="885">
        <f t="shared" si="29"/>
        <v>4668.9888000000001</v>
      </c>
    </row>
    <row r="985" spans="1:21" hidden="1">
      <c r="A985" s="878" t="s">
        <v>5079</v>
      </c>
      <c r="B985" s="879">
        <v>610010005611</v>
      </c>
      <c r="C985" s="878" t="s">
        <v>5091</v>
      </c>
      <c r="D985" s="878" t="s">
        <v>4111</v>
      </c>
      <c r="E985" s="878" t="s">
        <v>4105</v>
      </c>
      <c r="F985" s="880">
        <v>6636.8</v>
      </c>
      <c r="G985" s="878" t="s">
        <v>4106</v>
      </c>
      <c r="H985" s="881">
        <v>2</v>
      </c>
      <c r="I985" s="882">
        <v>2.56</v>
      </c>
      <c r="J985" s="882">
        <v>0</v>
      </c>
      <c r="K985" s="883">
        <v>21</v>
      </c>
      <c r="L985" s="882">
        <v>51.712000000000003</v>
      </c>
      <c r="M985" s="882">
        <v>53.76</v>
      </c>
      <c r="N985" s="881">
        <v>1</v>
      </c>
      <c r="O985" s="881">
        <v>0</v>
      </c>
      <c r="P985" s="878">
        <v>4690379100003</v>
      </c>
      <c r="Q985" s="881"/>
      <c r="R985" s="881">
        <v>0</v>
      </c>
      <c r="S985" s="878" t="s">
        <v>4107</v>
      </c>
      <c r="T985" s="884">
        <f t="shared" si="28"/>
        <v>4446.6559999999999</v>
      </c>
      <c r="U985" s="885">
        <f t="shared" si="29"/>
        <v>4668.9888000000001</v>
      </c>
    </row>
    <row r="986" spans="1:21" hidden="1">
      <c r="A986" s="878" t="s">
        <v>5079</v>
      </c>
      <c r="B986" s="879">
        <v>610010005612</v>
      </c>
      <c r="C986" s="878" t="s">
        <v>5092</v>
      </c>
      <c r="D986" s="878" t="s">
        <v>4532</v>
      </c>
      <c r="E986" s="878" t="s">
        <v>4105</v>
      </c>
      <c r="F986" s="880">
        <v>4794.5999999999995</v>
      </c>
      <c r="G986" s="878" t="s">
        <v>4106</v>
      </c>
      <c r="H986" s="881">
        <v>2</v>
      </c>
      <c r="I986" s="882">
        <v>1.28</v>
      </c>
      <c r="J986" s="882">
        <v>0</v>
      </c>
      <c r="K986" s="883">
        <v>42</v>
      </c>
      <c r="L986" s="882">
        <v>25.856000000000002</v>
      </c>
      <c r="M986" s="882">
        <v>53.76</v>
      </c>
      <c r="N986" s="881">
        <v>1</v>
      </c>
      <c r="O986" s="881">
        <v>0</v>
      </c>
      <c r="P986" s="878">
        <v>4690379100010</v>
      </c>
      <c r="Q986" s="881"/>
      <c r="R986" s="881">
        <v>0</v>
      </c>
      <c r="S986" s="878" t="s">
        <v>4107</v>
      </c>
      <c r="T986" s="884">
        <f t="shared" si="28"/>
        <v>3212.3819999999996</v>
      </c>
      <c r="U986" s="885">
        <f t="shared" si="29"/>
        <v>3373.0011</v>
      </c>
    </row>
    <row r="987" spans="1:21" hidden="1">
      <c r="A987" s="878" t="s">
        <v>5079</v>
      </c>
      <c r="B987" s="879">
        <v>610010005613</v>
      </c>
      <c r="C987" s="878" t="s">
        <v>5093</v>
      </c>
      <c r="D987" s="878" t="s">
        <v>4532</v>
      </c>
      <c r="E987" s="878" t="s">
        <v>4105</v>
      </c>
      <c r="F987" s="880">
        <v>4794.5999999999995</v>
      </c>
      <c r="G987" s="878" t="s">
        <v>4106</v>
      </c>
      <c r="H987" s="881">
        <v>2</v>
      </c>
      <c r="I987" s="882">
        <v>1.28</v>
      </c>
      <c r="J987" s="882">
        <v>0</v>
      </c>
      <c r="K987" s="883">
        <v>42</v>
      </c>
      <c r="L987" s="882">
        <v>25.856000000000002</v>
      </c>
      <c r="M987" s="882">
        <v>53.76</v>
      </c>
      <c r="N987" s="881">
        <v>1</v>
      </c>
      <c r="O987" s="881">
        <v>0</v>
      </c>
      <c r="P987" s="878">
        <v>4690379100027</v>
      </c>
      <c r="Q987" s="881"/>
      <c r="R987" s="881">
        <v>0</v>
      </c>
      <c r="S987" s="878" t="s">
        <v>4107</v>
      </c>
      <c r="T987" s="884">
        <f t="shared" si="28"/>
        <v>3212.3819999999996</v>
      </c>
      <c r="U987" s="885">
        <f t="shared" si="29"/>
        <v>3373.0011</v>
      </c>
    </row>
    <row r="988" spans="1:21" hidden="1">
      <c r="A988" s="878" t="s">
        <v>5079</v>
      </c>
      <c r="B988" s="879">
        <v>610010005614</v>
      </c>
      <c r="C988" s="878" t="s">
        <v>5094</v>
      </c>
      <c r="D988" s="878" t="s">
        <v>4532</v>
      </c>
      <c r="E988" s="878" t="s">
        <v>4105</v>
      </c>
      <c r="F988" s="880">
        <v>4794.5999999999995</v>
      </c>
      <c r="G988" s="878" t="s">
        <v>4106</v>
      </c>
      <c r="H988" s="881">
        <v>2</v>
      </c>
      <c r="I988" s="882">
        <v>1.28</v>
      </c>
      <c r="J988" s="882">
        <v>0</v>
      </c>
      <c r="K988" s="883">
        <v>42</v>
      </c>
      <c r="L988" s="882">
        <v>25.856000000000002</v>
      </c>
      <c r="M988" s="882">
        <v>53.76</v>
      </c>
      <c r="N988" s="881">
        <v>1</v>
      </c>
      <c r="O988" s="881">
        <v>0</v>
      </c>
      <c r="P988" s="878">
        <v>4690379100034</v>
      </c>
      <c r="Q988" s="881"/>
      <c r="R988" s="881">
        <v>0</v>
      </c>
      <c r="S988" s="878" t="s">
        <v>4107</v>
      </c>
      <c r="T988" s="884">
        <f t="shared" si="28"/>
        <v>3212.3819999999996</v>
      </c>
      <c r="U988" s="885">
        <f t="shared" si="29"/>
        <v>3373.0011</v>
      </c>
    </row>
    <row r="989" spans="1:21" hidden="1">
      <c r="A989" s="878" t="s">
        <v>5079</v>
      </c>
      <c r="B989" s="879">
        <v>610010005615</v>
      </c>
      <c r="C989" s="878" t="s">
        <v>5095</v>
      </c>
      <c r="D989" s="878" t="s">
        <v>4532</v>
      </c>
      <c r="E989" s="878" t="s">
        <v>4105</v>
      </c>
      <c r="F989" s="880">
        <v>5325.3</v>
      </c>
      <c r="G989" s="878" t="s">
        <v>4106</v>
      </c>
      <c r="H989" s="881">
        <v>2</v>
      </c>
      <c r="I989" s="882">
        <v>1.28</v>
      </c>
      <c r="J989" s="882">
        <v>0</v>
      </c>
      <c r="K989" s="883">
        <v>42</v>
      </c>
      <c r="L989" s="882">
        <v>25.856000000000002</v>
      </c>
      <c r="M989" s="882">
        <v>53.76</v>
      </c>
      <c r="N989" s="881">
        <v>1</v>
      </c>
      <c r="O989" s="881">
        <v>0</v>
      </c>
      <c r="P989" s="878">
        <v>4690379100041</v>
      </c>
      <c r="Q989" s="881"/>
      <c r="R989" s="881">
        <v>0</v>
      </c>
      <c r="S989" s="878" t="s">
        <v>4107</v>
      </c>
      <c r="T989" s="884">
        <f t="shared" si="28"/>
        <v>3567.9510000000005</v>
      </c>
      <c r="U989" s="885">
        <f t="shared" si="29"/>
        <v>3746.3485500000006</v>
      </c>
    </row>
    <row r="990" spans="1:21" hidden="1">
      <c r="A990" s="878" t="s">
        <v>5079</v>
      </c>
      <c r="B990" s="879">
        <v>610010005616</v>
      </c>
      <c r="C990" s="878" t="s">
        <v>5096</v>
      </c>
      <c r="D990" s="878" t="s">
        <v>4532</v>
      </c>
      <c r="E990" s="878" t="s">
        <v>4105</v>
      </c>
      <c r="F990" s="880">
        <v>5325.3</v>
      </c>
      <c r="G990" s="878" t="s">
        <v>4106</v>
      </c>
      <c r="H990" s="881">
        <v>2</v>
      </c>
      <c r="I990" s="882">
        <v>1.28</v>
      </c>
      <c r="J990" s="882">
        <v>0</v>
      </c>
      <c r="K990" s="883">
        <v>42</v>
      </c>
      <c r="L990" s="882">
        <v>25.856000000000002</v>
      </c>
      <c r="M990" s="882">
        <v>53.76</v>
      </c>
      <c r="N990" s="881">
        <v>1</v>
      </c>
      <c r="O990" s="881">
        <v>0</v>
      </c>
      <c r="P990" s="878">
        <v>4690379100058</v>
      </c>
      <c r="Q990" s="881"/>
      <c r="R990" s="881">
        <v>0</v>
      </c>
      <c r="S990" s="878" t="s">
        <v>4107</v>
      </c>
      <c r="T990" s="884">
        <f t="shared" si="28"/>
        <v>3567.9510000000005</v>
      </c>
      <c r="U990" s="885">
        <f t="shared" si="29"/>
        <v>3746.3485500000006</v>
      </c>
    </row>
    <row r="991" spans="1:21" hidden="1">
      <c r="A991" s="878" t="s">
        <v>5079</v>
      </c>
      <c r="B991" s="879">
        <v>610010005602</v>
      </c>
      <c r="C991" s="878" t="s">
        <v>5097</v>
      </c>
      <c r="D991" s="878" t="s">
        <v>4116</v>
      </c>
      <c r="E991" s="878" t="s">
        <v>4105</v>
      </c>
      <c r="F991" s="880">
        <v>4495.7</v>
      </c>
      <c r="G991" s="878" t="s">
        <v>4106</v>
      </c>
      <c r="H991" s="881">
        <v>2</v>
      </c>
      <c r="I991" s="882">
        <v>1.44</v>
      </c>
      <c r="J991" s="882">
        <v>0</v>
      </c>
      <c r="K991" s="883">
        <v>35</v>
      </c>
      <c r="L991" s="882">
        <v>29.088000000000001</v>
      </c>
      <c r="M991" s="882">
        <v>50.4</v>
      </c>
      <c r="N991" s="881">
        <v>1</v>
      </c>
      <c r="O991" s="881">
        <v>0</v>
      </c>
      <c r="P991" s="878">
        <v>4690379100065</v>
      </c>
      <c r="Q991" s="881"/>
      <c r="R991" s="881">
        <v>0</v>
      </c>
      <c r="S991" s="878" t="s">
        <v>4107</v>
      </c>
      <c r="T991" s="884">
        <f t="shared" si="28"/>
        <v>3012.1190000000001</v>
      </c>
      <c r="U991" s="885">
        <f t="shared" si="29"/>
        <v>3162.7249500000003</v>
      </c>
    </row>
    <row r="992" spans="1:21" hidden="1">
      <c r="A992" s="878" t="s">
        <v>5079</v>
      </c>
      <c r="B992" s="879">
        <v>610010005603</v>
      </c>
      <c r="C992" s="878" t="s">
        <v>5098</v>
      </c>
      <c r="D992" s="878" t="s">
        <v>4116</v>
      </c>
      <c r="E992" s="878" t="s">
        <v>4105</v>
      </c>
      <c r="F992" s="880">
        <v>4495.7</v>
      </c>
      <c r="G992" s="878" t="s">
        <v>4106</v>
      </c>
      <c r="H992" s="881">
        <v>2</v>
      </c>
      <c r="I992" s="882">
        <v>1.44</v>
      </c>
      <c r="J992" s="882">
        <v>0</v>
      </c>
      <c r="K992" s="883">
        <v>35</v>
      </c>
      <c r="L992" s="882">
        <v>29.088000000000001</v>
      </c>
      <c r="M992" s="882">
        <v>50.4</v>
      </c>
      <c r="N992" s="881">
        <v>1</v>
      </c>
      <c r="O992" s="881">
        <v>0</v>
      </c>
      <c r="P992" s="878">
        <v>4690379100072</v>
      </c>
      <c r="Q992" s="881"/>
      <c r="R992" s="881">
        <v>0</v>
      </c>
      <c r="S992" s="878" t="s">
        <v>4107</v>
      </c>
      <c r="T992" s="884">
        <f t="shared" si="28"/>
        <v>3012.1190000000001</v>
      </c>
      <c r="U992" s="885">
        <f t="shared" si="29"/>
        <v>3162.7249500000003</v>
      </c>
    </row>
    <row r="993" spans="1:21" hidden="1">
      <c r="A993" s="878" t="s">
        <v>5079</v>
      </c>
      <c r="B993" s="879">
        <v>610010005604</v>
      </c>
      <c r="C993" s="878" t="s">
        <v>5099</v>
      </c>
      <c r="D993" s="878" t="s">
        <v>4116</v>
      </c>
      <c r="E993" s="878" t="s">
        <v>4105</v>
      </c>
      <c r="F993" s="880">
        <v>4495.7</v>
      </c>
      <c r="G993" s="878" t="s">
        <v>4106</v>
      </c>
      <c r="H993" s="881">
        <v>2</v>
      </c>
      <c r="I993" s="882">
        <v>1.44</v>
      </c>
      <c r="J993" s="882">
        <v>0</v>
      </c>
      <c r="K993" s="883">
        <v>35</v>
      </c>
      <c r="L993" s="882">
        <v>29.088000000000001</v>
      </c>
      <c r="M993" s="882">
        <v>50.4</v>
      </c>
      <c r="N993" s="881">
        <v>1</v>
      </c>
      <c r="O993" s="881">
        <v>0</v>
      </c>
      <c r="P993" s="878">
        <v>4690379100089</v>
      </c>
      <c r="Q993" s="881"/>
      <c r="R993" s="881">
        <v>0</v>
      </c>
      <c r="S993" s="878" t="s">
        <v>4107</v>
      </c>
      <c r="T993" s="884">
        <f t="shared" ref="T993:T1056" si="30">F993*67%</f>
        <v>3012.1190000000001</v>
      </c>
      <c r="U993" s="885">
        <f t="shared" ref="U993:U1056" si="31">T993*1.05</f>
        <v>3162.7249500000003</v>
      </c>
    </row>
    <row r="994" spans="1:21" hidden="1">
      <c r="A994" s="878" t="s">
        <v>5079</v>
      </c>
      <c r="B994" s="879">
        <v>610010005605</v>
      </c>
      <c r="C994" s="878" t="s">
        <v>5100</v>
      </c>
      <c r="D994" s="878" t="s">
        <v>4116</v>
      </c>
      <c r="E994" s="878" t="s">
        <v>4105</v>
      </c>
      <c r="F994" s="880">
        <v>4922.7</v>
      </c>
      <c r="G994" s="878" t="s">
        <v>4106</v>
      </c>
      <c r="H994" s="881">
        <v>2</v>
      </c>
      <c r="I994" s="882">
        <v>1.44</v>
      </c>
      <c r="J994" s="882">
        <v>0</v>
      </c>
      <c r="K994" s="883">
        <v>35</v>
      </c>
      <c r="L994" s="882">
        <v>29.088000000000001</v>
      </c>
      <c r="M994" s="882">
        <v>50.4</v>
      </c>
      <c r="N994" s="881">
        <v>1</v>
      </c>
      <c r="O994" s="881">
        <v>0</v>
      </c>
      <c r="P994" s="878">
        <v>4690379100096</v>
      </c>
      <c r="Q994" s="881"/>
      <c r="R994" s="881">
        <v>0</v>
      </c>
      <c r="S994" s="878" t="s">
        <v>4107</v>
      </c>
      <c r="T994" s="884">
        <f t="shared" si="30"/>
        <v>3298.2090000000003</v>
      </c>
      <c r="U994" s="885">
        <f t="shared" si="31"/>
        <v>3463.1194500000006</v>
      </c>
    </row>
    <row r="995" spans="1:21" hidden="1">
      <c r="A995" s="878" t="s">
        <v>5079</v>
      </c>
      <c r="B995" s="879">
        <v>610010005606</v>
      </c>
      <c r="C995" s="878" t="s">
        <v>5101</v>
      </c>
      <c r="D995" s="878" t="s">
        <v>4116</v>
      </c>
      <c r="E995" s="878" t="s">
        <v>4105</v>
      </c>
      <c r="F995" s="880">
        <v>4922.7</v>
      </c>
      <c r="G995" s="878" t="s">
        <v>4106</v>
      </c>
      <c r="H995" s="881">
        <v>2</v>
      </c>
      <c r="I995" s="882">
        <v>1.44</v>
      </c>
      <c r="J995" s="882">
        <v>0</v>
      </c>
      <c r="K995" s="883">
        <v>35</v>
      </c>
      <c r="L995" s="882">
        <v>29.088000000000001</v>
      </c>
      <c r="M995" s="882">
        <v>50.4</v>
      </c>
      <c r="N995" s="881">
        <v>1</v>
      </c>
      <c r="O995" s="881">
        <v>0</v>
      </c>
      <c r="P995" s="878">
        <v>4690379100102</v>
      </c>
      <c r="Q995" s="881"/>
      <c r="R995" s="881">
        <v>0</v>
      </c>
      <c r="S995" s="878" t="s">
        <v>4107</v>
      </c>
      <c r="T995" s="884">
        <f t="shared" si="30"/>
        <v>3298.2090000000003</v>
      </c>
      <c r="U995" s="885">
        <f t="shared" si="31"/>
        <v>3463.1194500000006</v>
      </c>
    </row>
    <row r="996" spans="1:21" hidden="1">
      <c r="A996" s="878" t="s">
        <v>5079</v>
      </c>
      <c r="B996" s="879">
        <v>610010005617</v>
      </c>
      <c r="C996" s="878" t="s">
        <v>5102</v>
      </c>
      <c r="D996" s="878" t="s">
        <v>4116</v>
      </c>
      <c r="E996" s="878" t="s">
        <v>4105</v>
      </c>
      <c r="F996" s="880">
        <v>4587.2</v>
      </c>
      <c r="G996" s="878" t="s">
        <v>4106</v>
      </c>
      <c r="H996" s="881">
        <v>2</v>
      </c>
      <c r="I996" s="882">
        <v>1.44</v>
      </c>
      <c r="J996" s="882">
        <v>0</v>
      </c>
      <c r="K996" s="883">
        <v>35</v>
      </c>
      <c r="L996" s="882">
        <v>29.088000000000001</v>
      </c>
      <c r="M996" s="882">
        <v>50.4</v>
      </c>
      <c r="N996" s="881">
        <v>1</v>
      </c>
      <c r="O996" s="881">
        <v>0</v>
      </c>
      <c r="P996" s="878">
        <v>4690379100119</v>
      </c>
      <c r="Q996" s="881"/>
      <c r="R996" s="881">
        <v>0</v>
      </c>
      <c r="S996" s="878" t="s">
        <v>4107</v>
      </c>
      <c r="T996" s="884">
        <f t="shared" si="30"/>
        <v>3073.424</v>
      </c>
      <c r="U996" s="885">
        <f t="shared" si="31"/>
        <v>3227.0952000000002</v>
      </c>
    </row>
    <row r="997" spans="1:21" hidden="1">
      <c r="A997" s="878" t="s">
        <v>5079</v>
      </c>
      <c r="B997" s="879">
        <v>610010005618</v>
      </c>
      <c r="C997" s="878" t="s">
        <v>5103</v>
      </c>
      <c r="D997" s="878" t="s">
        <v>4116</v>
      </c>
      <c r="E997" s="878" t="s">
        <v>4105</v>
      </c>
      <c r="F997" s="880">
        <v>4587.2</v>
      </c>
      <c r="G997" s="878" t="s">
        <v>4106</v>
      </c>
      <c r="H997" s="881">
        <v>2</v>
      </c>
      <c r="I997" s="882">
        <v>1.44</v>
      </c>
      <c r="J997" s="882">
        <v>0</v>
      </c>
      <c r="K997" s="883">
        <v>35</v>
      </c>
      <c r="L997" s="882">
        <v>29.088000000000001</v>
      </c>
      <c r="M997" s="882">
        <v>50.4</v>
      </c>
      <c r="N997" s="881">
        <v>1</v>
      </c>
      <c r="O997" s="881">
        <v>0</v>
      </c>
      <c r="P997" s="878">
        <v>4690379100126</v>
      </c>
      <c r="Q997" s="881"/>
      <c r="R997" s="881">
        <v>0</v>
      </c>
      <c r="S997" s="878" t="s">
        <v>4107</v>
      </c>
      <c r="T997" s="884">
        <f t="shared" si="30"/>
        <v>3073.424</v>
      </c>
      <c r="U997" s="885">
        <f t="shared" si="31"/>
        <v>3227.0952000000002</v>
      </c>
    </row>
    <row r="998" spans="1:21" hidden="1">
      <c r="A998" s="878" t="s">
        <v>5079</v>
      </c>
      <c r="B998" s="879">
        <v>610010005619</v>
      </c>
      <c r="C998" s="878" t="s">
        <v>5104</v>
      </c>
      <c r="D998" s="878" t="s">
        <v>4116</v>
      </c>
      <c r="E998" s="878" t="s">
        <v>4105</v>
      </c>
      <c r="F998" s="880">
        <v>4587.2</v>
      </c>
      <c r="G998" s="878" t="s">
        <v>4106</v>
      </c>
      <c r="H998" s="881">
        <v>2</v>
      </c>
      <c r="I998" s="882">
        <v>1.44</v>
      </c>
      <c r="J998" s="882">
        <v>0</v>
      </c>
      <c r="K998" s="883">
        <v>35</v>
      </c>
      <c r="L998" s="882">
        <v>29.088000000000001</v>
      </c>
      <c r="M998" s="882">
        <v>50.4</v>
      </c>
      <c r="N998" s="881">
        <v>1</v>
      </c>
      <c r="O998" s="881">
        <v>0</v>
      </c>
      <c r="P998" s="878">
        <v>4690379100133</v>
      </c>
      <c r="Q998" s="881"/>
      <c r="R998" s="881">
        <v>0</v>
      </c>
      <c r="S998" s="878" t="s">
        <v>4107</v>
      </c>
      <c r="T998" s="884">
        <f t="shared" si="30"/>
        <v>3073.424</v>
      </c>
      <c r="U998" s="885">
        <f t="shared" si="31"/>
        <v>3227.0952000000002</v>
      </c>
    </row>
    <row r="999" spans="1:21" hidden="1">
      <c r="A999" s="878" t="s">
        <v>5079</v>
      </c>
      <c r="B999" s="879">
        <v>610010005620</v>
      </c>
      <c r="C999" s="878" t="s">
        <v>5105</v>
      </c>
      <c r="D999" s="878" t="s">
        <v>4116</v>
      </c>
      <c r="E999" s="878" t="s">
        <v>4105</v>
      </c>
      <c r="F999" s="880">
        <v>5020.3</v>
      </c>
      <c r="G999" s="878" t="s">
        <v>4106</v>
      </c>
      <c r="H999" s="881">
        <v>2</v>
      </c>
      <c r="I999" s="882">
        <v>1.44</v>
      </c>
      <c r="J999" s="882">
        <v>0</v>
      </c>
      <c r="K999" s="883">
        <v>35</v>
      </c>
      <c r="L999" s="882">
        <v>29.088000000000001</v>
      </c>
      <c r="M999" s="882">
        <v>50.4</v>
      </c>
      <c r="N999" s="881">
        <v>1</v>
      </c>
      <c r="O999" s="881">
        <v>0</v>
      </c>
      <c r="P999" s="878">
        <v>4690379100140</v>
      </c>
      <c r="Q999" s="881"/>
      <c r="R999" s="881">
        <v>0</v>
      </c>
      <c r="S999" s="878" t="s">
        <v>4107</v>
      </c>
      <c r="T999" s="884">
        <f t="shared" si="30"/>
        <v>3363.6010000000001</v>
      </c>
      <c r="U999" s="885">
        <f t="shared" si="31"/>
        <v>3531.7810500000001</v>
      </c>
    </row>
    <row r="1000" spans="1:21" hidden="1">
      <c r="A1000" s="878" t="s">
        <v>5079</v>
      </c>
      <c r="B1000" s="879">
        <v>610010005621</v>
      </c>
      <c r="C1000" s="878" t="s">
        <v>5106</v>
      </c>
      <c r="D1000" s="878" t="s">
        <v>4116</v>
      </c>
      <c r="E1000" s="878" t="s">
        <v>4105</v>
      </c>
      <c r="F1000" s="880">
        <v>5020.3</v>
      </c>
      <c r="G1000" s="878" t="s">
        <v>4106</v>
      </c>
      <c r="H1000" s="881">
        <v>2</v>
      </c>
      <c r="I1000" s="882">
        <v>1.44</v>
      </c>
      <c r="J1000" s="882">
        <v>0</v>
      </c>
      <c r="K1000" s="883">
        <v>35</v>
      </c>
      <c r="L1000" s="882">
        <v>29.088000000000001</v>
      </c>
      <c r="M1000" s="882">
        <v>50.4</v>
      </c>
      <c r="N1000" s="881">
        <v>1</v>
      </c>
      <c r="O1000" s="881">
        <v>0</v>
      </c>
      <c r="P1000" s="878">
        <v>4690379100157</v>
      </c>
      <c r="Q1000" s="881"/>
      <c r="R1000" s="881">
        <v>0</v>
      </c>
      <c r="S1000" s="878" t="s">
        <v>4107</v>
      </c>
      <c r="T1000" s="884">
        <f t="shared" si="30"/>
        <v>3363.6010000000001</v>
      </c>
      <c r="U1000" s="885">
        <f t="shared" si="31"/>
        <v>3531.7810500000001</v>
      </c>
    </row>
    <row r="1001" spans="1:21" hidden="1">
      <c r="A1001" s="878" t="s">
        <v>5079</v>
      </c>
      <c r="B1001" s="879">
        <v>610010003164</v>
      </c>
      <c r="C1001" s="878" t="s">
        <v>5107</v>
      </c>
      <c r="D1001" s="878" t="s">
        <v>4104</v>
      </c>
      <c r="E1001" s="878" t="s">
        <v>4105</v>
      </c>
      <c r="F1001" s="880">
        <v>6496.5</v>
      </c>
      <c r="G1001" s="878" t="s">
        <v>4106</v>
      </c>
      <c r="H1001" s="881">
        <v>2</v>
      </c>
      <c r="I1001" s="882">
        <v>0.72</v>
      </c>
      <c r="J1001" s="882">
        <v>0</v>
      </c>
      <c r="K1001" s="883">
        <v>30</v>
      </c>
      <c r="L1001" s="882">
        <v>31.32</v>
      </c>
      <c r="M1001" s="882">
        <v>21.6</v>
      </c>
      <c r="N1001" s="881">
        <v>1</v>
      </c>
      <c r="O1001" s="881">
        <v>0</v>
      </c>
      <c r="P1001" s="878">
        <v>4690379100713</v>
      </c>
      <c r="Q1001" s="881"/>
      <c r="R1001" s="881">
        <v>0</v>
      </c>
      <c r="S1001" s="878" t="s">
        <v>4107</v>
      </c>
      <c r="T1001" s="884">
        <f t="shared" si="30"/>
        <v>4352.6550000000007</v>
      </c>
      <c r="U1001" s="885">
        <f t="shared" si="31"/>
        <v>4570.2877500000013</v>
      </c>
    </row>
    <row r="1002" spans="1:21" hidden="1">
      <c r="A1002" s="878" t="s">
        <v>5079</v>
      </c>
      <c r="B1002" s="879">
        <v>600010002389</v>
      </c>
      <c r="C1002" s="878" t="s">
        <v>5108</v>
      </c>
      <c r="D1002" s="878" t="s">
        <v>4883</v>
      </c>
      <c r="E1002" s="878" t="s">
        <v>4105</v>
      </c>
      <c r="F1002" s="880">
        <v>5612</v>
      </c>
      <c r="G1002" s="878" t="s">
        <v>4106</v>
      </c>
      <c r="H1002" s="881">
        <v>47</v>
      </c>
      <c r="I1002" s="882">
        <v>1.08</v>
      </c>
      <c r="J1002" s="882">
        <v>0</v>
      </c>
      <c r="K1002" s="883">
        <v>48</v>
      </c>
      <c r="L1002" s="882">
        <v>20.303999999999998</v>
      </c>
      <c r="M1002" s="882">
        <v>51.84</v>
      </c>
      <c r="N1002" s="881">
        <v>1</v>
      </c>
      <c r="O1002" s="881">
        <v>0</v>
      </c>
      <c r="P1002" s="878">
        <v>4690379099796</v>
      </c>
      <c r="Q1002" s="881"/>
      <c r="R1002" s="881">
        <v>0</v>
      </c>
      <c r="S1002" s="878" t="s">
        <v>4107</v>
      </c>
      <c r="T1002" s="884">
        <f t="shared" si="30"/>
        <v>3760.0400000000004</v>
      </c>
      <c r="U1002" s="885">
        <f t="shared" si="31"/>
        <v>3948.0420000000008</v>
      </c>
    </row>
    <row r="1003" spans="1:21" hidden="1">
      <c r="A1003" s="878" t="s">
        <v>5079</v>
      </c>
      <c r="B1003" s="879">
        <v>600010002390</v>
      </c>
      <c r="C1003" s="878" t="s">
        <v>5109</v>
      </c>
      <c r="D1003" s="878" t="s">
        <v>4883</v>
      </c>
      <c r="E1003" s="878" t="s">
        <v>4105</v>
      </c>
      <c r="F1003" s="880">
        <v>5612</v>
      </c>
      <c r="G1003" s="878" t="s">
        <v>4106</v>
      </c>
      <c r="H1003" s="881">
        <v>47</v>
      </c>
      <c r="I1003" s="882">
        <v>1.08</v>
      </c>
      <c r="J1003" s="882">
        <v>0</v>
      </c>
      <c r="K1003" s="883">
        <v>48</v>
      </c>
      <c r="L1003" s="882">
        <v>20.303999999999998</v>
      </c>
      <c r="M1003" s="882">
        <v>51.84</v>
      </c>
      <c r="N1003" s="881">
        <v>1</v>
      </c>
      <c r="O1003" s="881">
        <v>0</v>
      </c>
      <c r="P1003" s="878">
        <v>4690379099802</v>
      </c>
      <c r="Q1003" s="881"/>
      <c r="R1003" s="881">
        <v>0</v>
      </c>
      <c r="S1003" s="878" t="s">
        <v>4107</v>
      </c>
      <c r="T1003" s="884">
        <f t="shared" si="30"/>
        <v>3760.0400000000004</v>
      </c>
      <c r="U1003" s="885">
        <f t="shared" si="31"/>
        <v>3948.0420000000008</v>
      </c>
    </row>
    <row r="1004" spans="1:21" hidden="1">
      <c r="A1004" s="878" t="s">
        <v>5079</v>
      </c>
      <c r="B1004" s="879">
        <v>600010002391</v>
      </c>
      <c r="C1004" s="878" t="s">
        <v>5110</v>
      </c>
      <c r="D1004" s="878" t="s">
        <v>4883</v>
      </c>
      <c r="E1004" s="878" t="s">
        <v>4105</v>
      </c>
      <c r="F1004" s="880">
        <v>5612</v>
      </c>
      <c r="G1004" s="878" t="s">
        <v>4106</v>
      </c>
      <c r="H1004" s="881">
        <v>47</v>
      </c>
      <c r="I1004" s="882">
        <v>1.08</v>
      </c>
      <c r="J1004" s="882">
        <v>0</v>
      </c>
      <c r="K1004" s="883">
        <v>48</v>
      </c>
      <c r="L1004" s="882">
        <v>20.303999999999998</v>
      </c>
      <c r="M1004" s="882">
        <v>51.84</v>
      </c>
      <c r="N1004" s="881">
        <v>1</v>
      </c>
      <c r="O1004" s="881">
        <v>0</v>
      </c>
      <c r="P1004" s="878">
        <v>4690379099819</v>
      </c>
      <c r="Q1004" s="881"/>
      <c r="R1004" s="881">
        <v>0</v>
      </c>
      <c r="S1004" s="878" t="s">
        <v>4107</v>
      </c>
      <c r="T1004" s="884">
        <f t="shared" si="30"/>
        <v>3760.0400000000004</v>
      </c>
      <c r="U1004" s="885">
        <f t="shared" si="31"/>
        <v>3948.0420000000008</v>
      </c>
    </row>
    <row r="1005" spans="1:21" hidden="1">
      <c r="A1005" s="878" t="s">
        <v>5079</v>
      </c>
      <c r="B1005" s="879">
        <v>600010002392</v>
      </c>
      <c r="C1005" s="878" t="s">
        <v>5111</v>
      </c>
      <c r="D1005" s="878" t="s">
        <v>4883</v>
      </c>
      <c r="E1005" s="878" t="s">
        <v>4105</v>
      </c>
      <c r="F1005" s="880">
        <v>5612</v>
      </c>
      <c r="G1005" s="878" t="s">
        <v>4106</v>
      </c>
      <c r="H1005" s="881">
        <v>47</v>
      </c>
      <c r="I1005" s="882">
        <v>1.08</v>
      </c>
      <c r="J1005" s="882">
        <v>0</v>
      </c>
      <c r="K1005" s="883">
        <v>48</v>
      </c>
      <c r="L1005" s="882">
        <v>20.303999999999998</v>
      </c>
      <c r="M1005" s="882">
        <v>51.84</v>
      </c>
      <c r="N1005" s="881">
        <v>1</v>
      </c>
      <c r="O1005" s="881">
        <v>0</v>
      </c>
      <c r="P1005" s="878">
        <v>4690379099826</v>
      </c>
      <c r="Q1005" s="881"/>
      <c r="R1005" s="881">
        <v>0</v>
      </c>
      <c r="S1005" s="878" t="s">
        <v>4107</v>
      </c>
      <c r="T1005" s="884">
        <f t="shared" si="30"/>
        <v>3760.0400000000004</v>
      </c>
      <c r="U1005" s="885">
        <f t="shared" si="31"/>
        <v>3948.0420000000008</v>
      </c>
    </row>
    <row r="1006" spans="1:21" hidden="1">
      <c r="A1006" s="878" t="s">
        <v>5079</v>
      </c>
      <c r="B1006" s="879">
        <v>610110001199</v>
      </c>
      <c r="C1006" s="878" t="s">
        <v>5112</v>
      </c>
      <c r="D1006" s="878" t="s">
        <v>4129</v>
      </c>
      <c r="E1006" s="878" t="s">
        <v>4105</v>
      </c>
      <c r="F1006" s="880">
        <v>14640</v>
      </c>
      <c r="G1006" s="878" t="s">
        <v>4106</v>
      </c>
      <c r="H1006" s="881">
        <v>11</v>
      </c>
      <c r="I1006" s="882">
        <v>0.99</v>
      </c>
      <c r="J1006" s="882">
        <v>0</v>
      </c>
      <c r="K1006" s="883">
        <v>36</v>
      </c>
      <c r="L1006" s="882">
        <v>20.354399999999998</v>
      </c>
      <c r="M1006" s="882">
        <v>35.64</v>
      </c>
      <c r="N1006" s="881">
        <v>1</v>
      </c>
      <c r="O1006" s="881">
        <v>0</v>
      </c>
      <c r="P1006" s="878">
        <v>4690379102793</v>
      </c>
      <c r="Q1006" s="881"/>
      <c r="R1006" s="881">
        <v>0</v>
      </c>
      <c r="S1006" s="878" t="s">
        <v>4107</v>
      </c>
      <c r="T1006" s="884">
        <f t="shared" si="30"/>
        <v>9808.8000000000011</v>
      </c>
      <c r="U1006" s="885">
        <f t="shared" si="31"/>
        <v>10299.240000000002</v>
      </c>
    </row>
    <row r="1007" spans="1:21" hidden="1">
      <c r="A1007" s="878" t="s">
        <v>5079</v>
      </c>
      <c r="B1007" s="879">
        <v>610110001200</v>
      </c>
      <c r="C1007" s="878" t="s">
        <v>5113</v>
      </c>
      <c r="D1007" s="878" t="s">
        <v>4129</v>
      </c>
      <c r="E1007" s="878" t="s">
        <v>4105</v>
      </c>
      <c r="F1007" s="880">
        <v>14640</v>
      </c>
      <c r="G1007" s="878" t="s">
        <v>4106</v>
      </c>
      <c r="H1007" s="881">
        <v>11</v>
      </c>
      <c r="I1007" s="882">
        <v>0.99</v>
      </c>
      <c r="J1007" s="882">
        <v>0</v>
      </c>
      <c r="K1007" s="883">
        <v>36</v>
      </c>
      <c r="L1007" s="882">
        <v>20.354399999999998</v>
      </c>
      <c r="M1007" s="882">
        <v>35.64</v>
      </c>
      <c r="N1007" s="881">
        <v>1</v>
      </c>
      <c r="O1007" s="881">
        <v>0</v>
      </c>
      <c r="P1007" s="878">
        <v>4690379102809</v>
      </c>
      <c r="Q1007" s="881"/>
      <c r="R1007" s="881">
        <v>0</v>
      </c>
      <c r="S1007" s="878" t="s">
        <v>4107</v>
      </c>
      <c r="T1007" s="884">
        <f t="shared" si="30"/>
        <v>9808.8000000000011</v>
      </c>
      <c r="U1007" s="885">
        <f t="shared" si="31"/>
        <v>10299.240000000002</v>
      </c>
    </row>
    <row r="1008" spans="1:21" hidden="1">
      <c r="A1008" s="878" t="s">
        <v>5079</v>
      </c>
      <c r="B1008" s="879">
        <v>610110001201</v>
      </c>
      <c r="C1008" s="878" t="s">
        <v>5114</v>
      </c>
      <c r="D1008" s="878" t="s">
        <v>4129</v>
      </c>
      <c r="E1008" s="878" t="s">
        <v>4105</v>
      </c>
      <c r="F1008" s="880">
        <v>14640</v>
      </c>
      <c r="G1008" s="878" t="s">
        <v>4106</v>
      </c>
      <c r="H1008" s="881">
        <v>11</v>
      </c>
      <c r="I1008" s="882">
        <v>0.99</v>
      </c>
      <c r="J1008" s="882">
        <v>0</v>
      </c>
      <c r="K1008" s="883">
        <v>36</v>
      </c>
      <c r="L1008" s="882">
        <v>20.354399999999998</v>
      </c>
      <c r="M1008" s="882">
        <v>35.64</v>
      </c>
      <c r="N1008" s="881">
        <v>1</v>
      </c>
      <c r="O1008" s="881">
        <v>0</v>
      </c>
      <c r="P1008" s="878">
        <v>4690379102816</v>
      </c>
      <c r="Q1008" s="881"/>
      <c r="R1008" s="881">
        <v>0</v>
      </c>
      <c r="S1008" s="878" t="s">
        <v>4107</v>
      </c>
      <c r="T1008" s="884">
        <f t="shared" si="30"/>
        <v>9808.8000000000011</v>
      </c>
      <c r="U1008" s="885">
        <f t="shared" si="31"/>
        <v>10299.240000000002</v>
      </c>
    </row>
    <row r="1009" spans="1:21" hidden="1">
      <c r="A1009" s="878" t="s">
        <v>5079</v>
      </c>
      <c r="B1009" s="879">
        <v>610110001202</v>
      </c>
      <c r="C1009" s="878" t="s">
        <v>5115</v>
      </c>
      <c r="D1009" s="878" t="s">
        <v>4129</v>
      </c>
      <c r="E1009" s="878" t="s">
        <v>4105</v>
      </c>
      <c r="F1009" s="880">
        <v>14640</v>
      </c>
      <c r="G1009" s="878" t="s">
        <v>4106</v>
      </c>
      <c r="H1009" s="881">
        <v>11</v>
      </c>
      <c r="I1009" s="882">
        <v>0.99</v>
      </c>
      <c r="J1009" s="882">
        <v>0</v>
      </c>
      <c r="K1009" s="883">
        <v>36</v>
      </c>
      <c r="L1009" s="882">
        <v>20.354399999999998</v>
      </c>
      <c r="M1009" s="882">
        <v>35.64</v>
      </c>
      <c r="N1009" s="881">
        <v>1</v>
      </c>
      <c r="O1009" s="881">
        <v>0</v>
      </c>
      <c r="P1009" s="878">
        <v>4690379102823</v>
      </c>
      <c r="Q1009" s="881"/>
      <c r="R1009" s="881">
        <v>0</v>
      </c>
      <c r="S1009" s="878" t="s">
        <v>4107</v>
      </c>
      <c r="T1009" s="884">
        <f t="shared" si="30"/>
        <v>9808.8000000000011</v>
      </c>
      <c r="U1009" s="885">
        <f t="shared" si="31"/>
        <v>10299.240000000002</v>
      </c>
    </row>
    <row r="1010" spans="1:21" hidden="1">
      <c r="A1010" s="878" t="s">
        <v>5079</v>
      </c>
      <c r="B1010" s="879">
        <v>610110001203</v>
      </c>
      <c r="C1010" s="878" t="s">
        <v>5116</v>
      </c>
      <c r="D1010" s="878" t="s">
        <v>4129</v>
      </c>
      <c r="E1010" s="878" t="s">
        <v>4105</v>
      </c>
      <c r="F1010" s="880">
        <v>14640</v>
      </c>
      <c r="G1010" s="878" t="s">
        <v>4106</v>
      </c>
      <c r="H1010" s="881">
        <v>11</v>
      </c>
      <c r="I1010" s="882">
        <v>0.99</v>
      </c>
      <c r="J1010" s="882">
        <v>0</v>
      </c>
      <c r="K1010" s="883">
        <v>36</v>
      </c>
      <c r="L1010" s="882">
        <v>20.354399999999998</v>
      </c>
      <c r="M1010" s="882">
        <v>35.64</v>
      </c>
      <c r="N1010" s="881">
        <v>1</v>
      </c>
      <c r="O1010" s="881">
        <v>0</v>
      </c>
      <c r="P1010" s="878">
        <v>4690379102830</v>
      </c>
      <c r="Q1010" s="881"/>
      <c r="R1010" s="881">
        <v>0</v>
      </c>
      <c r="S1010" s="878" t="s">
        <v>4107</v>
      </c>
      <c r="T1010" s="884">
        <f t="shared" si="30"/>
        <v>9808.8000000000011</v>
      </c>
      <c r="U1010" s="885">
        <f t="shared" si="31"/>
        <v>10299.240000000002</v>
      </c>
    </row>
    <row r="1011" spans="1:21" hidden="1">
      <c r="A1011" s="878" t="s">
        <v>5079</v>
      </c>
      <c r="B1011" s="879">
        <v>610130007542</v>
      </c>
      <c r="C1011" s="878" t="s">
        <v>5117</v>
      </c>
      <c r="D1011" s="878" t="s">
        <v>4134</v>
      </c>
      <c r="E1011" s="878" t="s">
        <v>4150</v>
      </c>
      <c r="F1011" s="880">
        <v>1256.5999999999999</v>
      </c>
      <c r="G1011" s="878" t="s">
        <v>4106</v>
      </c>
      <c r="H1011" s="881">
        <v>10</v>
      </c>
      <c r="I1011" s="882">
        <v>0.57599539203686401</v>
      </c>
      <c r="J1011" s="882">
        <v>8</v>
      </c>
      <c r="K1011" s="883">
        <v>60</v>
      </c>
      <c r="L1011" s="882">
        <v>12.44</v>
      </c>
      <c r="M1011" s="882">
        <v>34.559723522211797</v>
      </c>
      <c r="N1011" s="881">
        <v>1</v>
      </c>
      <c r="O1011" s="881">
        <v>0</v>
      </c>
      <c r="P1011" s="878">
        <v>4690379102243</v>
      </c>
      <c r="Q1011" s="881"/>
      <c r="R1011" s="881">
        <v>0</v>
      </c>
      <c r="S1011" s="878" t="s">
        <v>4107</v>
      </c>
      <c r="T1011" s="884">
        <f t="shared" si="30"/>
        <v>841.92200000000003</v>
      </c>
      <c r="U1011" s="885">
        <f t="shared" si="31"/>
        <v>884.01810000000012</v>
      </c>
    </row>
    <row r="1012" spans="1:21" hidden="1">
      <c r="A1012" s="878" t="s">
        <v>5079</v>
      </c>
      <c r="B1012" s="879">
        <v>610130007543</v>
      </c>
      <c r="C1012" s="878" t="s">
        <v>5118</v>
      </c>
      <c r="D1012" s="878" t="s">
        <v>4134</v>
      </c>
      <c r="E1012" s="878" t="s">
        <v>4150</v>
      </c>
      <c r="F1012" s="880">
        <v>1256.5999999999999</v>
      </c>
      <c r="G1012" s="878" t="s">
        <v>4106</v>
      </c>
      <c r="H1012" s="881">
        <v>10</v>
      </c>
      <c r="I1012" s="882">
        <v>0.57599539203686401</v>
      </c>
      <c r="J1012" s="882">
        <v>8</v>
      </c>
      <c r="K1012" s="883">
        <v>60</v>
      </c>
      <c r="L1012" s="882">
        <v>12.44</v>
      </c>
      <c r="M1012" s="882">
        <v>34.559723522211797</v>
      </c>
      <c r="N1012" s="881">
        <v>1</v>
      </c>
      <c r="O1012" s="881">
        <v>0</v>
      </c>
      <c r="P1012" s="878">
        <v>4690379102250</v>
      </c>
      <c r="Q1012" s="881"/>
      <c r="R1012" s="881">
        <v>0</v>
      </c>
      <c r="S1012" s="878" t="s">
        <v>4107</v>
      </c>
      <c r="T1012" s="884">
        <f t="shared" si="30"/>
        <v>841.92200000000003</v>
      </c>
      <c r="U1012" s="885">
        <f t="shared" si="31"/>
        <v>884.01810000000012</v>
      </c>
    </row>
    <row r="1013" spans="1:21" hidden="1">
      <c r="A1013" s="878" t="s">
        <v>5079</v>
      </c>
      <c r="B1013" s="879">
        <v>610130007544</v>
      </c>
      <c r="C1013" s="878" t="s">
        <v>5119</v>
      </c>
      <c r="D1013" s="878" t="s">
        <v>4134</v>
      </c>
      <c r="E1013" s="878" t="s">
        <v>4150</v>
      </c>
      <c r="F1013" s="880">
        <v>1256.5999999999999</v>
      </c>
      <c r="G1013" s="878" t="s">
        <v>4106</v>
      </c>
      <c r="H1013" s="881">
        <v>10</v>
      </c>
      <c r="I1013" s="882">
        <v>0.57599539203686401</v>
      </c>
      <c r="J1013" s="882">
        <v>8</v>
      </c>
      <c r="K1013" s="883">
        <v>60</v>
      </c>
      <c r="L1013" s="882">
        <v>12.44</v>
      </c>
      <c r="M1013" s="882">
        <v>34.559723522211797</v>
      </c>
      <c r="N1013" s="881">
        <v>1</v>
      </c>
      <c r="O1013" s="881">
        <v>0</v>
      </c>
      <c r="P1013" s="878">
        <v>4690379102267</v>
      </c>
      <c r="Q1013" s="881"/>
      <c r="R1013" s="881">
        <v>0</v>
      </c>
      <c r="S1013" s="878" t="s">
        <v>4107</v>
      </c>
      <c r="T1013" s="884">
        <f t="shared" si="30"/>
        <v>841.92200000000003</v>
      </c>
      <c r="U1013" s="885">
        <f t="shared" si="31"/>
        <v>884.01810000000012</v>
      </c>
    </row>
    <row r="1014" spans="1:21" hidden="1">
      <c r="A1014" s="878" t="s">
        <v>5079</v>
      </c>
      <c r="B1014" s="879">
        <v>610130007545</v>
      </c>
      <c r="C1014" s="878" t="s">
        <v>5120</v>
      </c>
      <c r="D1014" s="878" t="s">
        <v>4134</v>
      </c>
      <c r="E1014" s="878" t="s">
        <v>4150</v>
      </c>
      <c r="F1014" s="880">
        <v>1256.5999999999999</v>
      </c>
      <c r="G1014" s="878" t="s">
        <v>4106</v>
      </c>
      <c r="H1014" s="881">
        <v>10</v>
      </c>
      <c r="I1014" s="882">
        <v>0.57599539203686401</v>
      </c>
      <c r="J1014" s="882">
        <v>8</v>
      </c>
      <c r="K1014" s="883">
        <v>60</v>
      </c>
      <c r="L1014" s="882">
        <v>12.44</v>
      </c>
      <c r="M1014" s="882">
        <v>34.559723522211797</v>
      </c>
      <c r="N1014" s="881">
        <v>1</v>
      </c>
      <c r="O1014" s="881">
        <v>0</v>
      </c>
      <c r="P1014" s="878">
        <v>4690379102274</v>
      </c>
      <c r="Q1014" s="881"/>
      <c r="R1014" s="881">
        <v>0</v>
      </c>
      <c r="S1014" s="878" t="s">
        <v>4107</v>
      </c>
      <c r="T1014" s="884">
        <f t="shared" si="30"/>
        <v>841.92200000000003</v>
      </c>
      <c r="U1014" s="885">
        <f t="shared" si="31"/>
        <v>884.01810000000012</v>
      </c>
    </row>
    <row r="1015" spans="1:21" hidden="1">
      <c r="A1015" s="878" t="s">
        <v>5079</v>
      </c>
      <c r="B1015" s="879">
        <v>610130007546</v>
      </c>
      <c r="C1015" s="878" t="s">
        <v>5121</v>
      </c>
      <c r="D1015" s="878" t="s">
        <v>4134</v>
      </c>
      <c r="E1015" s="878" t="s">
        <v>4150</v>
      </c>
      <c r="F1015" s="880">
        <v>1256.5999999999999</v>
      </c>
      <c r="G1015" s="878" t="s">
        <v>4106</v>
      </c>
      <c r="H1015" s="881">
        <v>10</v>
      </c>
      <c r="I1015" s="882">
        <v>0.57599539203686401</v>
      </c>
      <c r="J1015" s="882">
        <v>8</v>
      </c>
      <c r="K1015" s="883">
        <v>60</v>
      </c>
      <c r="L1015" s="882">
        <v>12.44</v>
      </c>
      <c r="M1015" s="882">
        <v>34.559723522211797</v>
      </c>
      <c r="N1015" s="881">
        <v>1</v>
      </c>
      <c r="O1015" s="881">
        <v>0</v>
      </c>
      <c r="P1015" s="878">
        <v>4690379102281</v>
      </c>
      <c r="Q1015" s="881"/>
      <c r="R1015" s="881">
        <v>0</v>
      </c>
      <c r="S1015" s="878" t="s">
        <v>4107</v>
      </c>
      <c r="T1015" s="884">
        <f t="shared" si="30"/>
        <v>841.92200000000003</v>
      </c>
      <c r="U1015" s="885">
        <f t="shared" si="31"/>
        <v>884.01810000000012</v>
      </c>
    </row>
    <row r="1016" spans="1:21" hidden="1">
      <c r="A1016" s="878" t="s">
        <v>5079</v>
      </c>
      <c r="B1016" s="879">
        <v>610130007547</v>
      </c>
      <c r="C1016" s="878" t="s">
        <v>5122</v>
      </c>
      <c r="D1016" s="878" t="s">
        <v>4140</v>
      </c>
      <c r="E1016" s="878" t="s">
        <v>4150</v>
      </c>
      <c r="F1016" s="880">
        <v>1116.3</v>
      </c>
      <c r="G1016" s="878" t="s">
        <v>4106</v>
      </c>
      <c r="H1016" s="881">
        <v>10</v>
      </c>
      <c r="I1016" s="882">
        <v>0.43199654402764798</v>
      </c>
      <c r="J1016" s="882">
        <v>6</v>
      </c>
      <c r="K1016" s="883">
        <v>72</v>
      </c>
      <c r="L1016" s="882">
        <v>9.33</v>
      </c>
      <c r="M1016" s="882">
        <v>31.103751169990598</v>
      </c>
      <c r="N1016" s="881">
        <v>1</v>
      </c>
      <c r="O1016" s="881">
        <v>0</v>
      </c>
      <c r="P1016" s="878">
        <v>4690379102298</v>
      </c>
      <c r="Q1016" s="881"/>
      <c r="R1016" s="881">
        <v>0</v>
      </c>
      <c r="S1016" s="878" t="s">
        <v>4107</v>
      </c>
      <c r="T1016" s="884">
        <f t="shared" si="30"/>
        <v>747.92100000000005</v>
      </c>
      <c r="U1016" s="885">
        <f t="shared" si="31"/>
        <v>785.31705000000011</v>
      </c>
    </row>
    <row r="1017" spans="1:21" hidden="1">
      <c r="A1017" s="878" t="s">
        <v>5079</v>
      </c>
      <c r="B1017" s="879">
        <v>610130007548</v>
      </c>
      <c r="C1017" s="878" t="s">
        <v>5123</v>
      </c>
      <c r="D1017" s="878" t="s">
        <v>4140</v>
      </c>
      <c r="E1017" s="878" t="s">
        <v>4150</v>
      </c>
      <c r="F1017" s="880">
        <v>1116.3</v>
      </c>
      <c r="G1017" s="878" t="s">
        <v>4106</v>
      </c>
      <c r="H1017" s="881">
        <v>10</v>
      </c>
      <c r="I1017" s="882">
        <v>0.43199654402764798</v>
      </c>
      <c r="J1017" s="882">
        <v>6</v>
      </c>
      <c r="K1017" s="883">
        <v>72</v>
      </c>
      <c r="L1017" s="882">
        <v>9.33</v>
      </c>
      <c r="M1017" s="882">
        <v>31.103751169990598</v>
      </c>
      <c r="N1017" s="881">
        <v>1</v>
      </c>
      <c r="O1017" s="881">
        <v>0</v>
      </c>
      <c r="P1017" s="878">
        <v>4690379102304</v>
      </c>
      <c r="Q1017" s="881"/>
      <c r="R1017" s="881">
        <v>0</v>
      </c>
      <c r="S1017" s="878" t="s">
        <v>4107</v>
      </c>
      <c r="T1017" s="884">
        <f t="shared" si="30"/>
        <v>747.92100000000005</v>
      </c>
      <c r="U1017" s="885">
        <f t="shared" si="31"/>
        <v>785.31705000000011</v>
      </c>
    </row>
    <row r="1018" spans="1:21" hidden="1">
      <c r="A1018" s="878" t="s">
        <v>5079</v>
      </c>
      <c r="B1018" s="879">
        <v>610130007549</v>
      </c>
      <c r="C1018" s="878" t="s">
        <v>5124</v>
      </c>
      <c r="D1018" s="878" t="s">
        <v>4140</v>
      </c>
      <c r="E1018" s="878" t="s">
        <v>4150</v>
      </c>
      <c r="F1018" s="880">
        <v>1116.3</v>
      </c>
      <c r="G1018" s="878" t="s">
        <v>4106</v>
      </c>
      <c r="H1018" s="881">
        <v>10</v>
      </c>
      <c r="I1018" s="882">
        <v>0.43199654402764798</v>
      </c>
      <c r="J1018" s="882">
        <v>6</v>
      </c>
      <c r="K1018" s="883">
        <v>72</v>
      </c>
      <c r="L1018" s="882">
        <v>9.33</v>
      </c>
      <c r="M1018" s="882">
        <v>31.103751169990598</v>
      </c>
      <c r="N1018" s="881">
        <v>1</v>
      </c>
      <c r="O1018" s="881">
        <v>0</v>
      </c>
      <c r="P1018" s="878">
        <v>4690379102311</v>
      </c>
      <c r="Q1018" s="881"/>
      <c r="R1018" s="881">
        <v>0</v>
      </c>
      <c r="S1018" s="878" t="s">
        <v>4107</v>
      </c>
      <c r="T1018" s="884">
        <f t="shared" si="30"/>
        <v>747.92100000000005</v>
      </c>
      <c r="U1018" s="885">
        <f t="shared" si="31"/>
        <v>785.31705000000011</v>
      </c>
    </row>
    <row r="1019" spans="1:21" hidden="1">
      <c r="A1019" s="878" t="s">
        <v>5079</v>
      </c>
      <c r="B1019" s="879">
        <v>610130007550</v>
      </c>
      <c r="C1019" s="878" t="s">
        <v>5125</v>
      </c>
      <c r="D1019" s="878" t="s">
        <v>4140</v>
      </c>
      <c r="E1019" s="878" t="s">
        <v>4150</v>
      </c>
      <c r="F1019" s="880">
        <v>1116.3</v>
      </c>
      <c r="G1019" s="878" t="s">
        <v>4106</v>
      </c>
      <c r="H1019" s="881">
        <v>10</v>
      </c>
      <c r="I1019" s="882">
        <v>0.43199654402764798</v>
      </c>
      <c r="J1019" s="882">
        <v>6</v>
      </c>
      <c r="K1019" s="883">
        <v>72</v>
      </c>
      <c r="L1019" s="882">
        <v>9.33</v>
      </c>
      <c r="M1019" s="882">
        <v>31.103751169990598</v>
      </c>
      <c r="N1019" s="881">
        <v>1</v>
      </c>
      <c r="O1019" s="881">
        <v>0</v>
      </c>
      <c r="P1019" s="878">
        <v>4690379102328</v>
      </c>
      <c r="Q1019" s="881"/>
      <c r="R1019" s="881">
        <v>0</v>
      </c>
      <c r="S1019" s="878" t="s">
        <v>4107</v>
      </c>
      <c r="T1019" s="884">
        <f t="shared" si="30"/>
        <v>747.92100000000005</v>
      </c>
      <c r="U1019" s="885">
        <f t="shared" si="31"/>
        <v>785.31705000000011</v>
      </c>
    </row>
    <row r="1020" spans="1:21" hidden="1">
      <c r="A1020" s="878" t="s">
        <v>5079</v>
      </c>
      <c r="B1020" s="879">
        <v>610130007551</v>
      </c>
      <c r="C1020" s="878" t="s">
        <v>5126</v>
      </c>
      <c r="D1020" s="878" t="s">
        <v>4140</v>
      </c>
      <c r="E1020" s="878" t="s">
        <v>4150</v>
      </c>
      <c r="F1020" s="880">
        <v>1116.3</v>
      </c>
      <c r="G1020" s="878" t="s">
        <v>4106</v>
      </c>
      <c r="H1020" s="881">
        <v>10</v>
      </c>
      <c r="I1020" s="882">
        <v>0.43199654402764798</v>
      </c>
      <c r="J1020" s="882">
        <v>6</v>
      </c>
      <c r="K1020" s="883">
        <v>72</v>
      </c>
      <c r="L1020" s="882">
        <v>9.33</v>
      </c>
      <c r="M1020" s="882">
        <v>31.103751169990598</v>
      </c>
      <c r="N1020" s="881">
        <v>1</v>
      </c>
      <c r="O1020" s="881">
        <v>0</v>
      </c>
      <c r="P1020" s="878">
        <v>4690379102335</v>
      </c>
      <c r="Q1020" s="881"/>
      <c r="R1020" s="881">
        <v>0</v>
      </c>
      <c r="S1020" s="878" t="s">
        <v>4107</v>
      </c>
      <c r="T1020" s="884">
        <f t="shared" si="30"/>
        <v>747.92100000000005</v>
      </c>
      <c r="U1020" s="885">
        <f t="shared" si="31"/>
        <v>785.31705000000011</v>
      </c>
    </row>
    <row r="1021" spans="1:21" hidden="1">
      <c r="A1021" s="878" t="s">
        <v>5079</v>
      </c>
      <c r="B1021" s="879">
        <v>620070002705</v>
      </c>
      <c r="C1021" s="878" t="s">
        <v>5127</v>
      </c>
      <c r="D1021" s="878" t="s">
        <v>4159</v>
      </c>
      <c r="E1021" s="878" t="s">
        <v>4135</v>
      </c>
      <c r="F1021" s="880">
        <v>12157.3</v>
      </c>
      <c r="G1021" s="878" t="s">
        <v>4106</v>
      </c>
      <c r="H1021" s="881">
        <v>2</v>
      </c>
      <c r="I1021" s="882">
        <v>1.05596620908131</v>
      </c>
      <c r="J1021" s="882">
        <v>0</v>
      </c>
      <c r="K1021" s="883">
        <v>18</v>
      </c>
      <c r="L1021" s="882">
        <v>22.9</v>
      </c>
      <c r="M1021" s="882">
        <v>19.007391763463598</v>
      </c>
      <c r="N1021" s="881">
        <v>1</v>
      </c>
      <c r="O1021" s="881">
        <v>0</v>
      </c>
      <c r="P1021" s="878">
        <v>4690379102342</v>
      </c>
      <c r="Q1021" s="881"/>
      <c r="R1021" s="881">
        <v>0</v>
      </c>
      <c r="S1021" s="878" t="s">
        <v>4107</v>
      </c>
      <c r="T1021" s="884">
        <f t="shared" si="30"/>
        <v>8145.3909999999996</v>
      </c>
      <c r="U1021" s="885">
        <f t="shared" si="31"/>
        <v>8552.6605500000005</v>
      </c>
    </row>
    <row r="1022" spans="1:21" hidden="1">
      <c r="A1022" s="878" t="s">
        <v>5079</v>
      </c>
      <c r="B1022" s="879">
        <v>620070002706</v>
      </c>
      <c r="C1022" s="878" t="s">
        <v>5128</v>
      </c>
      <c r="D1022" s="878" t="s">
        <v>4159</v>
      </c>
      <c r="E1022" s="878" t="s">
        <v>4135</v>
      </c>
      <c r="F1022" s="880">
        <v>12157.3</v>
      </c>
      <c r="G1022" s="878" t="s">
        <v>4106</v>
      </c>
      <c r="H1022" s="881">
        <v>2</v>
      </c>
      <c r="I1022" s="882">
        <v>1.05596620908131</v>
      </c>
      <c r="J1022" s="882">
        <v>0</v>
      </c>
      <c r="K1022" s="883">
        <v>18</v>
      </c>
      <c r="L1022" s="882">
        <v>22.9</v>
      </c>
      <c r="M1022" s="882">
        <v>19.007391763463598</v>
      </c>
      <c r="N1022" s="881">
        <v>1</v>
      </c>
      <c r="O1022" s="881">
        <v>0</v>
      </c>
      <c r="P1022" s="878">
        <v>4690379102359</v>
      </c>
      <c r="Q1022" s="881"/>
      <c r="R1022" s="881">
        <v>0</v>
      </c>
      <c r="S1022" s="878" t="s">
        <v>4107</v>
      </c>
      <c r="T1022" s="884">
        <f t="shared" si="30"/>
        <v>8145.3909999999996</v>
      </c>
      <c r="U1022" s="885">
        <f t="shared" si="31"/>
        <v>8552.6605500000005</v>
      </c>
    </row>
    <row r="1023" spans="1:21" hidden="1">
      <c r="A1023" s="878" t="s">
        <v>5079</v>
      </c>
      <c r="B1023" s="879">
        <v>620070002707</v>
      </c>
      <c r="C1023" s="878" t="s">
        <v>5129</v>
      </c>
      <c r="D1023" s="878" t="s">
        <v>4159</v>
      </c>
      <c r="E1023" s="878" t="s">
        <v>4135</v>
      </c>
      <c r="F1023" s="880">
        <v>12157.3</v>
      </c>
      <c r="G1023" s="878" t="s">
        <v>4106</v>
      </c>
      <c r="H1023" s="881">
        <v>2</v>
      </c>
      <c r="I1023" s="882">
        <v>1.05596620908131</v>
      </c>
      <c r="J1023" s="882">
        <v>0</v>
      </c>
      <c r="K1023" s="883">
        <v>18</v>
      </c>
      <c r="L1023" s="882">
        <v>22.9</v>
      </c>
      <c r="M1023" s="882">
        <v>19.007391763463598</v>
      </c>
      <c r="N1023" s="881">
        <v>1</v>
      </c>
      <c r="O1023" s="881">
        <v>0</v>
      </c>
      <c r="P1023" s="878">
        <v>4690379102366</v>
      </c>
      <c r="Q1023" s="881"/>
      <c r="R1023" s="881">
        <v>0</v>
      </c>
      <c r="S1023" s="878" t="s">
        <v>4107</v>
      </c>
      <c r="T1023" s="884">
        <f t="shared" si="30"/>
        <v>8145.3909999999996</v>
      </c>
      <c r="U1023" s="885">
        <f t="shared" si="31"/>
        <v>8552.6605500000005</v>
      </c>
    </row>
    <row r="1024" spans="1:21" hidden="1">
      <c r="A1024" s="878" t="s">
        <v>5079</v>
      </c>
      <c r="B1024" s="879">
        <v>620070002708</v>
      </c>
      <c r="C1024" s="878" t="s">
        <v>5130</v>
      </c>
      <c r="D1024" s="878" t="s">
        <v>4159</v>
      </c>
      <c r="E1024" s="878" t="s">
        <v>4135</v>
      </c>
      <c r="F1024" s="880">
        <v>12157.3</v>
      </c>
      <c r="G1024" s="878" t="s">
        <v>4106</v>
      </c>
      <c r="H1024" s="881">
        <v>2</v>
      </c>
      <c r="I1024" s="882">
        <v>1.05596620908131</v>
      </c>
      <c r="J1024" s="882">
        <v>0</v>
      </c>
      <c r="K1024" s="883">
        <v>18</v>
      </c>
      <c r="L1024" s="882">
        <v>22.9</v>
      </c>
      <c r="M1024" s="882">
        <v>19.007391763463598</v>
      </c>
      <c r="N1024" s="881">
        <v>1</v>
      </c>
      <c r="O1024" s="881">
        <v>0</v>
      </c>
      <c r="P1024" s="878">
        <v>4690379102373</v>
      </c>
      <c r="Q1024" s="881"/>
      <c r="R1024" s="881">
        <v>0</v>
      </c>
      <c r="S1024" s="878" t="s">
        <v>4107</v>
      </c>
      <c r="T1024" s="884">
        <f t="shared" si="30"/>
        <v>8145.3909999999996</v>
      </c>
      <c r="U1024" s="885">
        <f t="shared" si="31"/>
        <v>8552.6605500000005</v>
      </c>
    </row>
    <row r="1025" spans="1:21" hidden="1">
      <c r="A1025" s="878" t="s">
        <v>5079</v>
      </c>
      <c r="B1025" s="879">
        <v>620070002709</v>
      </c>
      <c r="C1025" s="878" t="s">
        <v>5131</v>
      </c>
      <c r="D1025" s="878" t="s">
        <v>4159</v>
      </c>
      <c r="E1025" s="878" t="s">
        <v>4135</v>
      </c>
      <c r="F1025" s="880">
        <v>12157.3</v>
      </c>
      <c r="G1025" s="878" t="s">
        <v>4106</v>
      </c>
      <c r="H1025" s="881">
        <v>2</v>
      </c>
      <c r="I1025" s="882">
        <v>1.05596620908131</v>
      </c>
      <c r="J1025" s="882">
        <v>0</v>
      </c>
      <c r="K1025" s="883">
        <v>18</v>
      </c>
      <c r="L1025" s="882">
        <v>22.9</v>
      </c>
      <c r="M1025" s="882">
        <v>19.007391763463598</v>
      </c>
      <c r="N1025" s="881">
        <v>1</v>
      </c>
      <c r="O1025" s="881">
        <v>0</v>
      </c>
      <c r="P1025" s="878">
        <v>4690379102380</v>
      </c>
      <c r="Q1025" s="881"/>
      <c r="R1025" s="881">
        <v>0</v>
      </c>
      <c r="S1025" s="878" t="s">
        <v>4107</v>
      </c>
      <c r="T1025" s="884">
        <f t="shared" si="30"/>
        <v>8145.3909999999996</v>
      </c>
      <c r="U1025" s="885">
        <f t="shared" si="31"/>
        <v>8552.6605500000005</v>
      </c>
    </row>
    <row r="1026" spans="1:21" hidden="1">
      <c r="A1026" s="878" t="s">
        <v>5079</v>
      </c>
      <c r="B1026" s="879">
        <v>620070002710</v>
      </c>
      <c r="C1026" s="878" t="s">
        <v>5132</v>
      </c>
      <c r="D1026" s="878" t="s">
        <v>4159</v>
      </c>
      <c r="E1026" s="878" t="s">
        <v>4135</v>
      </c>
      <c r="F1026" s="880">
        <v>16427.3</v>
      </c>
      <c r="G1026" s="878" t="s">
        <v>4106</v>
      </c>
      <c r="H1026" s="881">
        <v>1</v>
      </c>
      <c r="I1026" s="882">
        <v>0.527983104540655</v>
      </c>
      <c r="J1026" s="882">
        <v>0</v>
      </c>
      <c r="K1026" s="883">
        <v>30</v>
      </c>
      <c r="L1026" s="882">
        <v>11.45</v>
      </c>
      <c r="M1026" s="882">
        <v>15.8394931362196</v>
      </c>
      <c r="N1026" s="881">
        <v>1</v>
      </c>
      <c r="O1026" s="881">
        <v>0</v>
      </c>
      <c r="P1026" s="878">
        <v>4690379102397</v>
      </c>
      <c r="Q1026" s="881"/>
      <c r="R1026" s="881">
        <v>0</v>
      </c>
      <c r="S1026" s="878" t="s">
        <v>4107</v>
      </c>
      <c r="T1026" s="884">
        <f t="shared" si="30"/>
        <v>11006.291000000001</v>
      </c>
      <c r="U1026" s="885">
        <f t="shared" si="31"/>
        <v>11556.605550000002</v>
      </c>
    </row>
    <row r="1027" spans="1:21" hidden="1">
      <c r="A1027" s="878" t="s">
        <v>5079</v>
      </c>
      <c r="B1027" s="879">
        <v>620070002711</v>
      </c>
      <c r="C1027" s="878" t="s">
        <v>5133</v>
      </c>
      <c r="D1027" s="878" t="s">
        <v>4159</v>
      </c>
      <c r="E1027" s="878" t="s">
        <v>4135</v>
      </c>
      <c r="F1027" s="880">
        <v>16427.3</v>
      </c>
      <c r="G1027" s="878" t="s">
        <v>4106</v>
      </c>
      <c r="H1027" s="881">
        <v>1</v>
      </c>
      <c r="I1027" s="882">
        <v>0.527983104540655</v>
      </c>
      <c r="J1027" s="882">
        <v>0</v>
      </c>
      <c r="K1027" s="883">
        <v>30</v>
      </c>
      <c r="L1027" s="882">
        <v>11.45</v>
      </c>
      <c r="M1027" s="882">
        <v>15.8394931362196</v>
      </c>
      <c r="N1027" s="881">
        <v>1</v>
      </c>
      <c r="O1027" s="881">
        <v>0</v>
      </c>
      <c r="P1027" s="878">
        <v>4690379102403</v>
      </c>
      <c r="Q1027" s="881"/>
      <c r="R1027" s="881">
        <v>0</v>
      </c>
      <c r="S1027" s="878" t="s">
        <v>4107</v>
      </c>
      <c r="T1027" s="884">
        <f t="shared" si="30"/>
        <v>11006.291000000001</v>
      </c>
      <c r="U1027" s="885">
        <f t="shared" si="31"/>
        <v>11556.605550000002</v>
      </c>
    </row>
    <row r="1028" spans="1:21" hidden="1">
      <c r="A1028" s="878" t="s">
        <v>5079</v>
      </c>
      <c r="B1028" s="879">
        <v>620070002712</v>
      </c>
      <c r="C1028" s="878" t="s">
        <v>5134</v>
      </c>
      <c r="D1028" s="878" t="s">
        <v>4159</v>
      </c>
      <c r="E1028" s="878" t="s">
        <v>4135</v>
      </c>
      <c r="F1028" s="880">
        <v>16427.3</v>
      </c>
      <c r="G1028" s="878" t="s">
        <v>4106</v>
      </c>
      <c r="H1028" s="881">
        <v>1</v>
      </c>
      <c r="I1028" s="882">
        <v>0.527983104540655</v>
      </c>
      <c r="J1028" s="882">
        <v>0</v>
      </c>
      <c r="K1028" s="883">
        <v>30</v>
      </c>
      <c r="L1028" s="882">
        <v>11.45</v>
      </c>
      <c r="M1028" s="882">
        <v>15.8394931362196</v>
      </c>
      <c r="N1028" s="881">
        <v>1</v>
      </c>
      <c r="O1028" s="881">
        <v>0</v>
      </c>
      <c r="P1028" s="878">
        <v>4690379102410</v>
      </c>
      <c r="Q1028" s="881"/>
      <c r="R1028" s="881">
        <v>0</v>
      </c>
      <c r="S1028" s="878" t="s">
        <v>4107</v>
      </c>
      <c r="T1028" s="884">
        <f t="shared" si="30"/>
        <v>11006.291000000001</v>
      </c>
      <c r="U1028" s="885">
        <f t="shared" si="31"/>
        <v>11556.605550000002</v>
      </c>
    </row>
    <row r="1029" spans="1:21" hidden="1">
      <c r="A1029" s="878" t="s">
        <v>5079</v>
      </c>
      <c r="B1029" s="879">
        <v>620070002713</v>
      </c>
      <c r="C1029" s="878" t="s">
        <v>5135</v>
      </c>
      <c r="D1029" s="878" t="s">
        <v>4159</v>
      </c>
      <c r="E1029" s="878" t="s">
        <v>4135</v>
      </c>
      <c r="F1029" s="880">
        <v>16427.3</v>
      </c>
      <c r="G1029" s="878" t="s">
        <v>4106</v>
      </c>
      <c r="H1029" s="881">
        <v>1</v>
      </c>
      <c r="I1029" s="882">
        <v>0.527983104540655</v>
      </c>
      <c r="J1029" s="882">
        <v>0</v>
      </c>
      <c r="K1029" s="883">
        <v>30</v>
      </c>
      <c r="L1029" s="882">
        <v>11.45</v>
      </c>
      <c r="M1029" s="882">
        <v>15.8394931362196</v>
      </c>
      <c r="N1029" s="881">
        <v>1</v>
      </c>
      <c r="O1029" s="881">
        <v>0</v>
      </c>
      <c r="P1029" s="878">
        <v>4690379102427</v>
      </c>
      <c r="Q1029" s="881"/>
      <c r="R1029" s="881">
        <v>0</v>
      </c>
      <c r="S1029" s="878" t="s">
        <v>4107</v>
      </c>
      <c r="T1029" s="884">
        <f t="shared" si="30"/>
        <v>11006.291000000001</v>
      </c>
      <c r="U1029" s="885">
        <f t="shared" si="31"/>
        <v>11556.605550000002</v>
      </c>
    </row>
    <row r="1030" spans="1:21" hidden="1">
      <c r="A1030" s="878" t="s">
        <v>5079</v>
      </c>
      <c r="B1030" s="879">
        <v>620070002714</v>
      </c>
      <c r="C1030" s="878" t="s">
        <v>5136</v>
      </c>
      <c r="D1030" s="878" t="s">
        <v>4159</v>
      </c>
      <c r="E1030" s="878" t="s">
        <v>4135</v>
      </c>
      <c r="F1030" s="880">
        <v>16427.3</v>
      </c>
      <c r="G1030" s="878" t="s">
        <v>4106</v>
      </c>
      <c r="H1030" s="881">
        <v>1</v>
      </c>
      <c r="I1030" s="882">
        <v>0.527983104540655</v>
      </c>
      <c r="J1030" s="882">
        <v>0</v>
      </c>
      <c r="K1030" s="883">
        <v>30</v>
      </c>
      <c r="L1030" s="882">
        <v>11.45</v>
      </c>
      <c r="M1030" s="882">
        <v>15.8394931362196</v>
      </c>
      <c r="N1030" s="881">
        <v>1</v>
      </c>
      <c r="O1030" s="881">
        <v>0</v>
      </c>
      <c r="P1030" s="878">
        <v>4690379102434</v>
      </c>
      <c r="Q1030" s="881"/>
      <c r="R1030" s="881">
        <v>0</v>
      </c>
      <c r="S1030" s="878" t="s">
        <v>4107</v>
      </c>
      <c r="T1030" s="884">
        <f t="shared" si="30"/>
        <v>11006.291000000001</v>
      </c>
      <c r="U1030" s="885">
        <f t="shared" si="31"/>
        <v>11556.605550000002</v>
      </c>
    </row>
    <row r="1031" spans="1:21" hidden="1">
      <c r="A1031" s="878" t="s">
        <v>5079</v>
      </c>
      <c r="B1031" s="879">
        <v>620070002715</v>
      </c>
      <c r="C1031" s="878" t="s">
        <v>5137</v>
      </c>
      <c r="D1031" s="878" t="s">
        <v>4159</v>
      </c>
      <c r="E1031" s="878" t="s">
        <v>4135</v>
      </c>
      <c r="F1031" s="880">
        <v>16427.3</v>
      </c>
      <c r="G1031" s="878" t="s">
        <v>4106</v>
      </c>
      <c r="H1031" s="881">
        <v>1</v>
      </c>
      <c r="I1031" s="882">
        <v>0.527983104540655</v>
      </c>
      <c r="J1031" s="882">
        <v>0</v>
      </c>
      <c r="K1031" s="883">
        <v>30</v>
      </c>
      <c r="L1031" s="882">
        <v>11.45</v>
      </c>
      <c r="M1031" s="882">
        <v>15.8394931362196</v>
      </c>
      <c r="N1031" s="881">
        <v>1</v>
      </c>
      <c r="O1031" s="881">
        <v>0</v>
      </c>
      <c r="P1031" s="878">
        <v>4690379102441</v>
      </c>
      <c r="Q1031" s="881"/>
      <c r="R1031" s="881">
        <v>0</v>
      </c>
      <c r="S1031" s="878" t="s">
        <v>4107</v>
      </c>
      <c r="T1031" s="884">
        <f t="shared" si="30"/>
        <v>11006.291000000001</v>
      </c>
      <c r="U1031" s="885">
        <f t="shared" si="31"/>
        <v>11556.605550000002</v>
      </c>
    </row>
    <row r="1032" spans="1:21" hidden="1">
      <c r="A1032" s="878" t="s">
        <v>5079</v>
      </c>
      <c r="B1032" s="879">
        <v>620070002716</v>
      </c>
      <c r="C1032" s="878" t="s">
        <v>5138</v>
      </c>
      <c r="D1032" s="878" t="s">
        <v>4159</v>
      </c>
      <c r="E1032" s="878" t="s">
        <v>4135</v>
      </c>
      <c r="F1032" s="880">
        <v>16427.3</v>
      </c>
      <c r="G1032" s="878" t="s">
        <v>4106</v>
      </c>
      <c r="H1032" s="881">
        <v>1</v>
      </c>
      <c r="I1032" s="882">
        <v>0.527983104540655</v>
      </c>
      <c r="J1032" s="882">
        <v>0</v>
      </c>
      <c r="K1032" s="883">
        <v>30</v>
      </c>
      <c r="L1032" s="882">
        <v>11.45</v>
      </c>
      <c r="M1032" s="882">
        <v>15.8394931362196</v>
      </c>
      <c r="N1032" s="881">
        <v>1</v>
      </c>
      <c r="O1032" s="881">
        <v>0</v>
      </c>
      <c r="P1032" s="878">
        <v>4690379102458</v>
      </c>
      <c r="Q1032" s="881"/>
      <c r="R1032" s="881">
        <v>0</v>
      </c>
      <c r="S1032" s="878" t="s">
        <v>4107</v>
      </c>
      <c r="T1032" s="884">
        <f t="shared" si="30"/>
        <v>11006.291000000001</v>
      </c>
      <c r="U1032" s="885">
        <f t="shared" si="31"/>
        <v>11556.605550000002</v>
      </c>
    </row>
    <row r="1033" spans="1:21" hidden="1">
      <c r="A1033" s="878" t="s">
        <v>5079</v>
      </c>
      <c r="B1033" s="879">
        <v>620070002717</v>
      </c>
      <c r="C1033" s="878" t="s">
        <v>5139</v>
      </c>
      <c r="D1033" s="878" t="s">
        <v>4159</v>
      </c>
      <c r="E1033" s="878" t="s">
        <v>4135</v>
      </c>
      <c r="F1033" s="880">
        <v>16427.3</v>
      </c>
      <c r="G1033" s="878" t="s">
        <v>4106</v>
      </c>
      <c r="H1033" s="881">
        <v>1</v>
      </c>
      <c r="I1033" s="882">
        <v>0.527983104540655</v>
      </c>
      <c r="J1033" s="882">
        <v>0</v>
      </c>
      <c r="K1033" s="883">
        <v>30</v>
      </c>
      <c r="L1033" s="882">
        <v>11.45</v>
      </c>
      <c r="M1033" s="882">
        <v>15.8394931362196</v>
      </c>
      <c r="N1033" s="881">
        <v>1</v>
      </c>
      <c r="O1033" s="881">
        <v>0</v>
      </c>
      <c r="P1033" s="878">
        <v>4690379102465</v>
      </c>
      <c r="Q1033" s="881"/>
      <c r="R1033" s="881">
        <v>0</v>
      </c>
      <c r="S1033" s="878" t="s">
        <v>4107</v>
      </c>
      <c r="T1033" s="884">
        <f t="shared" si="30"/>
        <v>11006.291000000001</v>
      </c>
      <c r="U1033" s="885">
        <f t="shared" si="31"/>
        <v>11556.605550000002</v>
      </c>
    </row>
    <row r="1034" spans="1:21" hidden="1">
      <c r="A1034" s="878" t="s">
        <v>5079</v>
      </c>
      <c r="B1034" s="879">
        <v>620070002718</v>
      </c>
      <c r="C1034" s="878" t="s">
        <v>5140</v>
      </c>
      <c r="D1034" s="878" t="s">
        <v>4159</v>
      </c>
      <c r="E1034" s="878" t="s">
        <v>4135</v>
      </c>
      <c r="F1034" s="880">
        <v>16427.3</v>
      </c>
      <c r="G1034" s="878" t="s">
        <v>4106</v>
      </c>
      <c r="H1034" s="881">
        <v>1</v>
      </c>
      <c r="I1034" s="882">
        <v>0.527983104540655</v>
      </c>
      <c r="J1034" s="882">
        <v>0</v>
      </c>
      <c r="K1034" s="883">
        <v>30</v>
      </c>
      <c r="L1034" s="882">
        <v>11.45</v>
      </c>
      <c r="M1034" s="882">
        <v>15.8394931362196</v>
      </c>
      <c r="N1034" s="881">
        <v>1</v>
      </c>
      <c r="O1034" s="881">
        <v>0</v>
      </c>
      <c r="P1034" s="878">
        <v>4690379102472</v>
      </c>
      <c r="Q1034" s="881"/>
      <c r="R1034" s="881">
        <v>0</v>
      </c>
      <c r="S1034" s="878" t="s">
        <v>4107</v>
      </c>
      <c r="T1034" s="884">
        <f t="shared" si="30"/>
        <v>11006.291000000001</v>
      </c>
      <c r="U1034" s="885">
        <f t="shared" si="31"/>
        <v>11556.605550000002</v>
      </c>
    </row>
    <row r="1035" spans="1:21" hidden="1">
      <c r="A1035" s="878" t="s">
        <v>5079</v>
      </c>
      <c r="B1035" s="879">
        <v>620070002719</v>
      </c>
      <c r="C1035" s="878" t="s">
        <v>5141</v>
      </c>
      <c r="D1035" s="878" t="s">
        <v>4159</v>
      </c>
      <c r="E1035" s="878" t="s">
        <v>4135</v>
      </c>
      <c r="F1035" s="880">
        <v>16427.3</v>
      </c>
      <c r="G1035" s="878" t="s">
        <v>4106</v>
      </c>
      <c r="H1035" s="881">
        <v>1</v>
      </c>
      <c r="I1035" s="882">
        <v>0.527983104540655</v>
      </c>
      <c r="J1035" s="882">
        <v>0</v>
      </c>
      <c r="K1035" s="883">
        <v>30</v>
      </c>
      <c r="L1035" s="882">
        <v>11.45</v>
      </c>
      <c r="M1035" s="882">
        <v>15.8394931362196</v>
      </c>
      <c r="N1035" s="881">
        <v>1</v>
      </c>
      <c r="O1035" s="881">
        <v>0</v>
      </c>
      <c r="P1035" s="878">
        <v>4690379102489</v>
      </c>
      <c r="Q1035" s="881"/>
      <c r="R1035" s="881">
        <v>0</v>
      </c>
      <c r="S1035" s="878" t="s">
        <v>4107</v>
      </c>
      <c r="T1035" s="884">
        <f t="shared" si="30"/>
        <v>11006.291000000001</v>
      </c>
      <c r="U1035" s="885">
        <f t="shared" si="31"/>
        <v>11556.605550000002</v>
      </c>
    </row>
    <row r="1036" spans="1:21" hidden="1">
      <c r="A1036" s="878" t="s">
        <v>5079</v>
      </c>
      <c r="B1036" s="879">
        <v>620070002720</v>
      </c>
      <c r="C1036" s="878" t="s">
        <v>5142</v>
      </c>
      <c r="D1036" s="878" t="s">
        <v>4172</v>
      </c>
      <c r="E1036" s="878" t="s">
        <v>4135</v>
      </c>
      <c r="F1036" s="880">
        <v>6972.3</v>
      </c>
      <c r="G1036" s="878" t="s">
        <v>4106</v>
      </c>
      <c r="H1036" s="881">
        <v>4</v>
      </c>
      <c r="I1036" s="882">
        <v>1.05596620908131</v>
      </c>
      <c r="J1036" s="882">
        <v>0</v>
      </c>
      <c r="K1036" s="883">
        <v>20</v>
      </c>
      <c r="L1036" s="882">
        <v>45.8</v>
      </c>
      <c r="M1036" s="882">
        <v>21.119324181626201</v>
      </c>
      <c r="N1036" s="881">
        <v>1</v>
      </c>
      <c r="O1036" s="881">
        <v>0</v>
      </c>
      <c r="P1036" s="878">
        <v>4690379102496</v>
      </c>
      <c r="Q1036" s="881"/>
      <c r="R1036" s="881">
        <v>0</v>
      </c>
      <c r="S1036" s="878" t="s">
        <v>4107</v>
      </c>
      <c r="T1036" s="884">
        <f t="shared" si="30"/>
        <v>4671.4410000000007</v>
      </c>
      <c r="U1036" s="885">
        <f t="shared" si="31"/>
        <v>4905.0130500000014</v>
      </c>
    </row>
    <row r="1037" spans="1:21" hidden="1">
      <c r="A1037" s="878" t="s">
        <v>5079</v>
      </c>
      <c r="B1037" s="879">
        <v>620070002721</v>
      </c>
      <c r="C1037" s="878" t="s">
        <v>5143</v>
      </c>
      <c r="D1037" s="878" t="s">
        <v>4172</v>
      </c>
      <c r="E1037" s="878" t="s">
        <v>4135</v>
      </c>
      <c r="F1037" s="880">
        <v>6972.3</v>
      </c>
      <c r="G1037" s="878" t="s">
        <v>4106</v>
      </c>
      <c r="H1037" s="881">
        <v>4</v>
      </c>
      <c r="I1037" s="882">
        <v>1.05596620908131</v>
      </c>
      <c r="J1037" s="882">
        <v>0</v>
      </c>
      <c r="K1037" s="883">
        <v>20</v>
      </c>
      <c r="L1037" s="882">
        <v>45.8</v>
      </c>
      <c r="M1037" s="882">
        <v>21.119324181626201</v>
      </c>
      <c r="N1037" s="881">
        <v>1</v>
      </c>
      <c r="O1037" s="881">
        <v>0</v>
      </c>
      <c r="P1037" s="878">
        <v>4690379102502</v>
      </c>
      <c r="Q1037" s="881"/>
      <c r="R1037" s="881">
        <v>0</v>
      </c>
      <c r="S1037" s="878" t="s">
        <v>4107</v>
      </c>
      <c r="T1037" s="884">
        <f t="shared" si="30"/>
        <v>4671.4410000000007</v>
      </c>
      <c r="U1037" s="885">
        <f t="shared" si="31"/>
        <v>4905.0130500000014</v>
      </c>
    </row>
    <row r="1038" spans="1:21" hidden="1">
      <c r="A1038" s="878" t="s">
        <v>5079</v>
      </c>
      <c r="B1038" s="879">
        <v>620070002722</v>
      </c>
      <c r="C1038" s="878" t="s">
        <v>5144</v>
      </c>
      <c r="D1038" s="878" t="s">
        <v>4172</v>
      </c>
      <c r="E1038" s="878" t="s">
        <v>4135</v>
      </c>
      <c r="F1038" s="880">
        <v>6972.3</v>
      </c>
      <c r="G1038" s="878" t="s">
        <v>4106</v>
      </c>
      <c r="H1038" s="881">
        <v>4</v>
      </c>
      <c r="I1038" s="882">
        <v>1.05596620908131</v>
      </c>
      <c r="J1038" s="882">
        <v>0</v>
      </c>
      <c r="K1038" s="883">
        <v>20</v>
      </c>
      <c r="L1038" s="882">
        <v>45.8</v>
      </c>
      <c r="M1038" s="882">
        <v>21.119324181626201</v>
      </c>
      <c r="N1038" s="881">
        <v>1</v>
      </c>
      <c r="O1038" s="881">
        <v>0</v>
      </c>
      <c r="P1038" s="878">
        <v>4690379102519</v>
      </c>
      <c r="Q1038" s="881"/>
      <c r="R1038" s="881">
        <v>0</v>
      </c>
      <c r="S1038" s="878" t="s">
        <v>4107</v>
      </c>
      <c r="T1038" s="884">
        <f t="shared" si="30"/>
        <v>4671.4410000000007</v>
      </c>
      <c r="U1038" s="885">
        <f t="shared" si="31"/>
        <v>4905.0130500000014</v>
      </c>
    </row>
    <row r="1039" spans="1:21" hidden="1">
      <c r="A1039" s="878" t="s">
        <v>5079</v>
      </c>
      <c r="B1039" s="879">
        <v>620070002723</v>
      </c>
      <c r="C1039" s="878" t="s">
        <v>5145</v>
      </c>
      <c r="D1039" s="878" t="s">
        <v>4172</v>
      </c>
      <c r="E1039" s="878" t="s">
        <v>4135</v>
      </c>
      <c r="F1039" s="880">
        <v>6972.3</v>
      </c>
      <c r="G1039" s="878" t="s">
        <v>4106</v>
      </c>
      <c r="H1039" s="881">
        <v>4</v>
      </c>
      <c r="I1039" s="882">
        <v>1.05596620908131</v>
      </c>
      <c r="J1039" s="882">
        <v>0</v>
      </c>
      <c r="K1039" s="883">
        <v>20</v>
      </c>
      <c r="L1039" s="882">
        <v>45.8</v>
      </c>
      <c r="M1039" s="882">
        <v>21.119324181626201</v>
      </c>
      <c r="N1039" s="881">
        <v>1</v>
      </c>
      <c r="O1039" s="881">
        <v>0</v>
      </c>
      <c r="P1039" s="878">
        <v>4690379102526</v>
      </c>
      <c r="Q1039" s="881"/>
      <c r="R1039" s="881">
        <v>0</v>
      </c>
      <c r="S1039" s="878" t="s">
        <v>4107</v>
      </c>
      <c r="T1039" s="884">
        <f t="shared" si="30"/>
        <v>4671.4410000000007</v>
      </c>
      <c r="U1039" s="885">
        <f t="shared" si="31"/>
        <v>4905.0130500000014</v>
      </c>
    </row>
    <row r="1040" spans="1:21" hidden="1">
      <c r="A1040" s="878" t="s">
        <v>5079</v>
      </c>
      <c r="B1040" s="879">
        <v>620070002724</v>
      </c>
      <c r="C1040" s="878" t="s">
        <v>5146</v>
      </c>
      <c r="D1040" s="878" t="s">
        <v>4172</v>
      </c>
      <c r="E1040" s="878" t="s">
        <v>4135</v>
      </c>
      <c r="F1040" s="880">
        <v>6972.3</v>
      </c>
      <c r="G1040" s="878" t="s">
        <v>4106</v>
      </c>
      <c r="H1040" s="881">
        <v>4</v>
      </c>
      <c r="I1040" s="882">
        <v>1.05596620908131</v>
      </c>
      <c r="J1040" s="882">
        <v>0</v>
      </c>
      <c r="K1040" s="883">
        <v>20</v>
      </c>
      <c r="L1040" s="882">
        <v>45.8</v>
      </c>
      <c r="M1040" s="882">
        <v>21.119324181626201</v>
      </c>
      <c r="N1040" s="881">
        <v>1</v>
      </c>
      <c r="O1040" s="881">
        <v>0</v>
      </c>
      <c r="P1040" s="878">
        <v>4690379102533</v>
      </c>
      <c r="Q1040" s="881"/>
      <c r="R1040" s="881">
        <v>0</v>
      </c>
      <c r="S1040" s="878" t="s">
        <v>4107</v>
      </c>
      <c r="T1040" s="884">
        <f t="shared" si="30"/>
        <v>4671.4410000000007</v>
      </c>
      <c r="U1040" s="885">
        <f t="shared" si="31"/>
        <v>4905.0130500000014</v>
      </c>
    </row>
    <row r="1041" spans="1:21" hidden="1">
      <c r="A1041" s="878" t="s">
        <v>5079</v>
      </c>
      <c r="B1041" s="879">
        <v>620070002725</v>
      </c>
      <c r="C1041" s="878" t="s">
        <v>5147</v>
      </c>
      <c r="D1041" s="878" t="s">
        <v>4172</v>
      </c>
      <c r="E1041" s="878" t="s">
        <v>4135</v>
      </c>
      <c r="F1041" s="880">
        <v>11712</v>
      </c>
      <c r="G1041" s="878" t="s">
        <v>4106</v>
      </c>
      <c r="H1041" s="881">
        <v>2</v>
      </c>
      <c r="I1041" s="882">
        <v>0.527983104540655</v>
      </c>
      <c r="J1041" s="882">
        <v>0</v>
      </c>
      <c r="K1041" s="883">
        <v>26</v>
      </c>
      <c r="L1041" s="882">
        <v>22.9</v>
      </c>
      <c r="M1041" s="882">
        <v>13.727560718056999</v>
      </c>
      <c r="N1041" s="881">
        <v>1</v>
      </c>
      <c r="O1041" s="881">
        <v>0</v>
      </c>
      <c r="P1041" s="878">
        <v>4690379102540</v>
      </c>
      <c r="Q1041" s="881"/>
      <c r="R1041" s="881">
        <v>0</v>
      </c>
      <c r="S1041" s="878" t="s">
        <v>4107</v>
      </c>
      <c r="T1041" s="884">
        <f t="shared" si="30"/>
        <v>7847.0400000000009</v>
      </c>
      <c r="U1041" s="885">
        <f t="shared" si="31"/>
        <v>8239.3920000000016</v>
      </c>
    </row>
    <row r="1042" spans="1:21" hidden="1">
      <c r="A1042" s="878" t="s">
        <v>5079</v>
      </c>
      <c r="B1042" s="879">
        <v>620070002726</v>
      </c>
      <c r="C1042" s="878" t="s">
        <v>5148</v>
      </c>
      <c r="D1042" s="878" t="s">
        <v>4172</v>
      </c>
      <c r="E1042" s="878" t="s">
        <v>4135</v>
      </c>
      <c r="F1042" s="880">
        <v>11712</v>
      </c>
      <c r="G1042" s="878" t="s">
        <v>4106</v>
      </c>
      <c r="H1042" s="881">
        <v>2</v>
      </c>
      <c r="I1042" s="882">
        <v>0.527983104540655</v>
      </c>
      <c r="J1042" s="882">
        <v>0</v>
      </c>
      <c r="K1042" s="883">
        <v>26</v>
      </c>
      <c r="L1042" s="882">
        <v>22.9</v>
      </c>
      <c r="M1042" s="882">
        <v>13.727560718056999</v>
      </c>
      <c r="N1042" s="881">
        <v>1</v>
      </c>
      <c r="O1042" s="881">
        <v>0</v>
      </c>
      <c r="P1042" s="878">
        <v>4690379102557</v>
      </c>
      <c r="Q1042" s="881"/>
      <c r="R1042" s="881">
        <v>0</v>
      </c>
      <c r="S1042" s="878" t="s">
        <v>4107</v>
      </c>
      <c r="T1042" s="884">
        <f t="shared" si="30"/>
        <v>7847.0400000000009</v>
      </c>
      <c r="U1042" s="885">
        <f t="shared" si="31"/>
        <v>8239.3920000000016</v>
      </c>
    </row>
    <row r="1043" spans="1:21" hidden="1">
      <c r="A1043" s="878" t="s">
        <v>5079</v>
      </c>
      <c r="B1043" s="879">
        <v>620070002727</v>
      </c>
      <c r="C1043" s="878" t="s">
        <v>5149</v>
      </c>
      <c r="D1043" s="878" t="s">
        <v>4172</v>
      </c>
      <c r="E1043" s="878" t="s">
        <v>4135</v>
      </c>
      <c r="F1043" s="880">
        <v>11712</v>
      </c>
      <c r="G1043" s="878" t="s">
        <v>4106</v>
      </c>
      <c r="H1043" s="881">
        <v>2</v>
      </c>
      <c r="I1043" s="882">
        <v>0.527983104540655</v>
      </c>
      <c r="J1043" s="882">
        <v>0</v>
      </c>
      <c r="K1043" s="883">
        <v>26</v>
      </c>
      <c r="L1043" s="882">
        <v>22.9</v>
      </c>
      <c r="M1043" s="882">
        <v>13.727560718056999</v>
      </c>
      <c r="N1043" s="881">
        <v>1</v>
      </c>
      <c r="O1043" s="881">
        <v>0</v>
      </c>
      <c r="P1043" s="878">
        <v>4690379102564</v>
      </c>
      <c r="Q1043" s="881"/>
      <c r="R1043" s="881">
        <v>0</v>
      </c>
      <c r="S1043" s="878" t="s">
        <v>4107</v>
      </c>
      <c r="T1043" s="884">
        <f t="shared" si="30"/>
        <v>7847.0400000000009</v>
      </c>
      <c r="U1043" s="885">
        <f t="shared" si="31"/>
        <v>8239.3920000000016</v>
      </c>
    </row>
    <row r="1044" spans="1:21" hidden="1">
      <c r="A1044" s="878" t="s">
        <v>5079</v>
      </c>
      <c r="B1044" s="879">
        <v>620070002728</v>
      </c>
      <c r="C1044" s="878" t="s">
        <v>5150</v>
      </c>
      <c r="D1044" s="878" t="s">
        <v>4172</v>
      </c>
      <c r="E1044" s="878" t="s">
        <v>4135</v>
      </c>
      <c r="F1044" s="880">
        <v>11712</v>
      </c>
      <c r="G1044" s="878" t="s">
        <v>4106</v>
      </c>
      <c r="H1044" s="881">
        <v>2</v>
      </c>
      <c r="I1044" s="882">
        <v>0.527983104540655</v>
      </c>
      <c r="J1044" s="882">
        <v>0</v>
      </c>
      <c r="K1044" s="883">
        <v>26</v>
      </c>
      <c r="L1044" s="882">
        <v>22.9</v>
      </c>
      <c r="M1044" s="882">
        <v>13.727560718056999</v>
      </c>
      <c r="N1044" s="881">
        <v>1</v>
      </c>
      <c r="O1044" s="881">
        <v>0</v>
      </c>
      <c r="P1044" s="878">
        <v>4690379102571</v>
      </c>
      <c r="Q1044" s="881"/>
      <c r="R1044" s="881">
        <v>0</v>
      </c>
      <c r="S1044" s="878" t="s">
        <v>4107</v>
      </c>
      <c r="T1044" s="884">
        <f t="shared" si="30"/>
        <v>7847.0400000000009</v>
      </c>
      <c r="U1044" s="885">
        <f t="shared" si="31"/>
        <v>8239.3920000000016</v>
      </c>
    </row>
    <row r="1045" spans="1:21" hidden="1">
      <c r="A1045" s="878" t="s">
        <v>5079</v>
      </c>
      <c r="B1045" s="879">
        <v>620070002729</v>
      </c>
      <c r="C1045" s="878" t="s">
        <v>5151</v>
      </c>
      <c r="D1045" s="878" t="s">
        <v>4172</v>
      </c>
      <c r="E1045" s="878" t="s">
        <v>4135</v>
      </c>
      <c r="F1045" s="880">
        <v>11712</v>
      </c>
      <c r="G1045" s="878" t="s">
        <v>4106</v>
      </c>
      <c r="H1045" s="881">
        <v>2</v>
      </c>
      <c r="I1045" s="882">
        <v>0.527983104540655</v>
      </c>
      <c r="J1045" s="882">
        <v>0</v>
      </c>
      <c r="K1045" s="883">
        <v>26</v>
      </c>
      <c r="L1045" s="882">
        <v>22.9</v>
      </c>
      <c r="M1045" s="882">
        <v>13.727560718056999</v>
      </c>
      <c r="N1045" s="881">
        <v>1</v>
      </c>
      <c r="O1045" s="881">
        <v>0</v>
      </c>
      <c r="P1045" s="878">
        <v>4690379102588</v>
      </c>
      <c r="Q1045" s="881"/>
      <c r="R1045" s="881">
        <v>0</v>
      </c>
      <c r="S1045" s="878" t="s">
        <v>4107</v>
      </c>
      <c r="T1045" s="884">
        <f t="shared" si="30"/>
        <v>7847.0400000000009</v>
      </c>
      <c r="U1045" s="885">
        <f t="shared" si="31"/>
        <v>8239.3920000000016</v>
      </c>
    </row>
    <row r="1046" spans="1:21" hidden="1">
      <c r="A1046" s="878" t="s">
        <v>5079</v>
      </c>
      <c r="B1046" s="879">
        <v>620070002730</v>
      </c>
      <c r="C1046" s="878" t="s">
        <v>5152</v>
      </c>
      <c r="D1046" s="878" t="s">
        <v>4172</v>
      </c>
      <c r="E1046" s="878" t="s">
        <v>4135</v>
      </c>
      <c r="F1046" s="880">
        <v>11712</v>
      </c>
      <c r="G1046" s="878" t="s">
        <v>4106</v>
      </c>
      <c r="H1046" s="881">
        <v>2</v>
      </c>
      <c r="I1046" s="882">
        <v>0.527983104540655</v>
      </c>
      <c r="J1046" s="882">
        <v>0</v>
      </c>
      <c r="K1046" s="883">
        <v>26</v>
      </c>
      <c r="L1046" s="882">
        <v>22.9</v>
      </c>
      <c r="M1046" s="882">
        <v>13.727560718056999</v>
      </c>
      <c r="N1046" s="881">
        <v>1</v>
      </c>
      <c r="O1046" s="881">
        <v>0</v>
      </c>
      <c r="P1046" s="878">
        <v>4690379102595</v>
      </c>
      <c r="Q1046" s="881"/>
      <c r="R1046" s="881">
        <v>0</v>
      </c>
      <c r="S1046" s="878" t="s">
        <v>4107</v>
      </c>
      <c r="T1046" s="884">
        <f t="shared" si="30"/>
        <v>7847.0400000000009</v>
      </c>
      <c r="U1046" s="885">
        <f t="shared" si="31"/>
        <v>8239.3920000000016</v>
      </c>
    </row>
    <row r="1047" spans="1:21" hidden="1">
      <c r="A1047" s="878" t="s">
        <v>5079</v>
      </c>
      <c r="B1047" s="879">
        <v>620070002731</v>
      </c>
      <c r="C1047" s="878" t="s">
        <v>5153</v>
      </c>
      <c r="D1047" s="878" t="s">
        <v>4172</v>
      </c>
      <c r="E1047" s="878" t="s">
        <v>4135</v>
      </c>
      <c r="F1047" s="880">
        <v>11712</v>
      </c>
      <c r="G1047" s="878" t="s">
        <v>4106</v>
      </c>
      <c r="H1047" s="881">
        <v>2</v>
      </c>
      <c r="I1047" s="882">
        <v>0.527983104540655</v>
      </c>
      <c r="J1047" s="882">
        <v>0</v>
      </c>
      <c r="K1047" s="883">
        <v>26</v>
      </c>
      <c r="L1047" s="882">
        <v>22.9</v>
      </c>
      <c r="M1047" s="882">
        <v>13.727560718056999</v>
      </c>
      <c r="N1047" s="881">
        <v>1</v>
      </c>
      <c r="O1047" s="881">
        <v>0</v>
      </c>
      <c r="P1047" s="878">
        <v>4690379102601</v>
      </c>
      <c r="Q1047" s="881"/>
      <c r="R1047" s="881">
        <v>0</v>
      </c>
      <c r="S1047" s="878" t="s">
        <v>4107</v>
      </c>
      <c r="T1047" s="884">
        <f t="shared" si="30"/>
        <v>7847.0400000000009</v>
      </c>
      <c r="U1047" s="885">
        <f t="shared" si="31"/>
        <v>8239.3920000000016</v>
      </c>
    </row>
    <row r="1048" spans="1:21" hidden="1">
      <c r="A1048" s="878" t="s">
        <v>5079</v>
      </c>
      <c r="B1048" s="879">
        <v>620070002732</v>
      </c>
      <c r="C1048" s="878" t="s">
        <v>5154</v>
      </c>
      <c r="D1048" s="878" t="s">
        <v>4172</v>
      </c>
      <c r="E1048" s="878" t="s">
        <v>4135</v>
      </c>
      <c r="F1048" s="880">
        <v>11712</v>
      </c>
      <c r="G1048" s="878" t="s">
        <v>4106</v>
      </c>
      <c r="H1048" s="881">
        <v>2</v>
      </c>
      <c r="I1048" s="882">
        <v>0.527983104540655</v>
      </c>
      <c r="J1048" s="882">
        <v>0</v>
      </c>
      <c r="K1048" s="883">
        <v>26</v>
      </c>
      <c r="L1048" s="882">
        <v>22.9</v>
      </c>
      <c r="M1048" s="882">
        <v>13.727560718056999</v>
      </c>
      <c r="N1048" s="881">
        <v>1</v>
      </c>
      <c r="O1048" s="881">
        <v>0</v>
      </c>
      <c r="P1048" s="878">
        <v>4690379102618</v>
      </c>
      <c r="Q1048" s="881"/>
      <c r="R1048" s="881">
        <v>0</v>
      </c>
      <c r="S1048" s="878" t="s">
        <v>4107</v>
      </c>
      <c r="T1048" s="884">
        <f t="shared" si="30"/>
        <v>7847.0400000000009</v>
      </c>
      <c r="U1048" s="885">
        <f t="shared" si="31"/>
        <v>8239.3920000000016</v>
      </c>
    </row>
    <row r="1049" spans="1:21" hidden="1">
      <c r="A1049" s="878" t="s">
        <v>5079</v>
      </c>
      <c r="B1049" s="879">
        <v>620070002733</v>
      </c>
      <c r="C1049" s="878" t="s">
        <v>5155</v>
      </c>
      <c r="D1049" s="878" t="s">
        <v>4172</v>
      </c>
      <c r="E1049" s="878" t="s">
        <v>4135</v>
      </c>
      <c r="F1049" s="880">
        <v>11712</v>
      </c>
      <c r="G1049" s="878" t="s">
        <v>4106</v>
      </c>
      <c r="H1049" s="881">
        <v>2</v>
      </c>
      <c r="I1049" s="882">
        <v>0.527983104540655</v>
      </c>
      <c r="J1049" s="882">
        <v>0</v>
      </c>
      <c r="K1049" s="883">
        <v>26</v>
      </c>
      <c r="L1049" s="882">
        <v>22.9</v>
      </c>
      <c r="M1049" s="882">
        <v>13.727560718056999</v>
      </c>
      <c r="N1049" s="881">
        <v>1</v>
      </c>
      <c r="O1049" s="881">
        <v>0</v>
      </c>
      <c r="P1049" s="878">
        <v>4690379102625</v>
      </c>
      <c r="Q1049" s="881"/>
      <c r="R1049" s="881">
        <v>0</v>
      </c>
      <c r="S1049" s="878" t="s">
        <v>4107</v>
      </c>
      <c r="T1049" s="884">
        <f t="shared" si="30"/>
        <v>7847.0400000000009</v>
      </c>
      <c r="U1049" s="885">
        <f t="shared" si="31"/>
        <v>8239.3920000000016</v>
      </c>
    </row>
    <row r="1050" spans="1:21" hidden="1">
      <c r="A1050" s="878" t="s">
        <v>5079</v>
      </c>
      <c r="B1050" s="879">
        <v>620070002734</v>
      </c>
      <c r="C1050" s="878" t="s">
        <v>5156</v>
      </c>
      <c r="D1050" s="878" t="s">
        <v>4172</v>
      </c>
      <c r="E1050" s="878" t="s">
        <v>4135</v>
      </c>
      <c r="F1050" s="880">
        <v>11712</v>
      </c>
      <c r="G1050" s="878" t="s">
        <v>4106</v>
      </c>
      <c r="H1050" s="881">
        <v>2</v>
      </c>
      <c r="I1050" s="882">
        <v>0.527983104540655</v>
      </c>
      <c r="J1050" s="882">
        <v>0</v>
      </c>
      <c r="K1050" s="883">
        <v>26</v>
      </c>
      <c r="L1050" s="882">
        <v>22.9</v>
      </c>
      <c r="M1050" s="882">
        <v>13.727560718056999</v>
      </c>
      <c r="N1050" s="881">
        <v>1</v>
      </c>
      <c r="O1050" s="881">
        <v>0</v>
      </c>
      <c r="P1050" s="878">
        <v>4690379102632</v>
      </c>
      <c r="Q1050" s="881"/>
      <c r="R1050" s="881">
        <v>0</v>
      </c>
      <c r="S1050" s="878" t="s">
        <v>4107</v>
      </c>
      <c r="T1050" s="884">
        <f t="shared" si="30"/>
        <v>7847.0400000000009</v>
      </c>
      <c r="U1050" s="885">
        <f t="shared" si="31"/>
        <v>8239.3920000000016</v>
      </c>
    </row>
    <row r="1051" spans="1:21" hidden="1">
      <c r="A1051" s="878" t="s">
        <v>5079</v>
      </c>
      <c r="B1051" s="879">
        <v>620070002735</v>
      </c>
      <c r="C1051" s="878" t="s">
        <v>5157</v>
      </c>
      <c r="D1051" s="878" t="s">
        <v>4185</v>
      </c>
      <c r="E1051" s="878" t="s">
        <v>4135</v>
      </c>
      <c r="F1051" s="880">
        <v>8985.2999999999993</v>
      </c>
      <c r="G1051" s="878" t="s">
        <v>4106</v>
      </c>
      <c r="H1051" s="881">
        <v>2</v>
      </c>
      <c r="I1051" s="882">
        <v>0.79207920792079201</v>
      </c>
      <c r="J1051" s="882">
        <v>0</v>
      </c>
      <c r="K1051" s="883">
        <v>18</v>
      </c>
      <c r="L1051" s="882">
        <v>22.9</v>
      </c>
      <c r="M1051" s="882">
        <v>14.2574257425743</v>
      </c>
      <c r="N1051" s="881">
        <v>1</v>
      </c>
      <c r="O1051" s="881">
        <v>0</v>
      </c>
      <c r="P1051" s="878">
        <v>4690379102649</v>
      </c>
      <c r="Q1051" s="881"/>
      <c r="R1051" s="881">
        <v>0</v>
      </c>
      <c r="S1051" s="878" t="s">
        <v>4107</v>
      </c>
      <c r="T1051" s="884">
        <f t="shared" si="30"/>
        <v>6020.1509999999998</v>
      </c>
      <c r="U1051" s="885">
        <f t="shared" si="31"/>
        <v>6321.1585500000001</v>
      </c>
    </row>
    <row r="1052" spans="1:21" hidden="1">
      <c r="A1052" s="878" t="s">
        <v>5079</v>
      </c>
      <c r="B1052" s="879">
        <v>620070002736</v>
      </c>
      <c r="C1052" s="878" t="s">
        <v>5158</v>
      </c>
      <c r="D1052" s="878" t="s">
        <v>4185</v>
      </c>
      <c r="E1052" s="878" t="s">
        <v>4135</v>
      </c>
      <c r="F1052" s="880">
        <v>8985.2999999999993</v>
      </c>
      <c r="G1052" s="878" t="s">
        <v>4106</v>
      </c>
      <c r="H1052" s="881">
        <v>2</v>
      </c>
      <c r="I1052" s="882">
        <v>0.79207920792079201</v>
      </c>
      <c r="J1052" s="882">
        <v>0</v>
      </c>
      <c r="K1052" s="883">
        <v>18</v>
      </c>
      <c r="L1052" s="882">
        <v>22.9</v>
      </c>
      <c r="M1052" s="882">
        <v>14.2574257425743</v>
      </c>
      <c r="N1052" s="881">
        <v>1</v>
      </c>
      <c r="O1052" s="881">
        <v>0</v>
      </c>
      <c r="P1052" s="878">
        <v>4690379102656</v>
      </c>
      <c r="Q1052" s="881"/>
      <c r="R1052" s="881">
        <v>0</v>
      </c>
      <c r="S1052" s="878" t="s">
        <v>4107</v>
      </c>
      <c r="T1052" s="884">
        <f t="shared" si="30"/>
        <v>6020.1509999999998</v>
      </c>
      <c r="U1052" s="885">
        <f t="shared" si="31"/>
        <v>6321.1585500000001</v>
      </c>
    </row>
    <row r="1053" spans="1:21" hidden="1">
      <c r="A1053" s="878" t="s">
        <v>5079</v>
      </c>
      <c r="B1053" s="879">
        <v>620070002737</v>
      </c>
      <c r="C1053" s="878" t="s">
        <v>5159</v>
      </c>
      <c r="D1053" s="878" t="s">
        <v>4185</v>
      </c>
      <c r="E1053" s="878" t="s">
        <v>4135</v>
      </c>
      <c r="F1053" s="880">
        <v>8985.2999999999993</v>
      </c>
      <c r="G1053" s="878" t="s">
        <v>4106</v>
      </c>
      <c r="H1053" s="881">
        <v>2</v>
      </c>
      <c r="I1053" s="882">
        <v>0.79207920792079201</v>
      </c>
      <c r="J1053" s="882">
        <v>0</v>
      </c>
      <c r="K1053" s="883">
        <v>18</v>
      </c>
      <c r="L1053" s="882">
        <v>22.9</v>
      </c>
      <c r="M1053" s="882">
        <v>14.2574257425743</v>
      </c>
      <c r="N1053" s="881">
        <v>1</v>
      </c>
      <c r="O1053" s="881">
        <v>0</v>
      </c>
      <c r="P1053" s="878">
        <v>4690379102663</v>
      </c>
      <c r="Q1053" s="881"/>
      <c r="R1053" s="881">
        <v>0</v>
      </c>
      <c r="S1053" s="878" t="s">
        <v>4107</v>
      </c>
      <c r="T1053" s="884">
        <f t="shared" si="30"/>
        <v>6020.1509999999998</v>
      </c>
      <c r="U1053" s="885">
        <f t="shared" si="31"/>
        <v>6321.1585500000001</v>
      </c>
    </row>
    <row r="1054" spans="1:21" hidden="1">
      <c r="A1054" s="878" t="s">
        <v>5079</v>
      </c>
      <c r="B1054" s="879">
        <v>620070002738</v>
      </c>
      <c r="C1054" s="878" t="s">
        <v>5160</v>
      </c>
      <c r="D1054" s="878" t="s">
        <v>4185</v>
      </c>
      <c r="E1054" s="878" t="s">
        <v>4135</v>
      </c>
      <c r="F1054" s="880">
        <v>8985.2999999999993</v>
      </c>
      <c r="G1054" s="878" t="s">
        <v>4106</v>
      </c>
      <c r="H1054" s="881">
        <v>2</v>
      </c>
      <c r="I1054" s="882">
        <v>0.79207920792079201</v>
      </c>
      <c r="J1054" s="882">
        <v>0</v>
      </c>
      <c r="K1054" s="883">
        <v>18</v>
      </c>
      <c r="L1054" s="882">
        <v>22.9</v>
      </c>
      <c r="M1054" s="882">
        <v>14.2574257425743</v>
      </c>
      <c r="N1054" s="881">
        <v>1</v>
      </c>
      <c r="O1054" s="881">
        <v>0</v>
      </c>
      <c r="P1054" s="878">
        <v>4690379102670</v>
      </c>
      <c r="Q1054" s="881"/>
      <c r="R1054" s="881">
        <v>0</v>
      </c>
      <c r="S1054" s="878" t="s">
        <v>4107</v>
      </c>
      <c r="T1054" s="884">
        <f t="shared" si="30"/>
        <v>6020.1509999999998</v>
      </c>
      <c r="U1054" s="885">
        <f t="shared" si="31"/>
        <v>6321.1585500000001</v>
      </c>
    </row>
    <row r="1055" spans="1:21" hidden="1">
      <c r="A1055" s="878" t="s">
        <v>5079</v>
      </c>
      <c r="B1055" s="879">
        <v>620070002739</v>
      </c>
      <c r="C1055" s="878" t="s">
        <v>5161</v>
      </c>
      <c r="D1055" s="878" t="s">
        <v>4185</v>
      </c>
      <c r="E1055" s="878" t="s">
        <v>4135</v>
      </c>
      <c r="F1055" s="880">
        <v>8985.2999999999993</v>
      </c>
      <c r="G1055" s="878" t="s">
        <v>4106</v>
      </c>
      <c r="H1055" s="881">
        <v>2</v>
      </c>
      <c r="I1055" s="882">
        <v>0.79207920792079201</v>
      </c>
      <c r="J1055" s="882">
        <v>0</v>
      </c>
      <c r="K1055" s="883">
        <v>18</v>
      </c>
      <c r="L1055" s="882">
        <v>22.9</v>
      </c>
      <c r="M1055" s="882">
        <v>14.2574257425743</v>
      </c>
      <c r="N1055" s="881">
        <v>1</v>
      </c>
      <c r="O1055" s="881">
        <v>0</v>
      </c>
      <c r="P1055" s="878">
        <v>4690379102687</v>
      </c>
      <c r="Q1055" s="881"/>
      <c r="R1055" s="881">
        <v>0</v>
      </c>
      <c r="S1055" s="878" t="s">
        <v>4107</v>
      </c>
      <c r="T1055" s="884">
        <f t="shared" si="30"/>
        <v>6020.1509999999998</v>
      </c>
      <c r="U1055" s="885">
        <f t="shared" si="31"/>
        <v>6321.1585500000001</v>
      </c>
    </row>
    <row r="1056" spans="1:21" hidden="1">
      <c r="A1056" s="878" t="s">
        <v>5079</v>
      </c>
      <c r="B1056" s="879">
        <v>620070002740</v>
      </c>
      <c r="C1056" s="878" t="s">
        <v>5162</v>
      </c>
      <c r="D1056" s="878" t="s">
        <v>4185</v>
      </c>
      <c r="E1056" s="878" t="s">
        <v>4135</v>
      </c>
      <c r="F1056" s="880">
        <v>12895.4</v>
      </c>
      <c r="G1056" s="878" t="s">
        <v>4106</v>
      </c>
      <c r="H1056" s="881">
        <v>1</v>
      </c>
      <c r="I1056" s="882">
        <v>0.396039603960396</v>
      </c>
      <c r="J1056" s="882">
        <v>0</v>
      </c>
      <c r="K1056" s="883">
        <v>30</v>
      </c>
      <c r="L1056" s="882">
        <v>11.45</v>
      </c>
      <c r="M1056" s="882">
        <v>11.881188118811901</v>
      </c>
      <c r="N1056" s="881">
        <v>1</v>
      </c>
      <c r="O1056" s="881">
        <v>0</v>
      </c>
      <c r="P1056" s="878">
        <v>4690379102694</v>
      </c>
      <c r="Q1056" s="881"/>
      <c r="R1056" s="881">
        <v>0</v>
      </c>
      <c r="S1056" s="878" t="s">
        <v>4107</v>
      </c>
      <c r="T1056" s="884">
        <f t="shared" si="30"/>
        <v>8639.9179999999997</v>
      </c>
      <c r="U1056" s="885">
        <f t="shared" si="31"/>
        <v>9071.9138999999996</v>
      </c>
    </row>
    <row r="1057" spans="1:21" hidden="1">
      <c r="A1057" s="878" t="s">
        <v>5079</v>
      </c>
      <c r="B1057" s="879">
        <v>620070002741</v>
      </c>
      <c r="C1057" s="878" t="s">
        <v>5163</v>
      </c>
      <c r="D1057" s="878" t="s">
        <v>4185</v>
      </c>
      <c r="E1057" s="878" t="s">
        <v>4135</v>
      </c>
      <c r="F1057" s="880">
        <v>12895.4</v>
      </c>
      <c r="G1057" s="878" t="s">
        <v>4106</v>
      </c>
      <c r="H1057" s="881">
        <v>1</v>
      </c>
      <c r="I1057" s="882">
        <v>0.396039603960396</v>
      </c>
      <c r="J1057" s="882">
        <v>0</v>
      </c>
      <c r="K1057" s="883">
        <v>30</v>
      </c>
      <c r="L1057" s="882">
        <v>11.45</v>
      </c>
      <c r="M1057" s="882">
        <v>11.881188118811901</v>
      </c>
      <c r="N1057" s="881">
        <v>1</v>
      </c>
      <c r="O1057" s="881">
        <v>0</v>
      </c>
      <c r="P1057" s="878">
        <v>4690379102700</v>
      </c>
      <c r="Q1057" s="881"/>
      <c r="R1057" s="881">
        <v>0</v>
      </c>
      <c r="S1057" s="878" t="s">
        <v>4107</v>
      </c>
      <c r="T1057" s="884">
        <f t="shared" ref="T1057:T1120" si="32">F1057*67%</f>
        <v>8639.9179999999997</v>
      </c>
      <c r="U1057" s="885">
        <f t="shared" ref="U1057:U1120" si="33">T1057*1.05</f>
        <v>9071.9138999999996</v>
      </c>
    </row>
    <row r="1058" spans="1:21" hidden="1">
      <c r="A1058" s="878" t="s">
        <v>5079</v>
      </c>
      <c r="B1058" s="879">
        <v>620070002742</v>
      </c>
      <c r="C1058" s="878" t="s">
        <v>5164</v>
      </c>
      <c r="D1058" s="878" t="s">
        <v>4185</v>
      </c>
      <c r="E1058" s="878" t="s">
        <v>4135</v>
      </c>
      <c r="F1058" s="880">
        <v>12895.4</v>
      </c>
      <c r="G1058" s="878" t="s">
        <v>4106</v>
      </c>
      <c r="H1058" s="881">
        <v>1</v>
      </c>
      <c r="I1058" s="882">
        <v>0.396039603960396</v>
      </c>
      <c r="J1058" s="882">
        <v>0</v>
      </c>
      <c r="K1058" s="883">
        <v>30</v>
      </c>
      <c r="L1058" s="882">
        <v>11.45</v>
      </c>
      <c r="M1058" s="882">
        <v>11.881188118811901</v>
      </c>
      <c r="N1058" s="881">
        <v>1</v>
      </c>
      <c r="O1058" s="881">
        <v>0</v>
      </c>
      <c r="P1058" s="878">
        <v>4690379102717</v>
      </c>
      <c r="Q1058" s="881"/>
      <c r="R1058" s="881">
        <v>0</v>
      </c>
      <c r="S1058" s="878" t="s">
        <v>4107</v>
      </c>
      <c r="T1058" s="884">
        <f t="shared" si="32"/>
        <v>8639.9179999999997</v>
      </c>
      <c r="U1058" s="885">
        <f t="shared" si="33"/>
        <v>9071.9138999999996</v>
      </c>
    </row>
    <row r="1059" spans="1:21" hidden="1">
      <c r="A1059" s="878" t="s">
        <v>5079</v>
      </c>
      <c r="B1059" s="879">
        <v>620070002743</v>
      </c>
      <c r="C1059" s="878" t="s">
        <v>5165</v>
      </c>
      <c r="D1059" s="878" t="s">
        <v>4185</v>
      </c>
      <c r="E1059" s="878" t="s">
        <v>4135</v>
      </c>
      <c r="F1059" s="880">
        <v>12895.4</v>
      </c>
      <c r="G1059" s="878" t="s">
        <v>4106</v>
      </c>
      <c r="H1059" s="881">
        <v>1</v>
      </c>
      <c r="I1059" s="882">
        <v>0.396039603960396</v>
      </c>
      <c r="J1059" s="882">
        <v>0</v>
      </c>
      <c r="K1059" s="883">
        <v>30</v>
      </c>
      <c r="L1059" s="882">
        <v>11.45</v>
      </c>
      <c r="M1059" s="882">
        <v>11.881188118811901</v>
      </c>
      <c r="N1059" s="881">
        <v>1</v>
      </c>
      <c r="O1059" s="881">
        <v>0</v>
      </c>
      <c r="P1059" s="878">
        <v>4690379102724</v>
      </c>
      <c r="Q1059" s="881"/>
      <c r="R1059" s="881">
        <v>0</v>
      </c>
      <c r="S1059" s="878" t="s">
        <v>4107</v>
      </c>
      <c r="T1059" s="884">
        <f t="shared" si="32"/>
        <v>8639.9179999999997</v>
      </c>
      <c r="U1059" s="885">
        <f t="shared" si="33"/>
        <v>9071.9138999999996</v>
      </c>
    </row>
    <row r="1060" spans="1:21" hidden="1">
      <c r="A1060" s="878" t="s">
        <v>5079</v>
      </c>
      <c r="B1060" s="879">
        <v>620070002744</v>
      </c>
      <c r="C1060" s="878" t="s">
        <v>5166</v>
      </c>
      <c r="D1060" s="878" t="s">
        <v>4185</v>
      </c>
      <c r="E1060" s="878" t="s">
        <v>4135</v>
      </c>
      <c r="F1060" s="880">
        <v>12895.4</v>
      </c>
      <c r="G1060" s="878" t="s">
        <v>4106</v>
      </c>
      <c r="H1060" s="881">
        <v>1</v>
      </c>
      <c r="I1060" s="882">
        <v>0.396039603960396</v>
      </c>
      <c r="J1060" s="882">
        <v>0</v>
      </c>
      <c r="K1060" s="883">
        <v>30</v>
      </c>
      <c r="L1060" s="882">
        <v>11.45</v>
      </c>
      <c r="M1060" s="882">
        <v>11.881188118811901</v>
      </c>
      <c r="N1060" s="881">
        <v>1</v>
      </c>
      <c r="O1060" s="881">
        <v>0</v>
      </c>
      <c r="P1060" s="878">
        <v>4690379102731</v>
      </c>
      <c r="Q1060" s="881"/>
      <c r="R1060" s="881">
        <v>0</v>
      </c>
      <c r="S1060" s="878" t="s">
        <v>4107</v>
      </c>
      <c r="T1060" s="884">
        <f t="shared" si="32"/>
        <v>8639.9179999999997</v>
      </c>
      <c r="U1060" s="885">
        <f t="shared" si="33"/>
        <v>9071.9138999999996</v>
      </c>
    </row>
    <row r="1061" spans="1:21" hidden="1">
      <c r="A1061" s="878" t="s">
        <v>5079</v>
      </c>
      <c r="B1061" s="879">
        <v>620070002745</v>
      </c>
      <c r="C1061" s="878" t="s">
        <v>5167</v>
      </c>
      <c r="D1061" s="878" t="s">
        <v>4185</v>
      </c>
      <c r="E1061" s="878" t="s">
        <v>4135</v>
      </c>
      <c r="F1061" s="880">
        <v>12895.4</v>
      </c>
      <c r="G1061" s="878" t="s">
        <v>4106</v>
      </c>
      <c r="H1061" s="881">
        <v>1</v>
      </c>
      <c r="I1061" s="882">
        <v>0.396039603960396</v>
      </c>
      <c r="J1061" s="882">
        <v>0</v>
      </c>
      <c r="K1061" s="883">
        <v>30</v>
      </c>
      <c r="L1061" s="882">
        <v>11.45</v>
      </c>
      <c r="M1061" s="882">
        <v>11.881188118811901</v>
      </c>
      <c r="N1061" s="881">
        <v>1</v>
      </c>
      <c r="O1061" s="881">
        <v>0</v>
      </c>
      <c r="P1061" s="878">
        <v>4690379102748</v>
      </c>
      <c r="Q1061" s="881"/>
      <c r="R1061" s="881">
        <v>0</v>
      </c>
      <c r="S1061" s="878" t="s">
        <v>4107</v>
      </c>
      <c r="T1061" s="884">
        <f t="shared" si="32"/>
        <v>8639.9179999999997</v>
      </c>
      <c r="U1061" s="885">
        <f t="shared" si="33"/>
        <v>9071.9138999999996</v>
      </c>
    </row>
    <row r="1062" spans="1:21" hidden="1">
      <c r="A1062" s="878" t="s">
        <v>5079</v>
      </c>
      <c r="B1062" s="879">
        <v>620070002746</v>
      </c>
      <c r="C1062" s="878" t="s">
        <v>5168</v>
      </c>
      <c r="D1062" s="878" t="s">
        <v>4185</v>
      </c>
      <c r="E1062" s="878" t="s">
        <v>4135</v>
      </c>
      <c r="F1062" s="880">
        <v>12895.4</v>
      </c>
      <c r="G1062" s="878" t="s">
        <v>4106</v>
      </c>
      <c r="H1062" s="881">
        <v>1</v>
      </c>
      <c r="I1062" s="882">
        <v>0.396039603960396</v>
      </c>
      <c r="J1062" s="882">
        <v>0</v>
      </c>
      <c r="K1062" s="883">
        <v>30</v>
      </c>
      <c r="L1062" s="882">
        <v>11.45</v>
      </c>
      <c r="M1062" s="882">
        <v>11.881188118811901</v>
      </c>
      <c r="N1062" s="881">
        <v>1</v>
      </c>
      <c r="O1062" s="881">
        <v>0</v>
      </c>
      <c r="P1062" s="878">
        <v>4690379102755</v>
      </c>
      <c r="Q1062" s="881"/>
      <c r="R1062" s="881">
        <v>0</v>
      </c>
      <c r="S1062" s="878" t="s">
        <v>4107</v>
      </c>
      <c r="T1062" s="884">
        <f t="shared" si="32"/>
        <v>8639.9179999999997</v>
      </c>
      <c r="U1062" s="885">
        <f t="shared" si="33"/>
        <v>9071.9138999999996</v>
      </c>
    </row>
    <row r="1063" spans="1:21" hidden="1">
      <c r="A1063" s="878" t="s">
        <v>5079</v>
      </c>
      <c r="B1063" s="879">
        <v>620070002747</v>
      </c>
      <c r="C1063" s="878" t="s">
        <v>5169</v>
      </c>
      <c r="D1063" s="878" t="s">
        <v>4185</v>
      </c>
      <c r="E1063" s="878" t="s">
        <v>4135</v>
      </c>
      <c r="F1063" s="880">
        <v>12895.4</v>
      </c>
      <c r="G1063" s="878" t="s">
        <v>4106</v>
      </c>
      <c r="H1063" s="881">
        <v>1</v>
      </c>
      <c r="I1063" s="882">
        <v>0.396039603960396</v>
      </c>
      <c r="J1063" s="882">
        <v>0</v>
      </c>
      <c r="K1063" s="883">
        <v>30</v>
      </c>
      <c r="L1063" s="882">
        <v>11.45</v>
      </c>
      <c r="M1063" s="882">
        <v>11.881188118811901</v>
      </c>
      <c r="N1063" s="881">
        <v>1</v>
      </c>
      <c r="O1063" s="881">
        <v>0</v>
      </c>
      <c r="P1063" s="878">
        <v>4690379102762</v>
      </c>
      <c r="Q1063" s="881"/>
      <c r="R1063" s="881">
        <v>0</v>
      </c>
      <c r="S1063" s="878" t="s">
        <v>4107</v>
      </c>
      <c r="T1063" s="884">
        <f t="shared" si="32"/>
        <v>8639.9179999999997</v>
      </c>
      <c r="U1063" s="885">
        <f t="shared" si="33"/>
        <v>9071.9138999999996</v>
      </c>
    </row>
    <row r="1064" spans="1:21" hidden="1">
      <c r="A1064" s="878" t="s">
        <v>5079</v>
      </c>
      <c r="B1064" s="879">
        <v>620070002748</v>
      </c>
      <c r="C1064" s="878" t="s">
        <v>5170</v>
      </c>
      <c r="D1064" s="878" t="s">
        <v>4185</v>
      </c>
      <c r="E1064" s="878" t="s">
        <v>4135</v>
      </c>
      <c r="F1064" s="880">
        <v>12895.4</v>
      </c>
      <c r="G1064" s="878" t="s">
        <v>4106</v>
      </c>
      <c r="H1064" s="881">
        <v>1</v>
      </c>
      <c r="I1064" s="882">
        <v>0.396039603960396</v>
      </c>
      <c r="J1064" s="882">
        <v>0</v>
      </c>
      <c r="K1064" s="883">
        <v>30</v>
      </c>
      <c r="L1064" s="882">
        <v>11.45</v>
      </c>
      <c r="M1064" s="882">
        <v>11.881188118811901</v>
      </c>
      <c r="N1064" s="881">
        <v>1</v>
      </c>
      <c r="O1064" s="881">
        <v>0</v>
      </c>
      <c r="P1064" s="878">
        <v>4690379102779</v>
      </c>
      <c r="Q1064" s="881"/>
      <c r="R1064" s="881">
        <v>0</v>
      </c>
      <c r="S1064" s="878" t="s">
        <v>4107</v>
      </c>
      <c r="T1064" s="884">
        <f t="shared" si="32"/>
        <v>8639.9179999999997</v>
      </c>
      <c r="U1064" s="885">
        <f t="shared" si="33"/>
        <v>9071.9138999999996</v>
      </c>
    </row>
    <row r="1065" spans="1:21" hidden="1">
      <c r="A1065" s="878" t="s">
        <v>5079</v>
      </c>
      <c r="B1065" s="879">
        <v>620070002749</v>
      </c>
      <c r="C1065" s="878" t="s">
        <v>5171</v>
      </c>
      <c r="D1065" s="878" t="s">
        <v>4185</v>
      </c>
      <c r="E1065" s="878" t="s">
        <v>4135</v>
      </c>
      <c r="F1065" s="880">
        <v>12895.4</v>
      </c>
      <c r="G1065" s="878" t="s">
        <v>4106</v>
      </c>
      <c r="H1065" s="881">
        <v>1</v>
      </c>
      <c r="I1065" s="882">
        <v>0.396039603960396</v>
      </c>
      <c r="J1065" s="882">
        <v>0</v>
      </c>
      <c r="K1065" s="883">
        <v>30</v>
      </c>
      <c r="L1065" s="882">
        <v>11.45</v>
      </c>
      <c r="M1065" s="882">
        <v>11.881188118811901</v>
      </c>
      <c r="N1065" s="881">
        <v>1</v>
      </c>
      <c r="O1065" s="881">
        <v>0</v>
      </c>
      <c r="P1065" s="878">
        <v>4690379102786</v>
      </c>
      <c r="Q1065" s="881"/>
      <c r="R1065" s="881">
        <v>0</v>
      </c>
      <c r="S1065" s="878" t="s">
        <v>4107</v>
      </c>
      <c r="T1065" s="884">
        <f t="shared" si="32"/>
        <v>8639.9179999999997</v>
      </c>
      <c r="U1065" s="885">
        <f t="shared" si="33"/>
        <v>9071.9138999999996</v>
      </c>
    </row>
    <row r="1066" spans="1:21" hidden="1">
      <c r="A1066" s="878" t="s">
        <v>5172</v>
      </c>
      <c r="B1066" s="879">
        <v>600180000071</v>
      </c>
      <c r="C1066" s="878" t="s">
        <v>5173</v>
      </c>
      <c r="D1066" s="878" t="s">
        <v>4235</v>
      </c>
      <c r="E1066" s="878" t="s">
        <v>4105</v>
      </c>
      <c r="F1066" s="880">
        <v>8241.1</v>
      </c>
      <c r="G1066" s="878" t="s">
        <v>4106</v>
      </c>
      <c r="H1066" s="881">
        <v>1</v>
      </c>
      <c r="I1066" s="882">
        <v>3.3359999999999999</v>
      </c>
      <c r="J1066" s="882">
        <v>0</v>
      </c>
      <c r="K1066" s="883">
        <v>18</v>
      </c>
      <c r="L1066" s="882">
        <v>50.57376</v>
      </c>
      <c r="M1066" s="882">
        <v>60.048000000000002</v>
      </c>
      <c r="N1066" s="881">
        <v>1</v>
      </c>
      <c r="O1066" s="881">
        <v>0</v>
      </c>
      <c r="P1066" s="878">
        <v>4690379106364</v>
      </c>
      <c r="Q1066" s="881"/>
      <c r="R1066" s="881">
        <v>0</v>
      </c>
      <c r="S1066" s="878" t="s">
        <v>4107</v>
      </c>
      <c r="T1066" s="884">
        <f t="shared" si="32"/>
        <v>5521.5370000000003</v>
      </c>
      <c r="U1066" s="885">
        <f t="shared" si="33"/>
        <v>5797.6138500000006</v>
      </c>
    </row>
    <row r="1067" spans="1:21" hidden="1">
      <c r="A1067" s="878" t="s">
        <v>5172</v>
      </c>
      <c r="B1067" s="879">
        <v>610010002248</v>
      </c>
      <c r="C1067" s="878" t="s">
        <v>5174</v>
      </c>
      <c r="D1067" s="878" t="s">
        <v>5175</v>
      </c>
      <c r="E1067" s="878" t="s">
        <v>4105</v>
      </c>
      <c r="F1067" s="880">
        <v>5557.0999999999995</v>
      </c>
      <c r="G1067" s="878" t="s">
        <v>4106</v>
      </c>
      <c r="H1067" s="881">
        <v>4</v>
      </c>
      <c r="I1067" s="882">
        <v>1.28</v>
      </c>
      <c r="J1067" s="882">
        <v>0</v>
      </c>
      <c r="K1067" s="883">
        <v>40</v>
      </c>
      <c r="L1067" s="882">
        <v>25.856000000000002</v>
      </c>
      <c r="M1067" s="882">
        <v>51.2</v>
      </c>
      <c r="N1067" s="881">
        <v>1</v>
      </c>
      <c r="O1067" s="881">
        <v>0</v>
      </c>
      <c r="P1067" s="878">
        <v>4690379084556</v>
      </c>
      <c r="Q1067" s="881"/>
      <c r="R1067" s="881">
        <v>0</v>
      </c>
      <c r="S1067" s="878" t="s">
        <v>4107</v>
      </c>
      <c r="T1067" s="884">
        <f t="shared" si="32"/>
        <v>3723.2570000000001</v>
      </c>
      <c r="U1067" s="885">
        <f t="shared" si="33"/>
        <v>3909.4198500000002</v>
      </c>
    </row>
    <row r="1068" spans="1:21" hidden="1">
      <c r="A1068" s="878" t="s">
        <v>5172</v>
      </c>
      <c r="B1068" s="879">
        <v>610010002249</v>
      </c>
      <c r="C1068" s="878" t="s">
        <v>5176</v>
      </c>
      <c r="D1068" s="878" t="s">
        <v>5175</v>
      </c>
      <c r="E1068" s="878" t="s">
        <v>4105</v>
      </c>
      <c r="F1068" s="880">
        <v>5557.0999999999995</v>
      </c>
      <c r="G1068" s="878" t="s">
        <v>4106</v>
      </c>
      <c r="H1068" s="881">
        <v>4</v>
      </c>
      <c r="I1068" s="882">
        <v>1.28</v>
      </c>
      <c r="J1068" s="882">
        <v>0</v>
      </c>
      <c r="K1068" s="883">
        <v>40</v>
      </c>
      <c r="L1068" s="882">
        <v>25.856000000000002</v>
      </c>
      <c r="M1068" s="882">
        <v>51.2</v>
      </c>
      <c r="N1068" s="881">
        <v>1</v>
      </c>
      <c r="O1068" s="881">
        <v>0</v>
      </c>
      <c r="P1068" s="878">
        <v>4690379084563</v>
      </c>
      <c r="Q1068" s="881"/>
      <c r="R1068" s="881">
        <v>0</v>
      </c>
      <c r="S1068" s="878" t="s">
        <v>4107</v>
      </c>
      <c r="T1068" s="884">
        <f t="shared" si="32"/>
        <v>3723.2570000000001</v>
      </c>
      <c r="U1068" s="885">
        <f t="shared" si="33"/>
        <v>3909.4198500000002</v>
      </c>
    </row>
    <row r="1069" spans="1:21" hidden="1">
      <c r="A1069" s="878" t="s">
        <v>5172</v>
      </c>
      <c r="B1069" s="879">
        <v>610010002246</v>
      </c>
      <c r="C1069" s="878" t="s">
        <v>5177</v>
      </c>
      <c r="D1069" s="878" t="s">
        <v>5175</v>
      </c>
      <c r="E1069" s="878" t="s">
        <v>4105</v>
      </c>
      <c r="F1069" s="880">
        <v>5557.0999999999995</v>
      </c>
      <c r="G1069" s="878" t="s">
        <v>4106</v>
      </c>
      <c r="H1069" s="881">
        <v>4</v>
      </c>
      <c r="I1069" s="882">
        <v>1.28</v>
      </c>
      <c r="J1069" s="882">
        <v>0</v>
      </c>
      <c r="K1069" s="883">
        <v>40</v>
      </c>
      <c r="L1069" s="882">
        <v>25.856000000000002</v>
      </c>
      <c r="M1069" s="882">
        <v>51.2</v>
      </c>
      <c r="N1069" s="881">
        <v>1</v>
      </c>
      <c r="O1069" s="881">
        <v>0</v>
      </c>
      <c r="P1069" s="878">
        <v>4690379084532</v>
      </c>
      <c r="Q1069" s="881"/>
      <c r="R1069" s="881">
        <v>0</v>
      </c>
      <c r="S1069" s="878" t="s">
        <v>4107</v>
      </c>
      <c r="T1069" s="884">
        <f t="shared" si="32"/>
        <v>3723.2570000000001</v>
      </c>
      <c r="U1069" s="885">
        <f t="shared" si="33"/>
        <v>3909.4198500000002</v>
      </c>
    </row>
    <row r="1070" spans="1:21" hidden="1">
      <c r="A1070" s="878" t="s">
        <v>5172</v>
      </c>
      <c r="B1070" s="879">
        <v>610010002247</v>
      </c>
      <c r="C1070" s="878" t="s">
        <v>5178</v>
      </c>
      <c r="D1070" s="878" t="s">
        <v>5175</v>
      </c>
      <c r="E1070" s="878" t="s">
        <v>4105</v>
      </c>
      <c r="F1070" s="880">
        <v>6356.2</v>
      </c>
      <c r="G1070" s="878" t="s">
        <v>4106</v>
      </c>
      <c r="H1070" s="881">
        <v>4</v>
      </c>
      <c r="I1070" s="882">
        <v>1.28</v>
      </c>
      <c r="J1070" s="882">
        <v>0</v>
      </c>
      <c r="K1070" s="883">
        <v>40</v>
      </c>
      <c r="L1070" s="882">
        <v>25.856000000000002</v>
      </c>
      <c r="M1070" s="882">
        <v>51.2</v>
      </c>
      <c r="N1070" s="881">
        <v>1</v>
      </c>
      <c r="O1070" s="881">
        <v>0</v>
      </c>
      <c r="P1070" s="878">
        <v>4690379084549</v>
      </c>
      <c r="Q1070" s="881"/>
      <c r="R1070" s="881">
        <v>0</v>
      </c>
      <c r="S1070" s="878" t="s">
        <v>4107</v>
      </c>
      <c r="T1070" s="884">
        <f t="shared" si="32"/>
        <v>4258.6540000000005</v>
      </c>
      <c r="U1070" s="885">
        <f t="shared" si="33"/>
        <v>4471.5867000000007</v>
      </c>
    </row>
    <row r="1071" spans="1:21" hidden="1">
      <c r="A1071" s="878" t="s">
        <v>5172</v>
      </c>
      <c r="B1071" s="879">
        <v>610010002299</v>
      </c>
      <c r="C1071" s="878" t="s">
        <v>5179</v>
      </c>
      <c r="D1071" s="878" t="s">
        <v>5180</v>
      </c>
      <c r="E1071" s="878" t="s">
        <v>4105</v>
      </c>
      <c r="F1071" s="880">
        <v>4715.3</v>
      </c>
      <c r="G1071" s="878" t="s">
        <v>4106</v>
      </c>
      <c r="H1071" s="881">
        <v>5</v>
      </c>
      <c r="I1071" s="882">
        <v>1.2</v>
      </c>
      <c r="J1071" s="882">
        <v>0</v>
      </c>
      <c r="K1071" s="883">
        <v>48</v>
      </c>
      <c r="L1071" s="882">
        <v>23.88</v>
      </c>
      <c r="M1071" s="882">
        <v>57.6</v>
      </c>
      <c r="N1071" s="881">
        <v>1</v>
      </c>
      <c r="O1071" s="881">
        <v>0</v>
      </c>
      <c r="P1071" s="878">
        <v>4690379084631</v>
      </c>
      <c r="Q1071" s="881"/>
      <c r="R1071" s="881">
        <v>0</v>
      </c>
      <c r="S1071" s="878" t="s">
        <v>4107</v>
      </c>
      <c r="T1071" s="884">
        <f t="shared" si="32"/>
        <v>3159.2510000000002</v>
      </c>
      <c r="U1071" s="885">
        <f t="shared" si="33"/>
        <v>3317.2135500000004</v>
      </c>
    </row>
    <row r="1072" spans="1:21" hidden="1">
      <c r="A1072" s="878" t="s">
        <v>5172</v>
      </c>
      <c r="B1072" s="879">
        <v>610010002322</v>
      </c>
      <c r="C1072" s="878" t="s">
        <v>5181</v>
      </c>
      <c r="D1072" s="878" t="s">
        <v>5180</v>
      </c>
      <c r="E1072" s="878" t="s">
        <v>4105</v>
      </c>
      <c r="F1072" s="880">
        <v>4715.3</v>
      </c>
      <c r="G1072" s="878" t="s">
        <v>4106</v>
      </c>
      <c r="H1072" s="881">
        <v>5</v>
      </c>
      <c r="I1072" s="882">
        <v>1.2</v>
      </c>
      <c r="J1072" s="882">
        <v>0</v>
      </c>
      <c r="K1072" s="883">
        <v>48</v>
      </c>
      <c r="L1072" s="882">
        <v>23.88</v>
      </c>
      <c r="M1072" s="882">
        <v>57.6</v>
      </c>
      <c r="N1072" s="881">
        <v>1</v>
      </c>
      <c r="O1072" s="881">
        <v>0</v>
      </c>
      <c r="P1072" s="878">
        <v>4690379084648</v>
      </c>
      <c r="Q1072" s="881"/>
      <c r="R1072" s="881">
        <v>0</v>
      </c>
      <c r="S1072" s="878" t="s">
        <v>4107</v>
      </c>
      <c r="T1072" s="884">
        <f t="shared" si="32"/>
        <v>3159.2510000000002</v>
      </c>
      <c r="U1072" s="885">
        <f t="shared" si="33"/>
        <v>3317.2135500000004</v>
      </c>
    </row>
    <row r="1073" spans="1:21" hidden="1">
      <c r="A1073" s="878" t="s">
        <v>5172</v>
      </c>
      <c r="B1073" s="879">
        <v>610010002297</v>
      </c>
      <c r="C1073" s="878" t="s">
        <v>5182</v>
      </c>
      <c r="D1073" s="878" t="s">
        <v>5180</v>
      </c>
      <c r="E1073" s="878" t="s">
        <v>4105</v>
      </c>
      <c r="F1073" s="880">
        <v>4715.3</v>
      </c>
      <c r="G1073" s="878" t="s">
        <v>4106</v>
      </c>
      <c r="H1073" s="881">
        <v>5</v>
      </c>
      <c r="I1073" s="882">
        <v>1.2</v>
      </c>
      <c r="J1073" s="882">
        <v>0</v>
      </c>
      <c r="K1073" s="883">
        <v>48</v>
      </c>
      <c r="L1073" s="882">
        <v>23.88</v>
      </c>
      <c r="M1073" s="882">
        <v>57.6</v>
      </c>
      <c r="N1073" s="881">
        <v>1</v>
      </c>
      <c r="O1073" s="881">
        <v>0</v>
      </c>
      <c r="P1073" s="878">
        <v>4690379084617</v>
      </c>
      <c r="Q1073" s="881"/>
      <c r="R1073" s="881">
        <v>0</v>
      </c>
      <c r="S1073" s="878" t="s">
        <v>4107</v>
      </c>
      <c r="T1073" s="884">
        <f t="shared" si="32"/>
        <v>3159.2510000000002</v>
      </c>
      <c r="U1073" s="885">
        <f t="shared" si="33"/>
        <v>3317.2135500000004</v>
      </c>
    </row>
    <row r="1074" spans="1:21" hidden="1">
      <c r="A1074" s="878" t="s">
        <v>5172</v>
      </c>
      <c r="B1074" s="879">
        <v>610010002298</v>
      </c>
      <c r="C1074" s="878" t="s">
        <v>5183</v>
      </c>
      <c r="D1074" s="878" t="s">
        <v>5180</v>
      </c>
      <c r="E1074" s="878" t="s">
        <v>4105</v>
      </c>
      <c r="F1074" s="880">
        <v>5093.5</v>
      </c>
      <c r="G1074" s="878" t="s">
        <v>4106</v>
      </c>
      <c r="H1074" s="881">
        <v>5</v>
      </c>
      <c r="I1074" s="882">
        <v>1.2</v>
      </c>
      <c r="J1074" s="882">
        <v>0</v>
      </c>
      <c r="K1074" s="883">
        <v>48</v>
      </c>
      <c r="L1074" s="882">
        <v>23.88</v>
      </c>
      <c r="M1074" s="882">
        <v>57.6</v>
      </c>
      <c r="N1074" s="881">
        <v>1</v>
      </c>
      <c r="O1074" s="881">
        <v>0</v>
      </c>
      <c r="P1074" s="878">
        <v>4690379084624</v>
      </c>
      <c r="Q1074" s="881"/>
      <c r="R1074" s="881">
        <v>0</v>
      </c>
      <c r="S1074" s="878" t="s">
        <v>4107</v>
      </c>
      <c r="T1074" s="884">
        <f t="shared" si="32"/>
        <v>3412.645</v>
      </c>
      <c r="U1074" s="885">
        <f t="shared" si="33"/>
        <v>3583.2772500000001</v>
      </c>
    </row>
    <row r="1075" spans="1:21" hidden="1">
      <c r="A1075" s="878" t="s">
        <v>5172</v>
      </c>
      <c r="B1075" s="879">
        <v>610080000232</v>
      </c>
      <c r="C1075" s="878" t="s">
        <v>5184</v>
      </c>
      <c r="D1075" s="878" t="s">
        <v>5180</v>
      </c>
      <c r="E1075" s="878" t="s">
        <v>4105</v>
      </c>
      <c r="F1075" s="880">
        <v>5508.3</v>
      </c>
      <c r="G1075" s="878" t="s">
        <v>4106</v>
      </c>
      <c r="H1075" s="881">
        <v>5</v>
      </c>
      <c r="I1075" s="882">
        <v>1.2</v>
      </c>
      <c r="J1075" s="882">
        <v>0</v>
      </c>
      <c r="K1075" s="883">
        <v>48</v>
      </c>
      <c r="L1075" s="882">
        <v>23.88</v>
      </c>
      <c r="M1075" s="882">
        <v>57.6</v>
      </c>
      <c r="N1075" s="881">
        <v>1</v>
      </c>
      <c r="O1075" s="881">
        <v>0</v>
      </c>
      <c r="P1075" s="878">
        <v>4690379084655</v>
      </c>
      <c r="Q1075" s="881"/>
      <c r="R1075" s="881">
        <v>0</v>
      </c>
      <c r="S1075" s="878" t="s">
        <v>4107</v>
      </c>
      <c r="T1075" s="884">
        <f t="shared" si="32"/>
        <v>3690.5610000000001</v>
      </c>
      <c r="U1075" s="885">
        <f t="shared" si="33"/>
        <v>3875.0890500000005</v>
      </c>
    </row>
    <row r="1076" spans="1:21" hidden="1">
      <c r="A1076" s="878" t="s">
        <v>5172</v>
      </c>
      <c r="B1076" s="879">
        <v>610010002659</v>
      </c>
      <c r="C1076" s="878" t="s">
        <v>5185</v>
      </c>
      <c r="D1076" s="878" t="s">
        <v>4104</v>
      </c>
      <c r="E1076" s="878" t="s">
        <v>4105</v>
      </c>
      <c r="F1076" s="880">
        <v>6496.5</v>
      </c>
      <c r="G1076" s="878" t="s">
        <v>4106</v>
      </c>
      <c r="H1076" s="881">
        <v>2</v>
      </c>
      <c r="I1076" s="882">
        <v>0.72</v>
      </c>
      <c r="J1076" s="882">
        <v>0</v>
      </c>
      <c r="K1076" s="883">
        <v>30</v>
      </c>
      <c r="L1076" s="882">
        <v>32.688000000000002</v>
      </c>
      <c r="M1076" s="882">
        <v>21.6</v>
      </c>
      <c r="N1076" s="881">
        <v>1</v>
      </c>
      <c r="O1076" s="881">
        <v>0</v>
      </c>
      <c r="P1076" s="878">
        <v>4690379088417</v>
      </c>
      <c r="Q1076" s="881"/>
      <c r="R1076" s="881">
        <v>0</v>
      </c>
      <c r="S1076" s="878" t="s">
        <v>4107</v>
      </c>
      <c r="T1076" s="884">
        <f t="shared" si="32"/>
        <v>4352.6550000000007</v>
      </c>
      <c r="U1076" s="885">
        <f t="shared" si="33"/>
        <v>4570.2877500000013</v>
      </c>
    </row>
    <row r="1077" spans="1:21" hidden="1">
      <c r="A1077" s="878" t="s">
        <v>5172</v>
      </c>
      <c r="B1077" s="879">
        <v>610010002660</v>
      </c>
      <c r="C1077" s="878" t="s">
        <v>5186</v>
      </c>
      <c r="D1077" s="878" t="s">
        <v>4104</v>
      </c>
      <c r="E1077" s="878" t="s">
        <v>4105</v>
      </c>
      <c r="F1077" s="880">
        <v>6496.5</v>
      </c>
      <c r="G1077" s="878" t="s">
        <v>4106</v>
      </c>
      <c r="H1077" s="881">
        <v>2</v>
      </c>
      <c r="I1077" s="882">
        <v>0.72</v>
      </c>
      <c r="J1077" s="882">
        <v>0</v>
      </c>
      <c r="K1077" s="883">
        <v>30</v>
      </c>
      <c r="L1077" s="882">
        <v>32.688000000000002</v>
      </c>
      <c r="M1077" s="882">
        <v>21.6</v>
      </c>
      <c r="N1077" s="881">
        <v>1</v>
      </c>
      <c r="O1077" s="881">
        <v>0</v>
      </c>
      <c r="P1077" s="878">
        <v>4690379088424</v>
      </c>
      <c r="Q1077" s="881"/>
      <c r="R1077" s="881">
        <v>0</v>
      </c>
      <c r="S1077" s="878" t="s">
        <v>4107</v>
      </c>
      <c r="T1077" s="884">
        <f t="shared" si="32"/>
        <v>4352.6550000000007</v>
      </c>
      <c r="U1077" s="885">
        <f t="shared" si="33"/>
        <v>4570.2877500000013</v>
      </c>
    </row>
    <row r="1078" spans="1:21" hidden="1">
      <c r="A1078" s="878" t="s">
        <v>5172</v>
      </c>
      <c r="B1078" s="879">
        <v>610110000903</v>
      </c>
      <c r="C1078" s="878" t="s">
        <v>5187</v>
      </c>
      <c r="D1078" s="878" t="s">
        <v>5188</v>
      </c>
      <c r="E1078" s="878" t="s">
        <v>4135</v>
      </c>
      <c r="F1078" s="880">
        <v>2098.4</v>
      </c>
      <c r="G1078" s="878" t="s">
        <v>4106</v>
      </c>
      <c r="H1078" s="881">
        <v>5</v>
      </c>
      <c r="I1078" s="882">
        <v>0.8</v>
      </c>
      <c r="J1078" s="882">
        <v>0</v>
      </c>
      <c r="K1078" s="883">
        <v>40</v>
      </c>
      <c r="L1078" s="882">
        <v>15.5</v>
      </c>
      <c r="M1078" s="882">
        <v>32</v>
      </c>
      <c r="N1078" s="881">
        <v>1</v>
      </c>
      <c r="O1078" s="881">
        <v>0</v>
      </c>
      <c r="P1078" s="878">
        <v>4690379084686</v>
      </c>
      <c r="Q1078" s="881"/>
      <c r="R1078" s="881">
        <v>0</v>
      </c>
      <c r="S1078" s="878" t="s">
        <v>4107</v>
      </c>
      <c r="T1078" s="884">
        <f t="shared" si="32"/>
        <v>1405.9280000000001</v>
      </c>
      <c r="U1078" s="885">
        <f t="shared" si="33"/>
        <v>1476.2244000000003</v>
      </c>
    </row>
    <row r="1079" spans="1:21" hidden="1">
      <c r="A1079" s="878" t="s">
        <v>5172</v>
      </c>
      <c r="B1079" s="879">
        <v>610110000904</v>
      </c>
      <c r="C1079" s="878" t="s">
        <v>5189</v>
      </c>
      <c r="D1079" s="878" t="s">
        <v>5188</v>
      </c>
      <c r="E1079" s="878" t="s">
        <v>4135</v>
      </c>
      <c r="F1079" s="880">
        <v>2098.4</v>
      </c>
      <c r="G1079" s="878" t="s">
        <v>4106</v>
      </c>
      <c r="H1079" s="881">
        <v>5</v>
      </c>
      <c r="I1079" s="882">
        <v>0.8</v>
      </c>
      <c r="J1079" s="882">
        <v>0</v>
      </c>
      <c r="K1079" s="883">
        <v>40</v>
      </c>
      <c r="L1079" s="882">
        <v>15.5</v>
      </c>
      <c r="M1079" s="882">
        <v>32</v>
      </c>
      <c r="N1079" s="881">
        <v>1</v>
      </c>
      <c r="O1079" s="881">
        <v>0</v>
      </c>
      <c r="P1079" s="878">
        <v>4690379084693</v>
      </c>
      <c r="Q1079" s="881"/>
      <c r="R1079" s="881">
        <v>0</v>
      </c>
      <c r="S1079" s="878" t="s">
        <v>4107</v>
      </c>
      <c r="T1079" s="884">
        <f t="shared" si="32"/>
        <v>1405.9280000000001</v>
      </c>
      <c r="U1079" s="885">
        <f t="shared" si="33"/>
        <v>1476.2244000000003</v>
      </c>
    </row>
    <row r="1080" spans="1:21" hidden="1">
      <c r="A1080" s="878" t="s">
        <v>5172</v>
      </c>
      <c r="B1080" s="879">
        <v>610110000901</v>
      </c>
      <c r="C1080" s="878" t="s">
        <v>5190</v>
      </c>
      <c r="D1080" s="878" t="s">
        <v>5188</v>
      </c>
      <c r="E1080" s="878" t="s">
        <v>4135</v>
      </c>
      <c r="F1080" s="880">
        <v>2098.4</v>
      </c>
      <c r="G1080" s="878" t="s">
        <v>4106</v>
      </c>
      <c r="H1080" s="881">
        <v>5</v>
      </c>
      <c r="I1080" s="882">
        <v>0.8</v>
      </c>
      <c r="J1080" s="882">
        <v>0</v>
      </c>
      <c r="K1080" s="883">
        <v>40</v>
      </c>
      <c r="L1080" s="882">
        <v>15.5</v>
      </c>
      <c r="M1080" s="882">
        <v>32</v>
      </c>
      <c r="N1080" s="881">
        <v>1</v>
      </c>
      <c r="O1080" s="881">
        <v>0</v>
      </c>
      <c r="P1080" s="878">
        <v>4690379084662</v>
      </c>
      <c r="Q1080" s="881"/>
      <c r="R1080" s="881">
        <v>0</v>
      </c>
      <c r="S1080" s="878" t="s">
        <v>4107</v>
      </c>
      <c r="T1080" s="884">
        <f t="shared" si="32"/>
        <v>1405.9280000000001</v>
      </c>
      <c r="U1080" s="885">
        <f t="shared" si="33"/>
        <v>1476.2244000000003</v>
      </c>
    </row>
    <row r="1081" spans="1:21" hidden="1">
      <c r="A1081" s="878" t="s">
        <v>5172</v>
      </c>
      <c r="B1081" s="879">
        <v>610110000902</v>
      </c>
      <c r="C1081" s="878" t="s">
        <v>5191</v>
      </c>
      <c r="D1081" s="878" t="s">
        <v>5188</v>
      </c>
      <c r="E1081" s="878" t="s">
        <v>4135</v>
      </c>
      <c r="F1081" s="880">
        <v>2098.4</v>
      </c>
      <c r="G1081" s="878" t="s">
        <v>4106</v>
      </c>
      <c r="H1081" s="881">
        <v>5</v>
      </c>
      <c r="I1081" s="882">
        <v>0.8</v>
      </c>
      <c r="J1081" s="882">
        <v>0</v>
      </c>
      <c r="K1081" s="883">
        <v>40</v>
      </c>
      <c r="L1081" s="882">
        <v>15.5</v>
      </c>
      <c r="M1081" s="882">
        <v>32</v>
      </c>
      <c r="N1081" s="881">
        <v>1</v>
      </c>
      <c r="O1081" s="881">
        <v>0</v>
      </c>
      <c r="P1081" s="878">
        <v>4690379084679</v>
      </c>
      <c r="Q1081" s="881"/>
      <c r="R1081" s="881">
        <v>0</v>
      </c>
      <c r="S1081" s="878" t="s">
        <v>4107</v>
      </c>
      <c r="T1081" s="884">
        <f t="shared" si="32"/>
        <v>1405.9280000000001</v>
      </c>
      <c r="U1081" s="885">
        <f t="shared" si="33"/>
        <v>1476.2244000000003</v>
      </c>
    </row>
    <row r="1082" spans="1:21" hidden="1">
      <c r="A1082" s="878" t="s">
        <v>5172</v>
      </c>
      <c r="B1082" s="879">
        <v>610090002416</v>
      </c>
      <c r="C1082" s="878" t="s">
        <v>5192</v>
      </c>
      <c r="D1082" s="878" t="s">
        <v>4134</v>
      </c>
      <c r="E1082" s="878" t="s">
        <v>4135</v>
      </c>
      <c r="F1082" s="880">
        <v>707.6</v>
      </c>
      <c r="G1082" s="878" t="s">
        <v>4106</v>
      </c>
      <c r="H1082" s="881">
        <v>10</v>
      </c>
      <c r="I1082" s="882">
        <v>0.57600368642359301</v>
      </c>
      <c r="J1082" s="882">
        <v>0</v>
      </c>
      <c r="K1082" s="883">
        <v>60</v>
      </c>
      <c r="L1082" s="882">
        <v>9.5</v>
      </c>
      <c r="M1082" s="882">
        <v>34.5602211854156</v>
      </c>
      <c r="N1082" s="881">
        <v>1</v>
      </c>
      <c r="O1082" s="881">
        <v>0</v>
      </c>
      <c r="P1082" s="878">
        <v>4690379085041</v>
      </c>
      <c r="Q1082" s="881"/>
      <c r="R1082" s="881">
        <v>0</v>
      </c>
      <c r="S1082" s="878" t="s">
        <v>4107</v>
      </c>
      <c r="T1082" s="884">
        <f t="shared" si="32"/>
        <v>474.09200000000004</v>
      </c>
      <c r="U1082" s="885">
        <f t="shared" si="33"/>
        <v>497.79660000000007</v>
      </c>
    </row>
    <row r="1083" spans="1:21" hidden="1">
      <c r="A1083" s="878" t="s">
        <v>5172</v>
      </c>
      <c r="B1083" s="879">
        <v>610090002417</v>
      </c>
      <c r="C1083" s="878" t="s">
        <v>5193</v>
      </c>
      <c r="D1083" s="878" t="s">
        <v>4134</v>
      </c>
      <c r="E1083" s="878" t="s">
        <v>4135</v>
      </c>
      <c r="F1083" s="880">
        <v>707.6</v>
      </c>
      <c r="G1083" s="878" t="s">
        <v>4106</v>
      </c>
      <c r="H1083" s="881">
        <v>10</v>
      </c>
      <c r="I1083" s="882">
        <v>0.57600368642359301</v>
      </c>
      <c r="J1083" s="882">
        <v>0</v>
      </c>
      <c r="K1083" s="883">
        <v>60</v>
      </c>
      <c r="L1083" s="882">
        <v>9.5</v>
      </c>
      <c r="M1083" s="882">
        <v>34.5602211854156</v>
      </c>
      <c r="N1083" s="881">
        <v>1</v>
      </c>
      <c r="O1083" s="881">
        <v>0</v>
      </c>
      <c r="P1083" s="878">
        <v>4690379085058</v>
      </c>
      <c r="Q1083" s="881"/>
      <c r="R1083" s="881">
        <v>0</v>
      </c>
      <c r="S1083" s="878" t="s">
        <v>4107</v>
      </c>
      <c r="T1083" s="884">
        <f t="shared" si="32"/>
        <v>474.09200000000004</v>
      </c>
      <c r="U1083" s="885">
        <f t="shared" si="33"/>
        <v>497.79660000000007</v>
      </c>
    </row>
    <row r="1084" spans="1:21" hidden="1">
      <c r="A1084" s="878" t="s">
        <v>5172</v>
      </c>
      <c r="B1084" s="879">
        <v>610090002414</v>
      </c>
      <c r="C1084" s="878" t="s">
        <v>5194</v>
      </c>
      <c r="D1084" s="878" t="s">
        <v>4134</v>
      </c>
      <c r="E1084" s="878" t="s">
        <v>4135</v>
      </c>
      <c r="F1084" s="880">
        <v>707.6</v>
      </c>
      <c r="G1084" s="878" t="s">
        <v>4106</v>
      </c>
      <c r="H1084" s="881">
        <v>10</v>
      </c>
      <c r="I1084" s="882">
        <v>0.57600368642359301</v>
      </c>
      <c r="J1084" s="882">
        <v>0</v>
      </c>
      <c r="K1084" s="883">
        <v>60</v>
      </c>
      <c r="L1084" s="882">
        <v>9.5</v>
      </c>
      <c r="M1084" s="882">
        <v>34.5602211854156</v>
      </c>
      <c r="N1084" s="881">
        <v>1</v>
      </c>
      <c r="O1084" s="881">
        <v>0</v>
      </c>
      <c r="P1084" s="878">
        <v>4690379085027</v>
      </c>
      <c r="Q1084" s="881"/>
      <c r="R1084" s="881">
        <v>0</v>
      </c>
      <c r="S1084" s="878" t="s">
        <v>4107</v>
      </c>
      <c r="T1084" s="884">
        <f t="shared" si="32"/>
        <v>474.09200000000004</v>
      </c>
      <c r="U1084" s="885">
        <f t="shared" si="33"/>
        <v>497.79660000000007</v>
      </c>
    </row>
    <row r="1085" spans="1:21" hidden="1">
      <c r="A1085" s="878" t="s">
        <v>5172</v>
      </c>
      <c r="B1085" s="879">
        <v>610090002415</v>
      </c>
      <c r="C1085" s="878" t="s">
        <v>5195</v>
      </c>
      <c r="D1085" s="878" t="s">
        <v>4134</v>
      </c>
      <c r="E1085" s="878" t="s">
        <v>4135</v>
      </c>
      <c r="F1085" s="880">
        <v>707.6</v>
      </c>
      <c r="G1085" s="878" t="s">
        <v>4106</v>
      </c>
      <c r="H1085" s="881">
        <v>10</v>
      </c>
      <c r="I1085" s="882">
        <v>0.57600368642359301</v>
      </c>
      <c r="J1085" s="882">
        <v>0</v>
      </c>
      <c r="K1085" s="883">
        <v>60</v>
      </c>
      <c r="L1085" s="882">
        <v>9.5</v>
      </c>
      <c r="M1085" s="882">
        <v>34.5602211854156</v>
      </c>
      <c r="N1085" s="881">
        <v>1</v>
      </c>
      <c r="O1085" s="881">
        <v>0</v>
      </c>
      <c r="P1085" s="878">
        <v>4690379085034</v>
      </c>
      <c r="Q1085" s="881"/>
      <c r="R1085" s="881">
        <v>0</v>
      </c>
      <c r="S1085" s="878" t="s">
        <v>4107</v>
      </c>
      <c r="T1085" s="884">
        <f t="shared" si="32"/>
        <v>474.09200000000004</v>
      </c>
      <c r="U1085" s="885">
        <f t="shared" si="33"/>
        <v>497.79660000000007</v>
      </c>
    </row>
    <row r="1086" spans="1:21" hidden="1">
      <c r="A1086" s="878" t="s">
        <v>5172</v>
      </c>
      <c r="B1086" s="879">
        <v>610090002412</v>
      </c>
      <c r="C1086" s="878" t="s">
        <v>5196</v>
      </c>
      <c r="D1086" s="878" t="s">
        <v>4140</v>
      </c>
      <c r="E1086" s="878" t="s">
        <v>4135</v>
      </c>
      <c r="F1086" s="880">
        <v>237.9</v>
      </c>
      <c r="G1086" s="878" t="s">
        <v>4106</v>
      </c>
      <c r="H1086" s="881">
        <v>10</v>
      </c>
      <c r="I1086" s="882">
        <v>0.43200276481769501</v>
      </c>
      <c r="J1086" s="882">
        <v>0</v>
      </c>
      <c r="K1086" s="883">
        <v>72</v>
      </c>
      <c r="L1086" s="882">
        <v>9.0299999999999994</v>
      </c>
      <c r="M1086" s="882">
        <v>31.104199066873999</v>
      </c>
      <c r="N1086" s="881">
        <v>1</v>
      </c>
      <c r="O1086" s="881">
        <v>0</v>
      </c>
      <c r="P1086" s="878">
        <v>4690379085089</v>
      </c>
      <c r="Q1086" s="881"/>
      <c r="R1086" s="881">
        <v>0</v>
      </c>
      <c r="S1086" s="878" t="s">
        <v>4107</v>
      </c>
      <c r="T1086" s="884">
        <f t="shared" si="32"/>
        <v>159.393</v>
      </c>
      <c r="U1086" s="885">
        <f t="shared" si="33"/>
        <v>167.36265</v>
      </c>
    </row>
    <row r="1087" spans="1:21" hidden="1">
      <c r="A1087" s="878" t="s">
        <v>5172</v>
      </c>
      <c r="B1087" s="879">
        <v>610090002413</v>
      </c>
      <c r="C1087" s="878" t="s">
        <v>5197</v>
      </c>
      <c r="D1087" s="878" t="s">
        <v>4140</v>
      </c>
      <c r="E1087" s="878" t="s">
        <v>4135</v>
      </c>
      <c r="F1087" s="880">
        <v>237.9</v>
      </c>
      <c r="G1087" s="878" t="s">
        <v>4106</v>
      </c>
      <c r="H1087" s="881">
        <v>10</v>
      </c>
      <c r="I1087" s="882">
        <v>0.43200276481769501</v>
      </c>
      <c r="J1087" s="882">
        <v>0</v>
      </c>
      <c r="K1087" s="883">
        <v>72</v>
      </c>
      <c r="L1087" s="882">
        <v>9.0299999999999994</v>
      </c>
      <c r="M1087" s="882">
        <v>31.104199066873999</v>
      </c>
      <c r="N1087" s="881">
        <v>1</v>
      </c>
      <c r="O1087" s="881">
        <v>0</v>
      </c>
      <c r="P1087" s="878">
        <v>4690379085096</v>
      </c>
      <c r="Q1087" s="881"/>
      <c r="R1087" s="881">
        <v>0</v>
      </c>
      <c r="S1087" s="878" t="s">
        <v>4107</v>
      </c>
      <c r="T1087" s="884">
        <f t="shared" si="32"/>
        <v>159.393</v>
      </c>
      <c r="U1087" s="885">
        <f t="shared" si="33"/>
        <v>167.36265</v>
      </c>
    </row>
    <row r="1088" spans="1:21" hidden="1">
      <c r="A1088" s="878" t="s">
        <v>5172</v>
      </c>
      <c r="B1088" s="879">
        <v>610090002410</v>
      </c>
      <c r="C1088" s="878" t="s">
        <v>5198</v>
      </c>
      <c r="D1088" s="878" t="s">
        <v>4140</v>
      </c>
      <c r="E1088" s="878" t="s">
        <v>4135</v>
      </c>
      <c r="F1088" s="880">
        <v>237.9</v>
      </c>
      <c r="G1088" s="878" t="s">
        <v>4106</v>
      </c>
      <c r="H1088" s="881">
        <v>10</v>
      </c>
      <c r="I1088" s="882">
        <v>0.43200276481769501</v>
      </c>
      <c r="J1088" s="882">
        <v>0</v>
      </c>
      <c r="K1088" s="883">
        <v>72</v>
      </c>
      <c r="L1088" s="882">
        <v>9.0299999999999994</v>
      </c>
      <c r="M1088" s="882">
        <v>31.104199066873999</v>
      </c>
      <c r="N1088" s="881">
        <v>1</v>
      </c>
      <c r="O1088" s="881">
        <v>0</v>
      </c>
      <c r="P1088" s="878">
        <v>4690379085065</v>
      </c>
      <c r="Q1088" s="881"/>
      <c r="R1088" s="881">
        <v>0</v>
      </c>
      <c r="S1088" s="878" t="s">
        <v>4107</v>
      </c>
      <c r="T1088" s="884">
        <f t="shared" si="32"/>
        <v>159.393</v>
      </c>
      <c r="U1088" s="885">
        <f t="shared" si="33"/>
        <v>167.36265</v>
      </c>
    </row>
    <row r="1089" spans="1:21" hidden="1">
      <c r="A1089" s="878" t="s">
        <v>5172</v>
      </c>
      <c r="B1089" s="879">
        <v>610090002411</v>
      </c>
      <c r="C1089" s="878" t="s">
        <v>5199</v>
      </c>
      <c r="D1089" s="878" t="s">
        <v>4140</v>
      </c>
      <c r="E1089" s="878" t="s">
        <v>4135</v>
      </c>
      <c r="F1089" s="880">
        <v>237.9</v>
      </c>
      <c r="G1089" s="878" t="s">
        <v>4106</v>
      </c>
      <c r="H1089" s="881">
        <v>10</v>
      </c>
      <c r="I1089" s="882">
        <v>0.43200276481769501</v>
      </c>
      <c r="J1089" s="882">
        <v>0</v>
      </c>
      <c r="K1089" s="883">
        <v>72</v>
      </c>
      <c r="L1089" s="882">
        <v>9.0299999999999994</v>
      </c>
      <c r="M1089" s="882">
        <v>31.104199066873999</v>
      </c>
      <c r="N1089" s="881">
        <v>1</v>
      </c>
      <c r="O1089" s="881">
        <v>0</v>
      </c>
      <c r="P1089" s="878">
        <v>4690379085072</v>
      </c>
      <c r="Q1089" s="881"/>
      <c r="R1089" s="881">
        <v>0</v>
      </c>
      <c r="S1089" s="878" t="s">
        <v>4107</v>
      </c>
      <c r="T1089" s="884">
        <f t="shared" si="32"/>
        <v>159.393</v>
      </c>
      <c r="U1089" s="885">
        <f t="shared" si="33"/>
        <v>167.36265</v>
      </c>
    </row>
    <row r="1090" spans="1:21" hidden="1">
      <c r="A1090" s="878" t="s">
        <v>5172</v>
      </c>
      <c r="B1090" s="879">
        <v>610130005253</v>
      </c>
      <c r="C1090" s="878" t="s">
        <v>5200</v>
      </c>
      <c r="D1090" s="878" t="s">
        <v>4134</v>
      </c>
      <c r="E1090" s="878" t="s">
        <v>4150</v>
      </c>
      <c r="F1090" s="880">
        <v>1256.5999999999999</v>
      </c>
      <c r="G1090" s="878" t="s">
        <v>4106</v>
      </c>
      <c r="H1090" s="881">
        <v>10</v>
      </c>
      <c r="I1090" s="882">
        <v>0.57599539203686401</v>
      </c>
      <c r="J1090" s="882">
        <v>8</v>
      </c>
      <c r="K1090" s="883">
        <v>60</v>
      </c>
      <c r="L1090" s="882">
        <v>12.44</v>
      </c>
      <c r="M1090" s="882">
        <v>34.559723522211797</v>
      </c>
      <c r="N1090" s="881">
        <v>1</v>
      </c>
      <c r="O1090" s="881">
        <v>0</v>
      </c>
      <c r="P1090" s="878">
        <v>4690379084723</v>
      </c>
      <c r="Q1090" s="881"/>
      <c r="R1090" s="881">
        <v>0</v>
      </c>
      <c r="S1090" s="878" t="s">
        <v>4107</v>
      </c>
      <c r="T1090" s="884">
        <f t="shared" si="32"/>
        <v>841.92200000000003</v>
      </c>
      <c r="U1090" s="885">
        <f t="shared" si="33"/>
        <v>884.01810000000012</v>
      </c>
    </row>
    <row r="1091" spans="1:21" hidden="1">
      <c r="A1091" s="878" t="s">
        <v>5172</v>
      </c>
      <c r="B1091" s="879">
        <v>610130005254</v>
      </c>
      <c r="C1091" s="878" t="s">
        <v>5201</v>
      </c>
      <c r="D1091" s="878" t="s">
        <v>4134</v>
      </c>
      <c r="E1091" s="878" t="s">
        <v>4150</v>
      </c>
      <c r="F1091" s="880">
        <v>1256.5999999999999</v>
      </c>
      <c r="G1091" s="878" t="s">
        <v>4106</v>
      </c>
      <c r="H1091" s="881">
        <v>10</v>
      </c>
      <c r="I1091" s="882">
        <v>0.57599539203686401</v>
      </c>
      <c r="J1091" s="882">
        <v>8</v>
      </c>
      <c r="K1091" s="883">
        <v>60</v>
      </c>
      <c r="L1091" s="882">
        <v>12.44</v>
      </c>
      <c r="M1091" s="882">
        <v>34.559723522211797</v>
      </c>
      <c r="N1091" s="881">
        <v>1</v>
      </c>
      <c r="O1091" s="881">
        <v>0</v>
      </c>
      <c r="P1091" s="878">
        <v>4690379084730</v>
      </c>
      <c r="Q1091" s="881"/>
      <c r="R1091" s="881">
        <v>0</v>
      </c>
      <c r="S1091" s="878" t="s">
        <v>4107</v>
      </c>
      <c r="T1091" s="884">
        <f t="shared" si="32"/>
        <v>841.92200000000003</v>
      </c>
      <c r="U1091" s="885">
        <f t="shared" si="33"/>
        <v>884.01810000000012</v>
      </c>
    </row>
    <row r="1092" spans="1:21" hidden="1">
      <c r="A1092" s="878" t="s">
        <v>5172</v>
      </c>
      <c r="B1092" s="879">
        <v>610130005251</v>
      </c>
      <c r="C1092" s="878" t="s">
        <v>5202</v>
      </c>
      <c r="D1092" s="878" t="s">
        <v>4134</v>
      </c>
      <c r="E1092" s="878" t="s">
        <v>4150</v>
      </c>
      <c r="F1092" s="880">
        <v>1256.5999999999999</v>
      </c>
      <c r="G1092" s="878" t="s">
        <v>4106</v>
      </c>
      <c r="H1092" s="881">
        <v>10</v>
      </c>
      <c r="I1092" s="882">
        <v>0.57599539203686401</v>
      </c>
      <c r="J1092" s="882">
        <v>8</v>
      </c>
      <c r="K1092" s="883">
        <v>60</v>
      </c>
      <c r="L1092" s="882">
        <v>12.44</v>
      </c>
      <c r="M1092" s="882">
        <v>34.559723522211797</v>
      </c>
      <c r="N1092" s="881">
        <v>1</v>
      </c>
      <c r="O1092" s="881">
        <v>0</v>
      </c>
      <c r="P1092" s="878">
        <v>4690379084709</v>
      </c>
      <c r="Q1092" s="881"/>
      <c r="R1092" s="881">
        <v>0</v>
      </c>
      <c r="S1092" s="878" t="s">
        <v>4107</v>
      </c>
      <c r="T1092" s="884">
        <f t="shared" si="32"/>
        <v>841.92200000000003</v>
      </c>
      <c r="U1092" s="885">
        <f t="shared" si="33"/>
        <v>884.01810000000012</v>
      </c>
    </row>
    <row r="1093" spans="1:21" hidden="1">
      <c r="A1093" s="878" t="s">
        <v>5172</v>
      </c>
      <c r="B1093" s="879">
        <v>610130005252</v>
      </c>
      <c r="C1093" s="878" t="s">
        <v>5203</v>
      </c>
      <c r="D1093" s="878" t="s">
        <v>4134</v>
      </c>
      <c r="E1093" s="878" t="s">
        <v>4150</v>
      </c>
      <c r="F1093" s="880">
        <v>1256.5999999999999</v>
      </c>
      <c r="G1093" s="878" t="s">
        <v>4106</v>
      </c>
      <c r="H1093" s="881">
        <v>10</v>
      </c>
      <c r="I1093" s="882">
        <v>0.57599539203686401</v>
      </c>
      <c r="J1093" s="882">
        <v>8</v>
      </c>
      <c r="K1093" s="883">
        <v>60</v>
      </c>
      <c r="L1093" s="882">
        <v>12.44</v>
      </c>
      <c r="M1093" s="882">
        <v>34.559723522211797</v>
      </c>
      <c r="N1093" s="881">
        <v>1</v>
      </c>
      <c r="O1093" s="881">
        <v>0</v>
      </c>
      <c r="P1093" s="878">
        <v>4690379084716</v>
      </c>
      <c r="Q1093" s="881"/>
      <c r="R1093" s="881">
        <v>0</v>
      </c>
      <c r="S1093" s="878" t="s">
        <v>4107</v>
      </c>
      <c r="T1093" s="884">
        <f t="shared" si="32"/>
        <v>841.92200000000003</v>
      </c>
      <c r="U1093" s="885">
        <f t="shared" si="33"/>
        <v>884.01810000000012</v>
      </c>
    </row>
    <row r="1094" spans="1:21" hidden="1">
      <c r="A1094" s="878" t="s">
        <v>5172</v>
      </c>
      <c r="B1094" s="879">
        <v>610130005257</v>
      </c>
      <c r="C1094" s="878" t="s">
        <v>5204</v>
      </c>
      <c r="D1094" s="878" t="s">
        <v>4140</v>
      </c>
      <c r="E1094" s="878" t="s">
        <v>4150</v>
      </c>
      <c r="F1094" s="880">
        <v>1116.3</v>
      </c>
      <c r="G1094" s="878" t="s">
        <v>4106</v>
      </c>
      <c r="H1094" s="881">
        <v>10</v>
      </c>
      <c r="I1094" s="882">
        <v>0.43199654402764798</v>
      </c>
      <c r="J1094" s="882">
        <v>6</v>
      </c>
      <c r="K1094" s="883">
        <v>72</v>
      </c>
      <c r="L1094" s="882">
        <v>9.33</v>
      </c>
      <c r="M1094" s="882">
        <v>31.103751169990598</v>
      </c>
      <c r="N1094" s="881">
        <v>1</v>
      </c>
      <c r="O1094" s="881">
        <v>0</v>
      </c>
      <c r="P1094" s="878">
        <v>4690379084761</v>
      </c>
      <c r="Q1094" s="881"/>
      <c r="R1094" s="881">
        <v>0</v>
      </c>
      <c r="S1094" s="878" t="s">
        <v>4107</v>
      </c>
      <c r="T1094" s="884">
        <f t="shared" si="32"/>
        <v>747.92100000000005</v>
      </c>
      <c r="U1094" s="885">
        <f t="shared" si="33"/>
        <v>785.31705000000011</v>
      </c>
    </row>
    <row r="1095" spans="1:21" hidden="1">
      <c r="A1095" s="878" t="s">
        <v>5172</v>
      </c>
      <c r="B1095" s="879">
        <v>610130005258</v>
      </c>
      <c r="C1095" s="878" t="s">
        <v>5205</v>
      </c>
      <c r="D1095" s="878" t="s">
        <v>4140</v>
      </c>
      <c r="E1095" s="878" t="s">
        <v>4150</v>
      </c>
      <c r="F1095" s="880">
        <v>1116.3</v>
      </c>
      <c r="G1095" s="878" t="s">
        <v>4106</v>
      </c>
      <c r="H1095" s="881">
        <v>10</v>
      </c>
      <c r="I1095" s="882">
        <v>0.43199654402764798</v>
      </c>
      <c r="J1095" s="882">
        <v>6</v>
      </c>
      <c r="K1095" s="883">
        <v>72</v>
      </c>
      <c r="L1095" s="882">
        <v>9.33</v>
      </c>
      <c r="M1095" s="882">
        <v>31.103751169990598</v>
      </c>
      <c r="N1095" s="881">
        <v>1</v>
      </c>
      <c r="O1095" s="881">
        <v>0</v>
      </c>
      <c r="P1095" s="878">
        <v>4690379084778</v>
      </c>
      <c r="Q1095" s="881"/>
      <c r="R1095" s="881">
        <v>0</v>
      </c>
      <c r="S1095" s="878" t="s">
        <v>4107</v>
      </c>
      <c r="T1095" s="884">
        <f t="shared" si="32"/>
        <v>747.92100000000005</v>
      </c>
      <c r="U1095" s="885">
        <f t="shared" si="33"/>
        <v>785.31705000000011</v>
      </c>
    </row>
    <row r="1096" spans="1:21" hidden="1">
      <c r="A1096" s="878" t="s">
        <v>5172</v>
      </c>
      <c r="B1096" s="879">
        <v>610130005255</v>
      </c>
      <c r="C1096" s="878" t="s">
        <v>5206</v>
      </c>
      <c r="D1096" s="878" t="s">
        <v>4140</v>
      </c>
      <c r="E1096" s="878" t="s">
        <v>4150</v>
      </c>
      <c r="F1096" s="880">
        <v>1116.3</v>
      </c>
      <c r="G1096" s="878" t="s">
        <v>4106</v>
      </c>
      <c r="H1096" s="881">
        <v>10</v>
      </c>
      <c r="I1096" s="882">
        <v>0.43199654402764798</v>
      </c>
      <c r="J1096" s="882">
        <v>6</v>
      </c>
      <c r="K1096" s="883">
        <v>72</v>
      </c>
      <c r="L1096" s="882">
        <v>9.33</v>
      </c>
      <c r="M1096" s="882">
        <v>31.103751169990598</v>
      </c>
      <c r="N1096" s="881">
        <v>1</v>
      </c>
      <c r="O1096" s="881">
        <v>0</v>
      </c>
      <c r="P1096" s="878">
        <v>4690379084747</v>
      </c>
      <c r="Q1096" s="881"/>
      <c r="R1096" s="881">
        <v>0</v>
      </c>
      <c r="S1096" s="878" t="s">
        <v>4107</v>
      </c>
      <c r="T1096" s="884">
        <f t="shared" si="32"/>
        <v>747.92100000000005</v>
      </c>
      <c r="U1096" s="885">
        <f t="shared" si="33"/>
        <v>785.31705000000011</v>
      </c>
    </row>
    <row r="1097" spans="1:21" hidden="1">
      <c r="A1097" s="878" t="s">
        <v>5172</v>
      </c>
      <c r="B1097" s="879">
        <v>610130005256</v>
      </c>
      <c r="C1097" s="878" t="s">
        <v>5207</v>
      </c>
      <c r="D1097" s="878" t="s">
        <v>4140</v>
      </c>
      <c r="E1097" s="878" t="s">
        <v>4150</v>
      </c>
      <c r="F1097" s="880">
        <v>1116.3</v>
      </c>
      <c r="G1097" s="878" t="s">
        <v>4106</v>
      </c>
      <c r="H1097" s="881">
        <v>10</v>
      </c>
      <c r="I1097" s="882">
        <v>0.43199654402764798</v>
      </c>
      <c r="J1097" s="882">
        <v>6</v>
      </c>
      <c r="K1097" s="883">
        <v>72</v>
      </c>
      <c r="L1097" s="882">
        <v>9.33</v>
      </c>
      <c r="M1097" s="882">
        <v>31.103751169990598</v>
      </c>
      <c r="N1097" s="881">
        <v>1</v>
      </c>
      <c r="O1097" s="881">
        <v>0</v>
      </c>
      <c r="P1097" s="878">
        <v>4690379084754</v>
      </c>
      <c r="Q1097" s="881"/>
      <c r="R1097" s="881">
        <v>0</v>
      </c>
      <c r="S1097" s="878" t="s">
        <v>4107</v>
      </c>
      <c r="T1097" s="884">
        <f t="shared" si="32"/>
        <v>747.92100000000005</v>
      </c>
      <c r="U1097" s="885">
        <f t="shared" si="33"/>
        <v>785.31705000000011</v>
      </c>
    </row>
    <row r="1098" spans="1:21" hidden="1">
      <c r="A1098" s="878" t="s">
        <v>5172</v>
      </c>
      <c r="B1098" s="879">
        <v>620070002135</v>
      </c>
      <c r="C1098" s="878" t="s">
        <v>5208</v>
      </c>
      <c r="D1098" s="878" t="s">
        <v>4159</v>
      </c>
      <c r="E1098" s="878" t="s">
        <v>4135</v>
      </c>
      <c r="F1098" s="880">
        <v>12157.3</v>
      </c>
      <c r="G1098" s="878" t="s">
        <v>4106</v>
      </c>
      <c r="H1098" s="881">
        <v>2</v>
      </c>
      <c r="I1098" s="882">
        <v>1.05596620908131</v>
      </c>
      <c r="J1098" s="882">
        <v>0</v>
      </c>
      <c r="K1098" s="883">
        <v>18</v>
      </c>
      <c r="L1098" s="882">
        <v>28</v>
      </c>
      <c r="M1098" s="882">
        <v>19.007391763463598</v>
      </c>
      <c r="N1098" s="881">
        <v>1</v>
      </c>
      <c r="O1098" s="881">
        <v>0</v>
      </c>
      <c r="P1098" s="878">
        <v>4690379084808</v>
      </c>
      <c r="Q1098" s="881"/>
      <c r="R1098" s="881">
        <v>0</v>
      </c>
      <c r="S1098" s="878" t="s">
        <v>4107</v>
      </c>
      <c r="T1098" s="884">
        <f t="shared" si="32"/>
        <v>8145.3909999999996</v>
      </c>
      <c r="U1098" s="885">
        <f t="shared" si="33"/>
        <v>8552.6605500000005</v>
      </c>
    </row>
    <row r="1099" spans="1:21" hidden="1">
      <c r="A1099" s="878" t="s">
        <v>5172</v>
      </c>
      <c r="B1099" s="879">
        <v>620070002136</v>
      </c>
      <c r="C1099" s="878" t="s">
        <v>5209</v>
      </c>
      <c r="D1099" s="878" t="s">
        <v>4159</v>
      </c>
      <c r="E1099" s="878" t="s">
        <v>4135</v>
      </c>
      <c r="F1099" s="880">
        <v>12157.3</v>
      </c>
      <c r="G1099" s="878" t="s">
        <v>4106</v>
      </c>
      <c r="H1099" s="881">
        <v>2</v>
      </c>
      <c r="I1099" s="882">
        <v>1.05596620908131</v>
      </c>
      <c r="J1099" s="882">
        <v>0</v>
      </c>
      <c r="K1099" s="883">
        <v>18</v>
      </c>
      <c r="L1099" s="882">
        <v>28</v>
      </c>
      <c r="M1099" s="882">
        <v>19.007391763463598</v>
      </c>
      <c r="N1099" s="881">
        <v>1</v>
      </c>
      <c r="O1099" s="881">
        <v>0</v>
      </c>
      <c r="P1099" s="878">
        <v>4690379084815</v>
      </c>
      <c r="Q1099" s="881"/>
      <c r="R1099" s="881">
        <v>0</v>
      </c>
      <c r="S1099" s="878" t="s">
        <v>4107</v>
      </c>
      <c r="T1099" s="884">
        <f t="shared" si="32"/>
        <v>8145.3909999999996</v>
      </c>
      <c r="U1099" s="885">
        <f t="shared" si="33"/>
        <v>8552.6605500000005</v>
      </c>
    </row>
    <row r="1100" spans="1:21" hidden="1">
      <c r="A1100" s="878" t="s">
        <v>5172</v>
      </c>
      <c r="B1100" s="879">
        <v>620070002133</v>
      </c>
      <c r="C1100" s="878" t="s">
        <v>5210</v>
      </c>
      <c r="D1100" s="878" t="s">
        <v>4159</v>
      </c>
      <c r="E1100" s="878" t="s">
        <v>4135</v>
      </c>
      <c r="F1100" s="880">
        <v>12157.3</v>
      </c>
      <c r="G1100" s="878" t="s">
        <v>4106</v>
      </c>
      <c r="H1100" s="881">
        <v>2</v>
      </c>
      <c r="I1100" s="882">
        <v>1.05596620908131</v>
      </c>
      <c r="J1100" s="882">
        <v>0</v>
      </c>
      <c r="K1100" s="883">
        <v>18</v>
      </c>
      <c r="L1100" s="882">
        <v>28</v>
      </c>
      <c r="M1100" s="882">
        <v>19.007391763463598</v>
      </c>
      <c r="N1100" s="881">
        <v>1</v>
      </c>
      <c r="O1100" s="881">
        <v>0</v>
      </c>
      <c r="P1100" s="878">
        <v>4690379084785</v>
      </c>
      <c r="Q1100" s="881"/>
      <c r="R1100" s="881">
        <v>0</v>
      </c>
      <c r="S1100" s="878" t="s">
        <v>4107</v>
      </c>
      <c r="T1100" s="884">
        <f t="shared" si="32"/>
        <v>8145.3909999999996</v>
      </c>
      <c r="U1100" s="885">
        <f t="shared" si="33"/>
        <v>8552.6605500000005</v>
      </c>
    </row>
    <row r="1101" spans="1:21" hidden="1">
      <c r="A1101" s="878" t="s">
        <v>5172</v>
      </c>
      <c r="B1101" s="879">
        <v>620070002134</v>
      </c>
      <c r="C1101" s="878" t="s">
        <v>5211</v>
      </c>
      <c r="D1101" s="878" t="s">
        <v>4159</v>
      </c>
      <c r="E1101" s="878" t="s">
        <v>4135</v>
      </c>
      <c r="F1101" s="880">
        <v>12157.3</v>
      </c>
      <c r="G1101" s="878" t="s">
        <v>4106</v>
      </c>
      <c r="H1101" s="881">
        <v>2</v>
      </c>
      <c r="I1101" s="882">
        <v>1.05596620908131</v>
      </c>
      <c r="J1101" s="882">
        <v>0</v>
      </c>
      <c r="K1101" s="883">
        <v>18</v>
      </c>
      <c r="L1101" s="882">
        <v>28</v>
      </c>
      <c r="M1101" s="882">
        <v>19.007391763463598</v>
      </c>
      <c r="N1101" s="881">
        <v>1</v>
      </c>
      <c r="O1101" s="881">
        <v>0</v>
      </c>
      <c r="P1101" s="878">
        <v>4690379084792</v>
      </c>
      <c r="Q1101" s="881"/>
      <c r="R1101" s="881">
        <v>0</v>
      </c>
      <c r="S1101" s="878" t="s">
        <v>4107</v>
      </c>
      <c r="T1101" s="884">
        <f t="shared" si="32"/>
        <v>8145.3909999999996</v>
      </c>
      <c r="U1101" s="885">
        <f t="shared" si="33"/>
        <v>8552.6605500000005</v>
      </c>
    </row>
    <row r="1102" spans="1:21" hidden="1">
      <c r="A1102" s="878" t="s">
        <v>5172</v>
      </c>
      <c r="B1102" s="879">
        <v>620070002139</v>
      </c>
      <c r="C1102" s="878" t="s">
        <v>5212</v>
      </c>
      <c r="D1102" s="878" t="s">
        <v>4159</v>
      </c>
      <c r="E1102" s="878" t="s">
        <v>4135</v>
      </c>
      <c r="F1102" s="880">
        <v>16427.3</v>
      </c>
      <c r="G1102" s="878" t="s">
        <v>4106</v>
      </c>
      <c r="H1102" s="881">
        <v>1</v>
      </c>
      <c r="I1102" s="882">
        <v>0.527983104540655</v>
      </c>
      <c r="J1102" s="882">
        <v>0</v>
      </c>
      <c r="K1102" s="883">
        <v>30</v>
      </c>
      <c r="L1102" s="882">
        <v>15.2</v>
      </c>
      <c r="M1102" s="882">
        <v>15.8394931362196</v>
      </c>
      <c r="N1102" s="881">
        <v>1</v>
      </c>
      <c r="O1102" s="881">
        <v>0</v>
      </c>
      <c r="P1102" s="878">
        <v>4690379084846</v>
      </c>
      <c r="Q1102" s="881"/>
      <c r="R1102" s="881">
        <v>0</v>
      </c>
      <c r="S1102" s="878" t="s">
        <v>4107</v>
      </c>
      <c r="T1102" s="884">
        <f t="shared" si="32"/>
        <v>11006.291000000001</v>
      </c>
      <c r="U1102" s="885">
        <f t="shared" si="33"/>
        <v>11556.605550000002</v>
      </c>
    </row>
    <row r="1103" spans="1:21" hidden="1">
      <c r="A1103" s="878" t="s">
        <v>5172</v>
      </c>
      <c r="B1103" s="879">
        <v>620070002140</v>
      </c>
      <c r="C1103" s="878" t="s">
        <v>5213</v>
      </c>
      <c r="D1103" s="878" t="s">
        <v>4159</v>
      </c>
      <c r="E1103" s="878" t="s">
        <v>4135</v>
      </c>
      <c r="F1103" s="880">
        <v>16427.3</v>
      </c>
      <c r="G1103" s="878" t="s">
        <v>4106</v>
      </c>
      <c r="H1103" s="881">
        <v>1</v>
      </c>
      <c r="I1103" s="882">
        <v>0.527983104540655</v>
      </c>
      <c r="J1103" s="882">
        <v>0</v>
      </c>
      <c r="K1103" s="883">
        <v>30</v>
      </c>
      <c r="L1103" s="882">
        <v>15.2</v>
      </c>
      <c r="M1103" s="882">
        <v>15.8394931362196</v>
      </c>
      <c r="N1103" s="881">
        <v>1</v>
      </c>
      <c r="O1103" s="881">
        <v>0</v>
      </c>
      <c r="P1103" s="878">
        <v>4690379084853</v>
      </c>
      <c r="Q1103" s="881"/>
      <c r="R1103" s="881">
        <v>0</v>
      </c>
      <c r="S1103" s="878" t="s">
        <v>4107</v>
      </c>
      <c r="T1103" s="884">
        <f t="shared" si="32"/>
        <v>11006.291000000001</v>
      </c>
      <c r="U1103" s="885">
        <f t="shared" si="33"/>
        <v>11556.605550000002</v>
      </c>
    </row>
    <row r="1104" spans="1:21" hidden="1">
      <c r="A1104" s="878" t="s">
        <v>5172</v>
      </c>
      <c r="B1104" s="879">
        <v>620070002137</v>
      </c>
      <c r="C1104" s="878" t="s">
        <v>5214</v>
      </c>
      <c r="D1104" s="878" t="s">
        <v>4159</v>
      </c>
      <c r="E1104" s="878" t="s">
        <v>4135</v>
      </c>
      <c r="F1104" s="880">
        <v>16427.3</v>
      </c>
      <c r="G1104" s="878" t="s">
        <v>4106</v>
      </c>
      <c r="H1104" s="881">
        <v>1</v>
      </c>
      <c r="I1104" s="882">
        <v>0.527983104540655</v>
      </c>
      <c r="J1104" s="882">
        <v>0</v>
      </c>
      <c r="K1104" s="883">
        <v>30</v>
      </c>
      <c r="L1104" s="882">
        <v>15.2</v>
      </c>
      <c r="M1104" s="882">
        <v>15.8394931362196</v>
      </c>
      <c r="N1104" s="881">
        <v>1</v>
      </c>
      <c r="O1104" s="881">
        <v>0</v>
      </c>
      <c r="P1104" s="878">
        <v>4690379084822</v>
      </c>
      <c r="Q1104" s="881"/>
      <c r="R1104" s="881">
        <v>0</v>
      </c>
      <c r="S1104" s="878" t="s">
        <v>4107</v>
      </c>
      <c r="T1104" s="884">
        <f t="shared" si="32"/>
        <v>11006.291000000001</v>
      </c>
      <c r="U1104" s="885">
        <f t="shared" si="33"/>
        <v>11556.605550000002</v>
      </c>
    </row>
    <row r="1105" spans="1:21" hidden="1">
      <c r="A1105" s="878" t="s">
        <v>5172</v>
      </c>
      <c r="B1105" s="879">
        <v>620070002138</v>
      </c>
      <c r="C1105" s="878" t="s">
        <v>5215</v>
      </c>
      <c r="D1105" s="878" t="s">
        <v>4159</v>
      </c>
      <c r="E1105" s="878" t="s">
        <v>4135</v>
      </c>
      <c r="F1105" s="880">
        <v>16427.3</v>
      </c>
      <c r="G1105" s="878" t="s">
        <v>4106</v>
      </c>
      <c r="H1105" s="881">
        <v>1</v>
      </c>
      <c r="I1105" s="882">
        <v>0.527983104540655</v>
      </c>
      <c r="J1105" s="882">
        <v>0</v>
      </c>
      <c r="K1105" s="883">
        <v>30</v>
      </c>
      <c r="L1105" s="882">
        <v>15.2</v>
      </c>
      <c r="M1105" s="882">
        <v>15.8394931362196</v>
      </c>
      <c r="N1105" s="881">
        <v>1</v>
      </c>
      <c r="O1105" s="881">
        <v>0</v>
      </c>
      <c r="P1105" s="878">
        <v>4690379084839</v>
      </c>
      <c r="Q1105" s="881"/>
      <c r="R1105" s="881">
        <v>0</v>
      </c>
      <c r="S1105" s="878" t="s">
        <v>4107</v>
      </c>
      <c r="T1105" s="884">
        <f t="shared" si="32"/>
        <v>11006.291000000001</v>
      </c>
      <c r="U1105" s="885">
        <f t="shared" si="33"/>
        <v>11556.605550000002</v>
      </c>
    </row>
    <row r="1106" spans="1:21" hidden="1">
      <c r="A1106" s="878" t="s">
        <v>5172</v>
      </c>
      <c r="B1106" s="879">
        <v>620070002143</v>
      </c>
      <c r="C1106" s="878" t="s">
        <v>5216</v>
      </c>
      <c r="D1106" s="878" t="s">
        <v>4159</v>
      </c>
      <c r="E1106" s="878" t="s">
        <v>4135</v>
      </c>
      <c r="F1106" s="880">
        <v>16427.3</v>
      </c>
      <c r="G1106" s="878" t="s">
        <v>4106</v>
      </c>
      <c r="H1106" s="881">
        <v>1</v>
      </c>
      <c r="I1106" s="882">
        <v>0.527983104540655</v>
      </c>
      <c r="J1106" s="882">
        <v>0</v>
      </c>
      <c r="K1106" s="883">
        <v>30</v>
      </c>
      <c r="L1106" s="882">
        <v>15.2</v>
      </c>
      <c r="M1106" s="882">
        <v>15.8394931362196</v>
      </c>
      <c r="N1106" s="881">
        <v>1</v>
      </c>
      <c r="O1106" s="881">
        <v>0</v>
      </c>
      <c r="P1106" s="878">
        <v>4690379084884</v>
      </c>
      <c r="Q1106" s="881"/>
      <c r="R1106" s="881">
        <v>0</v>
      </c>
      <c r="S1106" s="878" t="s">
        <v>4107</v>
      </c>
      <c r="T1106" s="884">
        <f t="shared" si="32"/>
        <v>11006.291000000001</v>
      </c>
      <c r="U1106" s="885">
        <f t="shared" si="33"/>
        <v>11556.605550000002</v>
      </c>
    </row>
    <row r="1107" spans="1:21" hidden="1">
      <c r="A1107" s="878" t="s">
        <v>5172</v>
      </c>
      <c r="B1107" s="879">
        <v>620070002144</v>
      </c>
      <c r="C1107" s="878" t="s">
        <v>5217</v>
      </c>
      <c r="D1107" s="878" t="s">
        <v>4159</v>
      </c>
      <c r="E1107" s="878" t="s">
        <v>4135</v>
      </c>
      <c r="F1107" s="880">
        <v>16427.3</v>
      </c>
      <c r="G1107" s="878" t="s">
        <v>4106</v>
      </c>
      <c r="H1107" s="881">
        <v>1</v>
      </c>
      <c r="I1107" s="882">
        <v>0.527983104540655</v>
      </c>
      <c r="J1107" s="882">
        <v>0</v>
      </c>
      <c r="K1107" s="883">
        <v>30</v>
      </c>
      <c r="L1107" s="882">
        <v>15.2</v>
      </c>
      <c r="M1107" s="882">
        <v>15.8394931362196</v>
      </c>
      <c r="N1107" s="881">
        <v>1</v>
      </c>
      <c r="O1107" s="881">
        <v>0</v>
      </c>
      <c r="P1107" s="878">
        <v>4690379084891</v>
      </c>
      <c r="Q1107" s="881"/>
      <c r="R1107" s="881">
        <v>0</v>
      </c>
      <c r="S1107" s="878" t="s">
        <v>4107</v>
      </c>
      <c r="T1107" s="884">
        <f t="shared" si="32"/>
        <v>11006.291000000001</v>
      </c>
      <c r="U1107" s="885">
        <f t="shared" si="33"/>
        <v>11556.605550000002</v>
      </c>
    </row>
    <row r="1108" spans="1:21" hidden="1">
      <c r="A1108" s="878" t="s">
        <v>5172</v>
      </c>
      <c r="B1108" s="879">
        <v>620070002141</v>
      </c>
      <c r="C1108" s="878" t="s">
        <v>5218</v>
      </c>
      <c r="D1108" s="878" t="s">
        <v>4159</v>
      </c>
      <c r="E1108" s="878" t="s">
        <v>4135</v>
      </c>
      <c r="F1108" s="880">
        <v>16427.3</v>
      </c>
      <c r="G1108" s="878" t="s">
        <v>4106</v>
      </c>
      <c r="H1108" s="881">
        <v>1</v>
      </c>
      <c r="I1108" s="882">
        <v>0.527983104540655</v>
      </c>
      <c r="J1108" s="882">
        <v>0</v>
      </c>
      <c r="K1108" s="883">
        <v>30</v>
      </c>
      <c r="L1108" s="882">
        <v>15.2</v>
      </c>
      <c r="M1108" s="882">
        <v>15.8394931362196</v>
      </c>
      <c r="N1108" s="881">
        <v>1</v>
      </c>
      <c r="O1108" s="881">
        <v>0</v>
      </c>
      <c r="P1108" s="878">
        <v>4690379084860</v>
      </c>
      <c r="Q1108" s="881"/>
      <c r="R1108" s="881">
        <v>0</v>
      </c>
      <c r="S1108" s="878" t="s">
        <v>4107</v>
      </c>
      <c r="T1108" s="884">
        <f t="shared" si="32"/>
        <v>11006.291000000001</v>
      </c>
      <c r="U1108" s="885">
        <f t="shared" si="33"/>
        <v>11556.605550000002</v>
      </c>
    </row>
    <row r="1109" spans="1:21" hidden="1">
      <c r="A1109" s="878" t="s">
        <v>5172</v>
      </c>
      <c r="B1109" s="879">
        <v>620070002142</v>
      </c>
      <c r="C1109" s="878" t="s">
        <v>5219</v>
      </c>
      <c r="D1109" s="878" t="s">
        <v>4159</v>
      </c>
      <c r="E1109" s="878" t="s">
        <v>4135</v>
      </c>
      <c r="F1109" s="880">
        <v>16427.3</v>
      </c>
      <c r="G1109" s="878" t="s">
        <v>4106</v>
      </c>
      <c r="H1109" s="881">
        <v>1</v>
      </c>
      <c r="I1109" s="882">
        <v>0.527983104540655</v>
      </c>
      <c r="J1109" s="882">
        <v>0</v>
      </c>
      <c r="K1109" s="883">
        <v>30</v>
      </c>
      <c r="L1109" s="882">
        <v>15.2</v>
      </c>
      <c r="M1109" s="882">
        <v>15.8394931362196</v>
      </c>
      <c r="N1109" s="881">
        <v>1</v>
      </c>
      <c r="O1109" s="881">
        <v>0</v>
      </c>
      <c r="P1109" s="878">
        <v>4690379084877</v>
      </c>
      <c r="Q1109" s="881"/>
      <c r="R1109" s="881">
        <v>0</v>
      </c>
      <c r="S1109" s="878" t="s">
        <v>4107</v>
      </c>
      <c r="T1109" s="884">
        <f t="shared" si="32"/>
        <v>11006.291000000001</v>
      </c>
      <c r="U1109" s="885">
        <f t="shared" si="33"/>
        <v>11556.605550000002</v>
      </c>
    </row>
    <row r="1110" spans="1:21" hidden="1">
      <c r="A1110" s="878" t="s">
        <v>5172</v>
      </c>
      <c r="B1110" s="879">
        <v>620070002147</v>
      </c>
      <c r="C1110" s="878" t="s">
        <v>5220</v>
      </c>
      <c r="D1110" s="878" t="s">
        <v>4185</v>
      </c>
      <c r="E1110" s="878" t="s">
        <v>4135</v>
      </c>
      <c r="F1110" s="880">
        <v>8985.2999999999993</v>
      </c>
      <c r="G1110" s="878" t="s">
        <v>4106</v>
      </c>
      <c r="H1110" s="881">
        <v>2</v>
      </c>
      <c r="I1110" s="882">
        <v>0.79207920792079201</v>
      </c>
      <c r="J1110" s="882">
        <v>0</v>
      </c>
      <c r="K1110" s="883">
        <v>18</v>
      </c>
      <c r="L1110" s="882">
        <v>22.9</v>
      </c>
      <c r="M1110" s="882">
        <v>14.2574257425743</v>
      </c>
      <c r="N1110" s="881">
        <v>1</v>
      </c>
      <c r="O1110" s="881">
        <v>0</v>
      </c>
      <c r="P1110" s="878">
        <v>4690379084921</v>
      </c>
      <c r="Q1110" s="881"/>
      <c r="R1110" s="881">
        <v>0</v>
      </c>
      <c r="S1110" s="878" t="s">
        <v>4107</v>
      </c>
      <c r="T1110" s="884">
        <f t="shared" si="32"/>
        <v>6020.1509999999998</v>
      </c>
      <c r="U1110" s="885">
        <f t="shared" si="33"/>
        <v>6321.1585500000001</v>
      </c>
    </row>
    <row r="1111" spans="1:21" hidden="1">
      <c r="A1111" s="878" t="s">
        <v>5172</v>
      </c>
      <c r="B1111" s="879">
        <v>620070002148</v>
      </c>
      <c r="C1111" s="878" t="s">
        <v>5221</v>
      </c>
      <c r="D1111" s="878" t="s">
        <v>4185</v>
      </c>
      <c r="E1111" s="878" t="s">
        <v>4135</v>
      </c>
      <c r="F1111" s="880">
        <v>8985.2999999999993</v>
      </c>
      <c r="G1111" s="878" t="s">
        <v>4106</v>
      </c>
      <c r="H1111" s="881">
        <v>2</v>
      </c>
      <c r="I1111" s="882">
        <v>0.79207920792079201</v>
      </c>
      <c r="J1111" s="882">
        <v>0</v>
      </c>
      <c r="K1111" s="883">
        <v>18</v>
      </c>
      <c r="L1111" s="882">
        <v>22.9</v>
      </c>
      <c r="M1111" s="882">
        <v>14.2574257425743</v>
      </c>
      <c r="N1111" s="881">
        <v>1</v>
      </c>
      <c r="O1111" s="881">
        <v>0</v>
      </c>
      <c r="P1111" s="878">
        <v>4690379084938</v>
      </c>
      <c r="Q1111" s="881"/>
      <c r="R1111" s="881">
        <v>0</v>
      </c>
      <c r="S1111" s="878" t="s">
        <v>4107</v>
      </c>
      <c r="T1111" s="884">
        <f t="shared" si="32"/>
        <v>6020.1509999999998</v>
      </c>
      <c r="U1111" s="885">
        <f t="shared" si="33"/>
        <v>6321.1585500000001</v>
      </c>
    </row>
    <row r="1112" spans="1:21" hidden="1">
      <c r="A1112" s="878" t="s">
        <v>5172</v>
      </c>
      <c r="B1112" s="879">
        <v>620070002145</v>
      </c>
      <c r="C1112" s="878" t="s">
        <v>5222</v>
      </c>
      <c r="D1112" s="878" t="s">
        <v>4185</v>
      </c>
      <c r="E1112" s="878" t="s">
        <v>4135</v>
      </c>
      <c r="F1112" s="880">
        <v>8985.2999999999993</v>
      </c>
      <c r="G1112" s="878" t="s">
        <v>4106</v>
      </c>
      <c r="H1112" s="881">
        <v>2</v>
      </c>
      <c r="I1112" s="882">
        <v>0.79207920792079201</v>
      </c>
      <c r="J1112" s="882">
        <v>0</v>
      </c>
      <c r="K1112" s="883">
        <v>18</v>
      </c>
      <c r="L1112" s="882">
        <v>22.9</v>
      </c>
      <c r="M1112" s="882">
        <v>14.2574257425743</v>
      </c>
      <c r="N1112" s="881">
        <v>1</v>
      </c>
      <c r="O1112" s="881">
        <v>0</v>
      </c>
      <c r="P1112" s="878">
        <v>4690379084907</v>
      </c>
      <c r="Q1112" s="881"/>
      <c r="R1112" s="881">
        <v>0</v>
      </c>
      <c r="S1112" s="878" t="s">
        <v>4107</v>
      </c>
      <c r="T1112" s="884">
        <f t="shared" si="32"/>
        <v>6020.1509999999998</v>
      </c>
      <c r="U1112" s="885">
        <f t="shared" si="33"/>
        <v>6321.1585500000001</v>
      </c>
    </row>
    <row r="1113" spans="1:21" hidden="1">
      <c r="A1113" s="878" t="s">
        <v>5172</v>
      </c>
      <c r="B1113" s="879">
        <v>620070002146</v>
      </c>
      <c r="C1113" s="878" t="s">
        <v>5223</v>
      </c>
      <c r="D1113" s="878" t="s">
        <v>4185</v>
      </c>
      <c r="E1113" s="878" t="s">
        <v>4135</v>
      </c>
      <c r="F1113" s="880">
        <v>8985.2999999999993</v>
      </c>
      <c r="G1113" s="878" t="s">
        <v>4106</v>
      </c>
      <c r="H1113" s="881">
        <v>2</v>
      </c>
      <c r="I1113" s="882">
        <v>0.79207920792079201</v>
      </c>
      <c r="J1113" s="882">
        <v>0</v>
      </c>
      <c r="K1113" s="883">
        <v>18</v>
      </c>
      <c r="L1113" s="882">
        <v>22.9</v>
      </c>
      <c r="M1113" s="882">
        <v>14.2574257425743</v>
      </c>
      <c r="N1113" s="881">
        <v>1</v>
      </c>
      <c r="O1113" s="881">
        <v>0</v>
      </c>
      <c r="P1113" s="878">
        <v>4690379084914</v>
      </c>
      <c r="Q1113" s="881"/>
      <c r="R1113" s="881">
        <v>0</v>
      </c>
      <c r="S1113" s="878" t="s">
        <v>4107</v>
      </c>
      <c r="T1113" s="884">
        <f t="shared" si="32"/>
        <v>6020.1509999999998</v>
      </c>
      <c r="U1113" s="885">
        <f t="shared" si="33"/>
        <v>6321.1585500000001</v>
      </c>
    </row>
    <row r="1114" spans="1:21" hidden="1">
      <c r="A1114" s="878" t="s">
        <v>5172</v>
      </c>
      <c r="B1114" s="879">
        <v>620070002151</v>
      </c>
      <c r="C1114" s="878" t="s">
        <v>5224</v>
      </c>
      <c r="D1114" s="878" t="s">
        <v>4185</v>
      </c>
      <c r="E1114" s="878" t="s">
        <v>4135</v>
      </c>
      <c r="F1114" s="880">
        <v>12895.4</v>
      </c>
      <c r="G1114" s="878" t="s">
        <v>4106</v>
      </c>
      <c r="H1114" s="881">
        <v>1</v>
      </c>
      <c r="I1114" s="882">
        <v>0.396039603960396</v>
      </c>
      <c r="J1114" s="882">
        <v>0</v>
      </c>
      <c r="K1114" s="883">
        <v>30</v>
      </c>
      <c r="L1114" s="882">
        <v>11.45</v>
      </c>
      <c r="M1114" s="882">
        <v>11.881188118811901</v>
      </c>
      <c r="N1114" s="881">
        <v>1</v>
      </c>
      <c r="O1114" s="881">
        <v>0</v>
      </c>
      <c r="P1114" s="878">
        <v>4690379084969</v>
      </c>
      <c r="Q1114" s="881"/>
      <c r="R1114" s="881">
        <v>0</v>
      </c>
      <c r="S1114" s="878" t="s">
        <v>4107</v>
      </c>
      <c r="T1114" s="884">
        <f t="shared" si="32"/>
        <v>8639.9179999999997</v>
      </c>
      <c r="U1114" s="885">
        <f t="shared" si="33"/>
        <v>9071.9138999999996</v>
      </c>
    </row>
    <row r="1115" spans="1:21" hidden="1">
      <c r="A1115" s="878" t="s">
        <v>5172</v>
      </c>
      <c r="B1115" s="879">
        <v>620070002152</v>
      </c>
      <c r="C1115" s="878" t="s">
        <v>5225</v>
      </c>
      <c r="D1115" s="878" t="s">
        <v>4185</v>
      </c>
      <c r="E1115" s="878" t="s">
        <v>4135</v>
      </c>
      <c r="F1115" s="880">
        <v>12895.4</v>
      </c>
      <c r="G1115" s="878" t="s">
        <v>4106</v>
      </c>
      <c r="H1115" s="881">
        <v>1</v>
      </c>
      <c r="I1115" s="882">
        <v>0.396039603960396</v>
      </c>
      <c r="J1115" s="882">
        <v>0</v>
      </c>
      <c r="K1115" s="883">
        <v>30</v>
      </c>
      <c r="L1115" s="882">
        <v>11.45</v>
      </c>
      <c r="M1115" s="882">
        <v>11.881188118811901</v>
      </c>
      <c r="N1115" s="881">
        <v>1</v>
      </c>
      <c r="O1115" s="881">
        <v>0</v>
      </c>
      <c r="P1115" s="878">
        <v>4690379084976</v>
      </c>
      <c r="Q1115" s="881"/>
      <c r="R1115" s="881">
        <v>0</v>
      </c>
      <c r="S1115" s="878" t="s">
        <v>4107</v>
      </c>
      <c r="T1115" s="884">
        <f t="shared" si="32"/>
        <v>8639.9179999999997</v>
      </c>
      <c r="U1115" s="885">
        <f t="shared" si="33"/>
        <v>9071.9138999999996</v>
      </c>
    </row>
    <row r="1116" spans="1:21" hidden="1">
      <c r="A1116" s="878" t="s">
        <v>5172</v>
      </c>
      <c r="B1116" s="879">
        <v>620070002149</v>
      </c>
      <c r="C1116" s="878" t="s">
        <v>5226</v>
      </c>
      <c r="D1116" s="878" t="s">
        <v>4185</v>
      </c>
      <c r="E1116" s="878" t="s">
        <v>4135</v>
      </c>
      <c r="F1116" s="880">
        <v>12895.4</v>
      </c>
      <c r="G1116" s="878" t="s">
        <v>4106</v>
      </c>
      <c r="H1116" s="881">
        <v>1</v>
      </c>
      <c r="I1116" s="882">
        <v>0.396039603960396</v>
      </c>
      <c r="J1116" s="882">
        <v>0</v>
      </c>
      <c r="K1116" s="883">
        <v>30</v>
      </c>
      <c r="L1116" s="882">
        <v>11.45</v>
      </c>
      <c r="M1116" s="882">
        <v>11.881188118811901</v>
      </c>
      <c r="N1116" s="881">
        <v>1</v>
      </c>
      <c r="O1116" s="881">
        <v>0</v>
      </c>
      <c r="P1116" s="878">
        <v>4690379084945</v>
      </c>
      <c r="Q1116" s="881"/>
      <c r="R1116" s="881">
        <v>0</v>
      </c>
      <c r="S1116" s="878" t="s">
        <v>4107</v>
      </c>
      <c r="T1116" s="884">
        <f t="shared" si="32"/>
        <v>8639.9179999999997</v>
      </c>
      <c r="U1116" s="885">
        <f t="shared" si="33"/>
        <v>9071.9138999999996</v>
      </c>
    </row>
    <row r="1117" spans="1:21" hidden="1">
      <c r="A1117" s="878" t="s">
        <v>5172</v>
      </c>
      <c r="B1117" s="879">
        <v>620070002150</v>
      </c>
      <c r="C1117" s="878" t="s">
        <v>5227</v>
      </c>
      <c r="D1117" s="878" t="s">
        <v>4185</v>
      </c>
      <c r="E1117" s="878" t="s">
        <v>4135</v>
      </c>
      <c r="F1117" s="880">
        <v>12895.4</v>
      </c>
      <c r="G1117" s="878" t="s">
        <v>4106</v>
      </c>
      <c r="H1117" s="881">
        <v>1</v>
      </c>
      <c r="I1117" s="882">
        <v>0.396039603960396</v>
      </c>
      <c r="J1117" s="882">
        <v>0</v>
      </c>
      <c r="K1117" s="883">
        <v>30</v>
      </c>
      <c r="L1117" s="882">
        <v>11.45</v>
      </c>
      <c r="M1117" s="882">
        <v>11.881188118811901</v>
      </c>
      <c r="N1117" s="881">
        <v>1</v>
      </c>
      <c r="O1117" s="881">
        <v>0</v>
      </c>
      <c r="P1117" s="878">
        <v>4690379084952</v>
      </c>
      <c r="Q1117" s="881"/>
      <c r="R1117" s="881">
        <v>0</v>
      </c>
      <c r="S1117" s="878" t="s">
        <v>4107</v>
      </c>
      <c r="T1117" s="884">
        <f t="shared" si="32"/>
        <v>8639.9179999999997</v>
      </c>
      <c r="U1117" s="885">
        <f t="shared" si="33"/>
        <v>9071.9138999999996</v>
      </c>
    </row>
    <row r="1118" spans="1:21" hidden="1">
      <c r="A1118" s="878" t="s">
        <v>5172</v>
      </c>
      <c r="B1118" s="879">
        <v>620070002155</v>
      </c>
      <c r="C1118" s="878" t="s">
        <v>5228</v>
      </c>
      <c r="D1118" s="878" t="s">
        <v>4185</v>
      </c>
      <c r="E1118" s="878" t="s">
        <v>4135</v>
      </c>
      <c r="F1118" s="880">
        <v>12895.4</v>
      </c>
      <c r="G1118" s="878" t="s">
        <v>4106</v>
      </c>
      <c r="H1118" s="881">
        <v>1</v>
      </c>
      <c r="I1118" s="882">
        <v>0.396039603960396</v>
      </c>
      <c r="J1118" s="882">
        <v>0</v>
      </c>
      <c r="K1118" s="883">
        <v>30</v>
      </c>
      <c r="L1118" s="882">
        <v>11.45</v>
      </c>
      <c r="M1118" s="882">
        <v>11.881188118811901</v>
      </c>
      <c r="N1118" s="881">
        <v>1</v>
      </c>
      <c r="O1118" s="881">
        <v>0</v>
      </c>
      <c r="P1118" s="878">
        <v>4690379085003</v>
      </c>
      <c r="Q1118" s="881"/>
      <c r="R1118" s="881">
        <v>0</v>
      </c>
      <c r="S1118" s="878" t="s">
        <v>4107</v>
      </c>
      <c r="T1118" s="884">
        <f t="shared" si="32"/>
        <v>8639.9179999999997</v>
      </c>
      <c r="U1118" s="885">
        <f t="shared" si="33"/>
        <v>9071.9138999999996</v>
      </c>
    </row>
    <row r="1119" spans="1:21" hidden="1">
      <c r="A1119" s="878" t="s">
        <v>5172</v>
      </c>
      <c r="B1119" s="879">
        <v>620070002156</v>
      </c>
      <c r="C1119" s="878" t="s">
        <v>5229</v>
      </c>
      <c r="D1119" s="878" t="s">
        <v>4185</v>
      </c>
      <c r="E1119" s="878" t="s">
        <v>4135</v>
      </c>
      <c r="F1119" s="880">
        <v>12895.4</v>
      </c>
      <c r="G1119" s="878" t="s">
        <v>4106</v>
      </c>
      <c r="H1119" s="881">
        <v>1</v>
      </c>
      <c r="I1119" s="882">
        <v>0.396039603960396</v>
      </c>
      <c r="J1119" s="882">
        <v>0</v>
      </c>
      <c r="K1119" s="883">
        <v>30</v>
      </c>
      <c r="L1119" s="882">
        <v>11.45</v>
      </c>
      <c r="M1119" s="882">
        <v>11.881188118811901</v>
      </c>
      <c r="N1119" s="881">
        <v>1</v>
      </c>
      <c r="O1119" s="881">
        <v>0</v>
      </c>
      <c r="P1119" s="878">
        <v>4690379085010</v>
      </c>
      <c r="Q1119" s="881"/>
      <c r="R1119" s="881">
        <v>0</v>
      </c>
      <c r="S1119" s="878" t="s">
        <v>4107</v>
      </c>
      <c r="T1119" s="884">
        <f t="shared" si="32"/>
        <v>8639.9179999999997</v>
      </c>
      <c r="U1119" s="885">
        <f t="shared" si="33"/>
        <v>9071.9138999999996</v>
      </c>
    </row>
    <row r="1120" spans="1:21" hidden="1">
      <c r="A1120" s="878" t="s">
        <v>5172</v>
      </c>
      <c r="B1120" s="879">
        <v>620070002153</v>
      </c>
      <c r="C1120" s="878" t="s">
        <v>5230</v>
      </c>
      <c r="D1120" s="878" t="s">
        <v>4185</v>
      </c>
      <c r="E1120" s="878" t="s">
        <v>4135</v>
      </c>
      <c r="F1120" s="880">
        <v>12895.4</v>
      </c>
      <c r="G1120" s="878" t="s">
        <v>4106</v>
      </c>
      <c r="H1120" s="881">
        <v>1</v>
      </c>
      <c r="I1120" s="882">
        <v>0.396039603960396</v>
      </c>
      <c r="J1120" s="882">
        <v>0</v>
      </c>
      <c r="K1120" s="883">
        <v>30</v>
      </c>
      <c r="L1120" s="882">
        <v>11.45</v>
      </c>
      <c r="M1120" s="882">
        <v>11.881188118811901</v>
      </c>
      <c r="N1120" s="881">
        <v>1</v>
      </c>
      <c r="O1120" s="881">
        <v>0</v>
      </c>
      <c r="P1120" s="878">
        <v>4690379084983</v>
      </c>
      <c r="Q1120" s="881"/>
      <c r="R1120" s="881">
        <v>0</v>
      </c>
      <c r="S1120" s="878" t="s">
        <v>4107</v>
      </c>
      <c r="T1120" s="884">
        <f t="shared" si="32"/>
        <v>8639.9179999999997</v>
      </c>
      <c r="U1120" s="885">
        <f t="shared" si="33"/>
        <v>9071.9138999999996</v>
      </c>
    </row>
    <row r="1121" spans="1:21" hidden="1">
      <c r="A1121" s="878" t="s">
        <v>5172</v>
      </c>
      <c r="B1121" s="879">
        <v>620070002154</v>
      </c>
      <c r="C1121" s="878" t="s">
        <v>5231</v>
      </c>
      <c r="D1121" s="878" t="s">
        <v>4185</v>
      </c>
      <c r="E1121" s="878" t="s">
        <v>4135</v>
      </c>
      <c r="F1121" s="880">
        <v>12895.4</v>
      </c>
      <c r="G1121" s="878" t="s">
        <v>4106</v>
      </c>
      <c r="H1121" s="881">
        <v>1</v>
      </c>
      <c r="I1121" s="882">
        <v>0.396039603960396</v>
      </c>
      <c r="J1121" s="882">
        <v>0</v>
      </c>
      <c r="K1121" s="883">
        <v>30</v>
      </c>
      <c r="L1121" s="882">
        <v>11.45</v>
      </c>
      <c r="M1121" s="882">
        <v>11.881188118811901</v>
      </c>
      <c r="N1121" s="881">
        <v>1</v>
      </c>
      <c r="O1121" s="881">
        <v>0</v>
      </c>
      <c r="P1121" s="878">
        <v>4690379084990</v>
      </c>
      <c r="Q1121" s="881"/>
      <c r="R1121" s="881">
        <v>0</v>
      </c>
      <c r="S1121" s="878" t="s">
        <v>4107</v>
      </c>
      <c r="T1121" s="884">
        <f t="shared" ref="T1121:T1184" si="34">F1121*67%</f>
        <v>8639.9179999999997</v>
      </c>
      <c r="U1121" s="885">
        <f t="shared" ref="U1121:U1184" si="35">T1121*1.05</f>
        <v>9071.9138999999996</v>
      </c>
    </row>
    <row r="1122" spans="1:21" hidden="1">
      <c r="A1122" s="878" t="s">
        <v>5232</v>
      </c>
      <c r="B1122" s="879">
        <v>600180000023</v>
      </c>
      <c r="C1122" s="878" t="s">
        <v>5233</v>
      </c>
      <c r="D1122" s="878" t="s">
        <v>4235</v>
      </c>
      <c r="E1122" s="878" t="s">
        <v>4105</v>
      </c>
      <c r="F1122" s="880">
        <v>10309</v>
      </c>
      <c r="G1122" s="878" t="s">
        <v>4106</v>
      </c>
      <c r="H1122" s="881">
        <v>1</v>
      </c>
      <c r="I1122" s="882">
        <v>3.3359999999999999</v>
      </c>
      <c r="J1122" s="882">
        <v>0</v>
      </c>
      <c r="K1122" s="883">
        <v>18</v>
      </c>
      <c r="L1122" s="882">
        <v>50.57376</v>
      </c>
      <c r="M1122" s="882">
        <v>60.048000000000002</v>
      </c>
      <c r="N1122" s="881">
        <v>1</v>
      </c>
      <c r="O1122" s="881">
        <v>0</v>
      </c>
      <c r="P1122" s="878">
        <v>4690379086772</v>
      </c>
      <c r="Q1122" s="881"/>
      <c r="R1122" s="881">
        <v>0</v>
      </c>
      <c r="S1122" s="878" t="s">
        <v>4107</v>
      </c>
      <c r="T1122" s="884">
        <f t="shared" si="34"/>
        <v>6907.0300000000007</v>
      </c>
      <c r="U1122" s="885">
        <f t="shared" si="35"/>
        <v>7252.3815000000013</v>
      </c>
    </row>
    <row r="1123" spans="1:21" hidden="1">
      <c r="A1123" s="878" t="s">
        <v>5232</v>
      </c>
      <c r="B1123" s="879">
        <v>600180000024</v>
      </c>
      <c r="C1123" s="878" t="s">
        <v>5234</v>
      </c>
      <c r="D1123" s="878" t="s">
        <v>4235</v>
      </c>
      <c r="E1123" s="878" t="s">
        <v>4105</v>
      </c>
      <c r="F1123" s="880">
        <v>10309</v>
      </c>
      <c r="G1123" s="878" t="s">
        <v>4106</v>
      </c>
      <c r="H1123" s="881">
        <v>1</v>
      </c>
      <c r="I1123" s="882">
        <v>3.3359999999999999</v>
      </c>
      <c r="J1123" s="882">
        <v>0</v>
      </c>
      <c r="K1123" s="883">
        <v>18</v>
      </c>
      <c r="L1123" s="882">
        <v>50.57376</v>
      </c>
      <c r="M1123" s="882">
        <v>60.048000000000002</v>
      </c>
      <c r="N1123" s="881">
        <v>1</v>
      </c>
      <c r="O1123" s="881">
        <v>0</v>
      </c>
      <c r="P1123" s="878">
        <v>4690379086789</v>
      </c>
      <c r="Q1123" s="881"/>
      <c r="R1123" s="881">
        <v>0</v>
      </c>
      <c r="S1123" s="878" t="s">
        <v>4107</v>
      </c>
      <c r="T1123" s="884">
        <f t="shared" si="34"/>
        <v>6907.0300000000007</v>
      </c>
      <c r="U1123" s="885">
        <f t="shared" si="35"/>
        <v>7252.3815000000013</v>
      </c>
    </row>
    <row r="1124" spans="1:21" hidden="1">
      <c r="A1124" s="878" t="s">
        <v>5232</v>
      </c>
      <c r="B1124" s="879">
        <v>600180000025</v>
      </c>
      <c r="C1124" s="878" t="s">
        <v>5235</v>
      </c>
      <c r="D1124" s="878" t="s">
        <v>4235</v>
      </c>
      <c r="E1124" s="878" t="s">
        <v>4105</v>
      </c>
      <c r="F1124" s="880">
        <v>10309</v>
      </c>
      <c r="G1124" s="878" t="s">
        <v>4106</v>
      </c>
      <c r="H1124" s="881">
        <v>1</v>
      </c>
      <c r="I1124" s="882">
        <v>3.3359999999999999</v>
      </c>
      <c r="J1124" s="882">
        <v>0</v>
      </c>
      <c r="K1124" s="883">
        <v>18</v>
      </c>
      <c r="L1124" s="882">
        <v>50.57376</v>
      </c>
      <c r="M1124" s="882">
        <v>60.048000000000002</v>
      </c>
      <c r="N1124" s="881">
        <v>1</v>
      </c>
      <c r="O1124" s="881">
        <v>0</v>
      </c>
      <c r="P1124" s="878">
        <v>4690379086796</v>
      </c>
      <c r="Q1124" s="881"/>
      <c r="R1124" s="881">
        <v>0</v>
      </c>
      <c r="S1124" s="878" t="s">
        <v>4107</v>
      </c>
      <c r="T1124" s="884">
        <f t="shared" si="34"/>
        <v>6907.0300000000007</v>
      </c>
      <c r="U1124" s="885">
        <f t="shared" si="35"/>
        <v>7252.3815000000013</v>
      </c>
    </row>
    <row r="1125" spans="1:21" hidden="1">
      <c r="A1125" s="878" t="s">
        <v>5232</v>
      </c>
      <c r="B1125" s="879">
        <v>610015000632</v>
      </c>
      <c r="C1125" s="878" t="s">
        <v>5236</v>
      </c>
      <c r="D1125" s="878" t="s">
        <v>4111</v>
      </c>
      <c r="E1125" s="878" t="s">
        <v>4105</v>
      </c>
      <c r="F1125" s="880">
        <v>6581.9</v>
      </c>
      <c r="G1125" s="878" t="s">
        <v>4106</v>
      </c>
      <c r="H1125" s="881">
        <v>2</v>
      </c>
      <c r="I1125" s="882">
        <v>2.56</v>
      </c>
      <c r="J1125" s="882">
        <v>0</v>
      </c>
      <c r="K1125" s="883">
        <v>21</v>
      </c>
      <c r="L1125" s="882">
        <v>51.712000000000003</v>
      </c>
      <c r="M1125" s="882">
        <v>53.76</v>
      </c>
      <c r="N1125" s="881">
        <v>1</v>
      </c>
      <c r="O1125" s="881">
        <v>0</v>
      </c>
      <c r="P1125" s="878">
        <v>4690379087045</v>
      </c>
      <c r="Q1125" s="881"/>
      <c r="R1125" s="881">
        <v>0</v>
      </c>
      <c r="S1125" s="878" t="s">
        <v>4107</v>
      </c>
      <c r="T1125" s="884">
        <f t="shared" si="34"/>
        <v>4409.8729999999996</v>
      </c>
      <c r="U1125" s="885">
        <f t="shared" si="35"/>
        <v>4630.3666499999999</v>
      </c>
    </row>
    <row r="1126" spans="1:21" hidden="1">
      <c r="A1126" s="878" t="s">
        <v>5232</v>
      </c>
      <c r="B1126" s="879">
        <v>610015000633</v>
      </c>
      <c r="C1126" s="878" t="s">
        <v>5237</v>
      </c>
      <c r="D1126" s="878" t="s">
        <v>4111</v>
      </c>
      <c r="E1126" s="878" t="s">
        <v>4105</v>
      </c>
      <c r="F1126" s="880">
        <v>6581.9</v>
      </c>
      <c r="G1126" s="878" t="s">
        <v>4106</v>
      </c>
      <c r="H1126" s="881">
        <v>2</v>
      </c>
      <c r="I1126" s="882">
        <v>2.56</v>
      </c>
      <c r="J1126" s="882">
        <v>0</v>
      </c>
      <c r="K1126" s="883">
        <v>21</v>
      </c>
      <c r="L1126" s="882">
        <v>51.712000000000003</v>
      </c>
      <c r="M1126" s="882">
        <v>53.76</v>
      </c>
      <c r="N1126" s="881">
        <v>1</v>
      </c>
      <c r="O1126" s="881">
        <v>0</v>
      </c>
      <c r="P1126" s="878">
        <v>4690379087052</v>
      </c>
      <c r="Q1126" s="881"/>
      <c r="R1126" s="881">
        <v>0</v>
      </c>
      <c r="S1126" s="878" t="s">
        <v>4107</v>
      </c>
      <c r="T1126" s="884">
        <f t="shared" si="34"/>
        <v>4409.8729999999996</v>
      </c>
      <c r="U1126" s="885">
        <f t="shared" si="35"/>
        <v>4630.3666499999999</v>
      </c>
    </row>
    <row r="1127" spans="1:21" hidden="1">
      <c r="A1127" s="878" t="s">
        <v>5232</v>
      </c>
      <c r="B1127" s="879">
        <v>610015000634</v>
      </c>
      <c r="C1127" s="878" t="s">
        <v>5238</v>
      </c>
      <c r="D1127" s="878" t="s">
        <v>4111</v>
      </c>
      <c r="E1127" s="878" t="s">
        <v>4105</v>
      </c>
      <c r="F1127" s="880">
        <v>6581.9</v>
      </c>
      <c r="G1127" s="878" t="s">
        <v>4106</v>
      </c>
      <c r="H1127" s="881">
        <v>2</v>
      </c>
      <c r="I1127" s="882">
        <v>2.56</v>
      </c>
      <c r="J1127" s="882">
        <v>0</v>
      </c>
      <c r="K1127" s="883">
        <v>21</v>
      </c>
      <c r="L1127" s="882">
        <v>51.712000000000003</v>
      </c>
      <c r="M1127" s="882">
        <v>53.76</v>
      </c>
      <c r="N1127" s="881">
        <v>1</v>
      </c>
      <c r="O1127" s="881">
        <v>0</v>
      </c>
      <c r="P1127" s="878">
        <v>4690379087069</v>
      </c>
      <c r="Q1127" s="881"/>
      <c r="R1127" s="881">
        <v>0</v>
      </c>
      <c r="S1127" s="878" t="s">
        <v>4107</v>
      </c>
      <c r="T1127" s="884">
        <f t="shared" si="34"/>
        <v>4409.8729999999996</v>
      </c>
      <c r="U1127" s="885">
        <f t="shared" si="35"/>
        <v>4630.3666499999999</v>
      </c>
    </row>
    <row r="1128" spans="1:21" hidden="1">
      <c r="A1128" s="878" t="s">
        <v>5232</v>
      </c>
      <c r="B1128" s="879">
        <v>610015000635</v>
      </c>
      <c r="C1128" s="878" t="s">
        <v>5239</v>
      </c>
      <c r="D1128" s="878" t="s">
        <v>4111</v>
      </c>
      <c r="E1128" s="878" t="s">
        <v>4105</v>
      </c>
      <c r="F1128" s="880">
        <v>6581.9</v>
      </c>
      <c r="G1128" s="878" t="s">
        <v>4106</v>
      </c>
      <c r="H1128" s="881">
        <v>2</v>
      </c>
      <c r="I1128" s="882">
        <v>2.56</v>
      </c>
      <c r="J1128" s="882">
        <v>0</v>
      </c>
      <c r="K1128" s="883">
        <v>21</v>
      </c>
      <c r="L1128" s="882">
        <v>51.712000000000003</v>
      </c>
      <c r="M1128" s="882">
        <v>53.76</v>
      </c>
      <c r="N1128" s="881">
        <v>1</v>
      </c>
      <c r="O1128" s="881">
        <v>0</v>
      </c>
      <c r="P1128" s="878">
        <v>4690379087076</v>
      </c>
      <c r="Q1128" s="881"/>
      <c r="R1128" s="881">
        <v>0</v>
      </c>
      <c r="S1128" s="878" t="s">
        <v>4107</v>
      </c>
      <c r="T1128" s="884">
        <f t="shared" si="34"/>
        <v>4409.8729999999996</v>
      </c>
      <c r="U1128" s="885">
        <f t="shared" si="35"/>
        <v>4630.3666499999999</v>
      </c>
    </row>
    <row r="1129" spans="1:21" hidden="1">
      <c r="A1129" s="878" t="s">
        <v>5232</v>
      </c>
      <c r="B1129" s="879">
        <v>610015000636</v>
      </c>
      <c r="C1129" s="878" t="s">
        <v>5240</v>
      </c>
      <c r="D1129" s="878" t="s">
        <v>4532</v>
      </c>
      <c r="E1129" s="878" t="s">
        <v>4105</v>
      </c>
      <c r="F1129" s="880">
        <v>6484.3</v>
      </c>
      <c r="G1129" s="878" t="s">
        <v>4106</v>
      </c>
      <c r="H1129" s="881">
        <v>2</v>
      </c>
      <c r="I1129" s="882">
        <v>1.28</v>
      </c>
      <c r="J1129" s="882">
        <v>0</v>
      </c>
      <c r="K1129" s="883">
        <v>42</v>
      </c>
      <c r="L1129" s="882">
        <v>25.856000000000002</v>
      </c>
      <c r="M1129" s="882">
        <v>53.76</v>
      </c>
      <c r="N1129" s="881">
        <v>1</v>
      </c>
      <c r="O1129" s="881">
        <v>0</v>
      </c>
      <c r="P1129" s="878">
        <v>4690379087083</v>
      </c>
      <c r="Q1129" s="881"/>
      <c r="R1129" s="881">
        <v>0</v>
      </c>
      <c r="S1129" s="878" t="s">
        <v>4107</v>
      </c>
      <c r="T1129" s="884">
        <f t="shared" si="34"/>
        <v>4344.4810000000007</v>
      </c>
      <c r="U1129" s="885">
        <f t="shared" si="35"/>
        <v>4561.7050500000005</v>
      </c>
    </row>
    <row r="1130" spans="1:21" hidden="1">
      <c r="A1130" s="878" t="s">
        <v>5232</v>
      </c>
      <c r="B1130" s="879">
        <v>610015000637</v>
      </c>
      <c r="C1130" s="878" t="s">
        <v>5241</v>
      </c>
      <c r="D1130" s="878" t="s">
        <v>4532</v>
      </c>
      <c r="E1130" s="878" t="s">
        <v>4105</v>
      </c>
      <c r="F1130" s="880">
        <v>6484.3</v>
      </c>
      <c r="G1130" s="878" t="s">
        <v>4106</v>
      </c>
      <c r="H1130" s="881">
        <v>2</v>
      </c>
      <c r="I1130" s="882">
        <v>1.28</v>
      </c>
      <c r="J1130" s="882">
        <v>0</v>
      </c>
      <c r="K1130" s="883">
        <v>42</v>
      </c>
      <c r="L1130" s="882">
        <v>25.856000000000002</v>
      </c>
      <c r="M1130" s="882">
        <v>53.76</v>
      </c>
      <c r="N1130" s="881">
        <v>1</v>
      </c>
      <c r="O1130" s="881">
        <v>0</v>
      </c>
      <c r="P1130" s="878">
        <v>4690379087090</v>
      </c>
      <c r="Q1130" s="881"/>
      <c r="R1130" s="881">
        <v>0</v>
      </c>
      <c r="S1130" s="878" t="s">
        <v>4107</v>
      </c>
      <c r="T1130" s="884">
        <f t="shared" si="34"/>
        <v>4344.4810000000007</v>
      </c>
      <c r="U1130" s="885">
        <f t="shared" si="35"/>
        <v>4561.7050500000005</v>
      </c>
    </row>
    <row r="1131" spans="1:21" hidden="1">
      <c r="A1131" s="878" t="s">
        <v>5232</v>
      </c>
      <c r="B1131" s="879">
        <v>610015000638</v>
      </c>
      <c r="C1131" s="878" t="s">
        <v>5242</v>
      </c>
      <c r="D1131" s="878" t="s">
        <v>4532</v>
      </c>
      <c r="E1131" s="878" t="s">
        <v>4105</v>
      </c>
      <c r="F1131" s="880">
        <v>6484.3</v>
      </c>
      <c r="G1131" s="878" t="s">
        <v>4106</v>
      </c>
      <c r="H1131" s="881">
        <v>2</v>
      </c>
      <c r="I1131" s="882">
        <v>1.28</v>
      </c>
      <c r="J1131" s="882">
        <v>0</v>
      </c>
      <c r="K1131" s="883">
        <v>42</v>
      </c>
      <c r="L1131" s="882">
        <v>25.856000000000002</v>
      </c>
      <c r="M1131" s="882">
        <v>53.76</v>
      </c>
      <c r="N1131" s="881">
        <v>1</v>
      </c>
      <c r="O1131" s="881">
        <v>0</v>
      </c>
      <c r="P1131" s="878">
        <v>4690379087106</v>
      </c>
      <c r="Q1131" s="881"/>
      <c r="R1131" s="881">
        <v>0</v>
      </c>
      <c r="S1131" s="878" t="s">
        <v>4107</v>
      </c>
      <c r="T1131" s="884">
        <f t="shared" si="34"/>
        <v>4344.4810000000007</v>
      </c>
      <c r="U1131" s="885">
        <f t="shared" si="35"/>
        <v>4561.7050500000005</v>
      </c>
    </row>
    <row r="1132" spans="1:21" hidden="1">
      <c r="A1132" s="878" t="s">
        <v>5232</v>
      </c>
      <c r="B1132" s="879">
        <v>610015000639</v>
      </c>
      <c r="C1132" s="878" t="s">
        <v>5243</v>
      </c>
      <c r="D1132" s="878" t="s">
        <v>4532</v>
      </c>
      <c r="E1132" s="878" t="s">
        <v>4105</v>
      </c>
      <c r="F1132" s="880">
        <v>6484.3</v>
      </c>
      <c r="G1132" s="878" t="s">
        <v>4106</v>
      </c>
      <c r="H1132" s="881">
        <v>2</v>
      </c>
      <c r="I1132" s="882">
        <v>1.28</v>
      </c>
      <c r="J1132" s="882">
        <v>0</v>
      </c>
      <c r="K1132" s="883">
        <v>42</v>
      </c>
      <c r="L1132" s="882">
        <v>25.856000000000002</v>
      </c>
      <c r="M1132" s="882">
        <v>53.76</v>
      </c>
      <c r="N1132" s="881">
        <v>1</v>
      </c>
      <c r="O1132" s="881">
        <v>0</v>
      </c>
      <c r="P1132" s="878">
        <v>4690379087113</v>
      </c>
      <c r="Q1132" s="881"/>
      <c r="R1132" s="881">
        <v>0</v>
      </c>
      <c r="S1132" s="878" t="s">
        <v>4107</v>
      </c>
      <c r="T1132" s="884">
        <f t="shared" si="34"/>
        <v>4344.4810000000007</v>
      </c>
      <c r="U1132" s="885">
        <f t="shared" si="35"/>
        <v>4561.7050500000005</v>
      </c>
    </row>
    <row r="1133" spans="1:21" hidden="1">
      <c r="A1133" s="878" t="s">
        <v>5232</v>
      </c>
      <c r="B1133" s="879">
        <v>610015000640</v>
      </c>
      <c r="C1133" s="878" t="s">
        <v>5244</v>
      </c>
      <c r="D1133" s="878" t="s">
        <v>4116</v>
      </c>
      <c r="E1133" s="878" t="s">
        <v>4105</v>
      </c>
      <c r="F1133" s="880">
        <v>5752.3</v>
      </c>
      <c r="G1133" s="878" t="s">
        <v>4106</v>
      </c>
      <c r="H1133" s="881">
        <v>2</v>
      </c>
      <c r="I1133" s="882">
        <v>1.44</v>
      </c>
      <c r="J1133" s="882">
        <v>0</v>
      </c>
      <c r="K1133" s="883">
        <v>35</v>
      </c>
      <c r="L1133" s="882">
        <v>29.088000000000001</v>
      </c>
      <c r="M1133" s="882">
        <v>50.4</v>
      </c>
      <c r="N1133" s="881">
        <v>1</v>
      </c>
      <c r="O1133" s="881">
        <v>0</v>
      </c>
      <c r="P1133" s="878">
        <v>4690379087120</v>
      </c>
      <c r="Q1133" s="881"/>
      <c r="R1133" s="881">
        <v>0</v>
      </c>
      <c r="S1133" s="878" t="s">
        <v>4107</v>
      </c>
      <c r="T1133" s="884">
        <f t="shared" si="34"/>
        <v>3854.0410000000002</v>
      </c>
      <c r="U1133" s="885">
        <f t="shared" si="35"/>
        <v>4046.7430500000005</v>
      </c>
    </row>
    <row r="1134" spans="1:21" hidden="1">
      <c r="A1134" s="878" t="s">
        <v>5232</v>
      </c>
      <c r="B1134" s="879">
        <v>610015000641</v>
      </c>
      <c r="C1134" s="878" t="s">
        <v>5245</v>
      </c>
      <c r="D1134" s="878" t="s">
        <v>4116</v>
      </c>
      <c r="E1134" s="878" t="s">
        <v>4105</v>
      </c>
      <c r="F1134" s="880">
        <v>5752.3</v>
      </c>
      <c r="G1134" s="878" t="s">
        <v>4106</v>
      </c>
      <c r="H1134" s="881">
        <v>2</v>
      </c>
      <c r="I1134" s="882">
        <v>1.44</v>
      </c>
      <c r="J1134" s="882">
        <v>0</v>
      </c>
      <c r="K1134" s="883">
        <v>35</v>
      </c>
      <c r="L1134" s="882">
        <v>29.088000000000001</v>
      </c>
      <c r="M1134" s="882">
        <v>50.4</v>
      </c>
      <c r="N1134" s="881">
        <v>1</v>
      </c>
      <c r="O1134" s="881">
        <v>0</v>
      </c>
      <c r="P1134" s="878">
        <v>4690379087137</v>
      </c>
      <c r="Q1134" s="881"/>
      <c r="R1134" s="881">
        <v>0</v>
      </c>
      <c r="S1134" s="878" t="s">
        <v>4107</v>
      </c>
      <c r="T1134" s="884">
        <f t="shared" si="34"/>
        <v>3854.0410000000002</v>
      </c>
      <c r="U1134" s="885">
        <f t="shared" si="35"/>
        <v>4046.7430500000005</v>
      </c>
    </row>
    <row r="1135" spans="1:21" hidden="1">
      <c r="A1135" s="878" t="s">
        <v>5232</v>
      </c>
      <c r="B1135" s="879">
        <v>610015000642</v>
      </c>
      <c r="C1135" s="878" t="s">
        <v>5246</v>
      </c>
      <c r="D1135" s="878" t="s">
        <v>4116</v>
      </c>
      <c r="E1135" s="878" t="s">
        <v>4105</v>
      </c>
      <c r="F1135" s="880">
        <v>5752.3</v>
      </c>
      <c r="G1135" s="878" t="s">
        <v>4106</v>
      </c>
      <c r="H1135" s="881">
        <v>2</v>
      </c>
      <c r="I1135" s="882">
        <v>1.44</v>
      </c>
      <c r="J1135" s="882">
        <v>0</v>
      </c>
      <c r="K1135" s="883">
        <v>35</v>
      </c>
      <c r="L1135" s="882">
        <v>29.088000000000001</v>
      </c>
      <c r="M1135" s="882">
        <v>50.4</v>
      </c>
      <c r="N1135" s="881">
        <v>1</v>
      </c>
      <c r="O1135" s="881">
        <v>0</v>
      </c>
      <c r="P1135" s="878">
        <v>4690379087144</v>
      </c>
      <c r="Q1135" s="881"/>
      <c r="R1135" s="881">
        <v>0</v>
      </c>
      <c r="S1135" s="878" t="s">
        <v>4107</v>
      </c>
      <c r="T1135" s="884">
        <f t="shared" si="34"/>
        <v>3854.0410000000002</v>
      </c>
      <c r="U1135" s="885">
        <f t="shared" si="35"/>
        <v>4046.7430500000005</v>
      </c>
    </row>
    <row r="1136" spans="1:21" hidden="1">
      <c r="A1136" s="878" t="s">
        <v>5232</v>
      </c>
      <c r="B1136" s="879">
        <v>610015000644</v>
      </c>
      <c r="C1136" s="878" t="s">
        <v>5247</v>
      </c>
      <c r="D1136" s="878" t="s">
        <v>4116</v>
      </c>
      <c r="E1136" s="878" t="s">
        <v>4105</v>
      </c>
      <c r="F1136" s="880">
        <v>5752.3</v>
      </c>
      <c r="G1136" s="878" t="s">
        <v>4106</v>
      </c>
      <c r="H1136" s="881">
        <v>2</v>
      </c>
      <c r="I1136" s="882">
        <v>1.44</v>
      </c>
      <c r="J1136" s="882">
        <v>0</v>
      </c>
      <c r="K1136" s="883">
        <v>35</v>
      </c>
      <c r="L1136" s="882">
        <v>29.088000000000001</v>
      </c>
      <c r="M1136" s="882">
        <v>50.4</v>
      </c>
      <c r="N1136" s="881">
        <v>1</v>
      </c>
      <c r="O1136" s="881">
        <v>0</v>
      </c>
      <c r="P1136" s="878">
        <v>4690379087168</v>
      </c>
      <c r="Q1136" s="881"/>
      <c r="R1136" s="881">
        <v>0</v>
      </c>
      <c r="S1136" s="878" t="s">
        <v>4107</v>
      </c>
      <c r="T1136" s="884">
        <f t="shared" si="34"/>
        <v>3854.0410000000002</v>
      </c>
      <c r="U1136" s="885">
        <f t="shared" si="35"/>
        <v>4046.7430500000005</v>
      </c>
    </row>
    <row r="1137" spans="1:21" hidden="1">
      <c r="A1137" s="878" t="s">
        <v>5232</v>
      </c>
      <c r="B1137" s="879">
        <v>600010002350</v>
      </c>
      <c r="C1137" s="878" t="s">
        <v>5248</v>
      </c>
      <c r="D1137" s="878"/>
      <c r="E1137" s="878" t="s">
        <v>4105</v>
      </c>
      <c r="F1137" s="880">
        <v>6008.5</v>
      </c>
      <c r="G1137" s="878" t="s">
        <v>4106</v>
      </c>
      <c r="H1137" s="881">
        <v>2</v>
      </c>
      <c r="I1137" s="882">
        <v>1.44</v>
      </c>
      <c r="J1137" s="882">
        <v>0</v>
      </c>
      <c r="K1137" s="883">
        <v>35</v>
      </c>
      <c r="L1137" s="882">
        <v>28.8</v>
      </c>
      <c r="M1137" s="882">
        <v>50.4</v>
      </c>
      <c r="N1137" s="881">
        <v>1</v>
      </c>
      <c r="O1137" s="881">
        <v>0</v>
      </c>
      <c r="P1137" s="878">
        <v>4690379088363</v>
      </c>
      <c r="Q1137" s="881"/>
      <c r="R1137" s="881">
        <v>0</v>
      </c>
      <c r="S1137" s="878" t="s">
        <v>4107</v>
      </c>
      <c r="T1137" s="884">
        <f t="shared" si="34"/>
        <v>4025.6950000000002</v>
      </c>
      <c r="U1137" s="885">
        <f t="shared" si="35"/>
        <v>4226.9797500000004</v>
      </c>
    </row>
    <row r="1138" spans="1:21" hidden="1">
      <c r="A1138" s="878" t="s">
        <v>5232</v>
      </c>
      <c r="B1138" s="879">
        <v>610090002512</v>
      </c>
      <c r="C1138" s="878" t="s">
        <v>5249</v>
      </c>
      <c r="D1138" s="878" t="s">
        <v>4134</v>
      </c>
      <c r="E1138" s="878" t="s">
        <v>4135</v>
      </c>
      <c r="F1138" s="880">
        <v>939.4</v>
      </c>
      <c r="G1138" s="878" t="s">
        <v>4106</v>
      </c>
      <c r="H1138" s="881">
        <v>10</v>
      </c>
      <c r="I1138" s="882">
        <v>0.57600368642359301</v>
      </c>
      <c r="J1138" s="882">
        <v>0</v>
      </c>
      <c r="K1138" s="883">
        <v>60</v>
      </c>
      <c r="L1138" s="882">
        <v>9.5</v>
      </c>
      <c r="M1138" s="882">
        <v>34.5602211854156</v>
      </c>
      <c r="N1138" s="881">
        <v>1</v>
      </c>
      <c r="O1138" s="881">
        <v>0</v>
      </c>
      <c r="P1138" s="878">
        <v>4690379088080</v>
      </c>
      <c r="Q1138" s="881"/>
      <c r="R1138" s="881">
        <v>0</v>
      </c>
      <c r="S1138" s="878" t="s">
        <v>4107</v>
      </c>
      <c r="T1138" s="884">
        <f t="shared" si="34"/>
        <v>629.39800000000002</v>
      </c>
      <c r="U1138" s="885">
        <f t="shared" si="35"/>
        <v>660.86790000000008</v>
      </c>
    </row>
    <row r="1139" spans="1:21" hidden="1">
      <c r="A1139" s="878" t="s">
        <v>5232</v>
      </c>
      <c r="B1139" s="879">
        <v>610090002513</v>
      </c>
      <c r="C1139" s="878" t="s">
        <v>5250</v>
      </c>
      <c r="D1139" s="878" t="s">
        <v>4134</v>
      </c>
      <c r="E1139" s="878" t="s">
        <v>4135</v>
      </c>
      <c r="F1139" s="880">
        <v>939.4</v>
      </c>
      <c r="G1139" s="878" t="s">
        <v>4106</v>
      </c>
      <c r="H1139" s="881">
        <v>10</v>
      </c>
      <c r="I1139" s="882">
        <v>0.57600368642359301</v>
      </c>
      <c r="J1139" s="882">
        <v>0</v>
      </c>
      <c r="K1139" s="883">
        <v>60</v>
      </c>
      <c r="L1139" s="882">
        <v>9.5</v>
      </c>
      <c r="M1139" s="882">
        <v>34.5602211854156</v>
      </c>
      <c r="N1139" s="881">
        <v>1</v>
      </c>
      <c r="O1139" s="881">
        <v>0</v>
      </c>
      <c r="P1139" s="878">
        <v>4690379088097</v>
      </c>
      <c r="Q1139" s="881"/>
      <c r="R1139" s="881">
        <v>0</v>
      </c>
      <c r="S1139" s="878" t="s">
        <v>4107</v>
      </c>
      <c r="T1139" s="884">
        <f t="shared" si="34"/>
        <v>629.39800000000002</v>
      </c>
      <c r="U1139" s="885">
        <f t="shared" si="35"/>
        <v>660.86790000000008</v>
      </c>
    </row>
    <row r="1140" spans="1:21" hidden="1">
      <c r="A1140" s="878" t="s">
        <v>5232</v>
      </c>
      <c r="B1140" s="879">
        <v>610090002514</v>
      </c>
      <c r="C1140" s="878" t="s">
        <v>5251</v>
      </c>
      <c r="D1140" s="878" t="s">
        <v>4134</v>
      </c>
      <c r="E1140" s="878" t="s">
        <v>4135</v>
      </c>
      <c r="F1140" s="880">
        <v>939.4</v>
      </c>
      <c r="G1140" s="878" t="s">
        <v>4106</v>
      </c>
      <c r="H1140" s="881">
        <v>10</v>
      </c>
      <c r="I1140" s="882">
        <v>0.57600368642359301</v>
      </c>
      <c r="J1140" s="882">
        <v>0</v>
      </c>
      <c r="K1140" s="883">
        <v>60</v>
      </c>
      <c r="L1140" s="882">
        <v>9.5</v>
      </c>
      <c r="M1140" s="882">
        <v>34.5602211854156</v>
      </c>
      <c r="N1140" s="881">
        <v>1</v>
      </c>
      <c r="O1140" s="881">
        <v>0</v>
      </c>
      <c r="P1140" s="878">
        <v>4690379088103</v>
      </c>
      <c r="Q1140" s="881"/>
      <c r="R1140" s="881">
        <v>0</v>
      </c>
      <c r="S1140" s="878" t="s">
        <v>4107</v>
      </c>
      <c r="T1140" s="884">
        <f t="shared" si="34"/>
        <v>629.39800000000002</v>
      </c>
      <c r="U1140" s="885">
        <f t="shared" si="35"/>
        <v>660.86790000000008</v>
      </c>
    </row>
    <row r="1141" spans="1:21" hidden="1">
      <c r="A1141" s="878" t="s">
        <v>5232</v>
      </c>
      <c r="B1141" s="879">
        <v>610090002515</v>
      </c>
      <c r="C1141" s="878" t="s">
        <v>5252</v>
      </c>
      <c r="D1141" s="878" t="s">
        <v>4134</v>
      </c>
      <c r="E1141" s="878" t="s">
        <v>4135</v>
      </c>
      <c r="F1141" s="880">
        <v>939.4</v>
      </c>
      <c r="G1141" s="878" t="s">
        <v>4106</v>
      </c>
      <c r="H1141" s="881">
        <v>10</v>
      </c>
      <c r="I1141" s="882">
        <v>0.57600368642359301</v>
      </c>
      <c r="J1141" s="882">
        <v>0</v>
      </c>
      <c r="K1141" s="883">
        <v>60</v>
      </c>
      <c r="L1141" s="882">
        <v>9.5</v>
      </c>
      <c r="M1141" s="882">
        <v>34.5602211854156</v>
      </c>
      <c r="N1141" s="881">
        <v>1</v>
      </c>
      <c r="O1141" s="881">
        <v>0</v>
      </c>
      <c r="P1141" s="878">
        <v>4690379088110</v>
      </c>
      <c r="Q1141" s="881"/>
      <c r="R1141" s="881">
        <v>0</v>
      </c>
      <c r="S1141" s="878" t="s">
        <v>4107</v>
      </c>
      <c r="T1141" s="884">
        <f t="shared" si="34"/>
        <v>629.39800000000002</v>
      </c>
      <c r="U1141" s="885">
        <f t="shared" si="35"/>
        <v>660.86790000000008</v>
      </c>
    </row>
    <row r="1142" spans="1:21" hidden="1">
      <c r="A1142" s="878" t="s">
        <v>5232</v>
      </c>
      <c r="B1142" s="879">
        <v>610090002516</v>
      </c>
      <c r="C1142" s="878" t="s">
        <v>5253</v>
      </c>
      <c r="D1142" s="878" t="s">
        <v>4140</v>
      </c>
      <c r="E1142" s="878" t="s">
        <v>4135</v>
      </c>
      <c r="F1142" s="880">
        <v>311.09999999999997</v>
      </c>
      <c r="G1142" s="878" t="s">
        <v>4106</v>
      </c>
      <c r="H1142" s="881">
        <v>10</v>
      </c>
      <c r="I1142" s="882">
        <v>0.43200276481769501</v>
      </c>
      <c r="J1142" s="882">
        <v>0</v>
      </c>
      <c r="K1142" s="883">
        <v>72</v>
      </c>
      <c r="L1142" s="882">
        <v>9.0299999999999994</v>
      </c>
      <c r="M1142" s="882">
        <v>31.104199066873999</v>
      </c>
      <c r="N1142" s="881">
        <v>1</v>
      </c>
      <c r="O1142" s="881">
        <v>0</v>
      </c>
      <c r="P1142" s="878">
        <v>4690379088127</v>
      </c>
      <c r="Q1142" s="881"/>
      <c r="R1142" s="881">
        <v>0</v>
      </c>
      <c r="S1142" s="878" t="s">
        <v>4107</v>
      </c>
      <c r="T1142" s="884">
        <f t="shared" si="34"/>
        <v>208.43699999999998</v>
      </c>
      <c r="U1142" s="885">
        <f t="shared" si="35"/>
        <v>218.85884999999999</v>
      </c>
    </row>
    <row r="1143" spans="1:21" hidden="1">
      <c r="A1143" s="878" t="s">
        <v>5232</v>
      </c>
      <c r="B1143" s="879">
        <v>610090002517</v>
      </c>
      <c r="C1143" s="878" t="s">
        <v>5254</v>
      </c>
      <c r="D1143" s="878" t="s">
        <v>4140</v>
      </c>
      <c r="E1143" s="878" t="s">
        <v>4135</v>
      </c>
      <c r="F1143" s="880">
        <v>311.09999999999997</v>
      </c>
      <c r="G1143" s="878" t="s">
        <v>4106</v>
      </c>
      <c r="H1143" s="881">
        <v>10</v>
      </c>
      <c r="I1143" s="882">
        <v>0.43200276481769501</v>
      </c>
      <c r="J1143" s="882">
        <v>0</v>
      </c>
      <c r="K1143" s="883">
        <v>72</v>
      </c>
      <c r="L1143" s="882">
        <v>9.0299999999999994</v>
      </c>
      <c r="M1143" s="882">
        <v>31.104199066873999</v>
      </c>
      <c r="N1143" s="881">
        <v>1</v>
      </c>
      <c r="O1143" s="881">
        <v>0</v>
      </c>
      <c r="P1143" s="878">
        <v>4690379088134</v>
      </c>
      <c r="Q1143" s="881"/>
      <c r="R1143" s="881">
        <v>0</v>
      </c>
      <c r="S1143" s="878" t="s">
        <v>4107</v>
      </c>
      <c r="T1143" s="884">
        <f t="shared" si="34"/>
        <v>208.43699999999998</v>
      </c>
      <c r="U1143" s="885">
        <f t="shared" si="35"/>
        <v>218.85884999999999</v>
      </c>
    </row>
    <row r="1144" spans="1:21" hidden="1">
      <c r="A1144" s="878" t="s">
        <v>5232</v>
      </c>
      <c r="B1144" s="879">
        <v>610090002518</v>
      </c>
      <c r="C1144" s="878" t="s">
        <v>5255</v>
      </c>
      <c r="D1144" s="878" t="s">
        <v>4140</v>
      </c>
      <c r="E1144" s="878" t="s">
        <v>4135</v>
      </c>
      <c r="F1144" s="880">
        <v>311.09999999999997</v>
      </c>
      <c r="G1144" s="878" t="s">
        <v>4106</v>
      </c>
      <c r="H1144" s="881">
        <v>10</v>
      </c>
      <c r="I1144" s="882">
        <v>0.43200276481769501</v>
      </c>
      <c r="J1144" s="882">
        <v>0</v>
      </c>
      <c r="K1144" s="883">
        <v>72</v>
      </c>
      <c r="L1144" s="882">
        <v>9.0299999999999994</v>
      </c>
      <c r="M1144" s="882">
        <v>31.104199066873999</v>
      </c>
      <c r="N1144" s="881">
        <v>1</v>
      </c>
      <c r="O1144" s="881">
        <v>0</v>
      </c>
      <c r="P1144" s="878">
        <v>4690379088141</v>
      </c>
      <c r="Q1144" s="881"/>
      <c r="R1144" s="881">
        <v>0</v>
      </c>
      <c r="S1144" s="878" t="s">
        <v>4107</v>
      </c>
      <c r="T1144" s="884">
        <f t="shared" si="34"/>
        <v>208.43699999999998</v>
      </c>
      <c r="U1144" s="885">
        <f t="shared" si="35"/>
        <v>218.85884999999999</v>
      </c>
    </row>
    <row r="1145" spans="1:21" hidden="1">
      <c r="A1145" s="878" t="s">
        <v>5232</v>
      </c>
      <c r="B1145" s="879">
        <v>610090002519</v>
      </c>
      <c r="C1145" s="878" t="s">
        <v>5256</v>
      </c>
      <c r="D1145" s="878" t="s">
        <v>4140</v>
      </c>
      <c r="E1145" s="878" t="s">
        <v>4135</v>
      </c>
      <c r="F1145" s="880">
        <v>311.09999999999997</v>
      </c>
      <c r="G1145" s="878" t="s">
        <v>4106</v>
      </c>
      <c r="H1145" s="881">
        <v>10</v>
      </c>
      <c r="I1145" s="882">
        <v>0.43200276481769501</v>
      </c>
      <c r="J1145" s="882">
        <v>0</v>
      </c>
      <c r="K1145" s="883">
        <v>72</v>
      </c>
      <c r="L1145" s="882">
        <v>9.0299999999999994</v>
      </c>
      <c r="M1145" s="882">
        <v>31.104199066873999</v>
      </c>
      <c r="N1145" s="881">
        <v>1</v>
      </c>
      <c r="O1145" s="881">
        <v>0</v>
      </c>
      <c r="P1145" s="878">
        <v>4690379088158</v>
      </c>
      <c r="Q1145" s="881"/>
      <c r="R1145" s="881">
        <v>0</v>
      </c>
      <c r="S1145" s="878" t="s">
        <v>4107</v>
      </c>
      <c r="T1145" s="884">
        <f t="shared" si="34"/>
        <v>208.43699999999998</v>
      </c>
      <c r="U1145" s="885">
        <f t="shared" si="35"/>
        <v>218.85884999999999</v>
      </c>
    </row>
    <row r="1146" spans="1:21" hidden="1">
      <c r="A1146" s="878" t="s">
        <v>5232</v>
      </c>
      <c r="B1146" s="879">
        <v>610090002520</v>
      </c>
      <c r="C1146" s="878" t="s">
        <v>5257</v>
      </c>
      <c r="D1146" s="878" t="s">
        <v>4140</v>
      </c>
      <c r="E1146" s="878" t="s">
        <v>4135</v>
      </c>
      <c r="F1146" s="880">
        <v>311.09999999999997</v>
      </c>
      <c r="G1146" s="878" t="s">
        <v>4106</v>
      </c>
      <c r="H1146" s="881">
        <v>10</v>
      </c>
      <c r="I1146" s="882">
        <v>0.43200276481769501</v>
      </c>
      <c r="J1146" s="882">
        <v>0</v>
      </c>
      <c r="K1146" s="883">
        <v>72</v>
      </c>
      <c r="L1146" s="882">
        <v>9.0299999999999994</v>
      </c>
      <c r="M1146" s="882">
        <v>31.104199066873999</v>
      </c>
      <c r="N1146" s="881">
        <v>1</v>
      </c>
      <c r="O1146" s="881">
        <v>0</v>
      </c>
      <c r="P1146" s="878">
        <v>4690379088165</v>
      </c>
      <c r="Q1146" s="881"/>
      <c r="R1146" s="881">
        <v>0</v>
      </c>
      <c r="S1146" s="878" t="s">
        <v>4107</v>
      </c>
      <c r="T1146" s="884">
        <f t="shared" si="34"/>
        <v>208.43699999999998</v>
      </c>
      <c r="U1146" s="885">
        <f t="shared" si="35"/>
        <v>218.85884999999999</v>
      </c>
    </row>
    <row r="1147" spans="1:21" hidden="1">
      <c r="A1147" s="878" t="s">
        <v>5232</v>
      </c>
      <c r="B1147" s="879">
        <v>610090002521</v>
      </c>
      <c r="C1147" s="878" t="s">
        <v>5258</v>
      </c>
      <c r="D1147" s="878" t="s">
        <v>4145</v>
      </c>
      <c r="E1147" s="878" t="s">
        <v>4135</v>
      </c>
      <c r="F1147" s="880">
        <v>134.19999999999999</v>
      </c>
      <c r="G1147" s="878" t="s">
        <v>4106</v>
      </c>
      <c r="H1147" s="881">
        <v>19</v>
      </c>
      <c r="I1147" s="882">
        <v>9.8496630378434397E-2</v>
      </c>
      <c r="J1147" s="882">
        <v>0</v>
      </c>
      <c r="K1147" s="883">
        <v>416</v>
      </c>
      <c r="L1147" s="882">
        <v>2.1659999999999999</v>
      </c>
      <c r="M1147" s="882">
        <v>40.974598237428701</v>
      </c>
      <c r="N1147" s="881">
        <v>1</v>
      </c>
      <c r="O1147" s="881">
        <v>0</v>
      </c>
      <c r="P1147" s="878">
        <v>4690379088172</v>
      </c>
      <c r="Q1147" s="881"/>
      <c r="R1147" s="881">
        <v>0</v>
      </c>
      <c r="S1147" s="878" t="s">
        <v>4107</v>
      </c>
      <c r="T1147" s="884">
        <f t="shared" si="34"/>
        <v>89.914000000000001</v>
      </c>
      <c r="U1147" s="885">
        <f t="shared" si="35"/>
        <v>94.409700000000001</v>
      </c>
    </row>
    <row r="1148" spans="1:21" hidden="1">
      <c r="A1148" s="878" t="s">
        <v>5232</v>
      </c>
      <c r="B1148" s="879">
        <v>610090002522</v>
      </c>
      <c r="C1148" s="878" t="s">
        <v>5259</v>
      </c>
      <c r="D1148" s="878" t="s">
        <v>4145</v>
      </c>
      <c r="E1148" s="878" t="s">
        <v>4135</v>
      </c>
      <c r="F1148" s="880">
        <v>134.19999999999999</v>
      </c>
      <c r="G1148" s="878" t="s">
        <v>4106</v>
      </c>
      <c r="H1148" s="881">
        <v>19</v>
      </c>
      <c r="I1148" s="882">
        <v>9.8496630378434397E-2</v>
      </c>
      <c r="J1148" s="882">
        <v>0</v>
      </c>
      <c r="K1148" s="883">
        <v>416</v>
      </c>
      <c r="L1148" s="882">
        <v>2.1659999999999999</v>
      </c>
      <c r="M1148" s="882">
        <v>40.974598237428701</v>
      </c>
      <c r="N1148" s="881">
        <v>1</v>
      </c>
      <c r="O1148" s="881">
        <v>0</v>
      </c>
      <c r="P1148" s="878">
        <v>4690379088189</v>
      </c>
      <c r="Q1148" s="881"/>
      <c r="R1148" s="881">
        <v>0</v>
      </c>
      <c r="S1148" s="878" t="s">
        <v>4107</v>
      </c>
      <c r="T1148" s="884">
        <f t="shared" si="34"/>
        <v>89.914000000000001</v>
      </c>
      <c r="U1148" s="885">
        <f t="shared" si="35"/>
        <v>94.409700000000001</v>
      </c>
    </row>
    <row r="1149" spans="1:21" hidden="1">
      <c r="A1149" s="878" t="s">
        <v>5232</v>
      </c>
      <c r="B1149" s="879">
        <v>610090002523</v>
      </c>
      <c r="C1149" s="878" t="s">
        <v>5260</v>
      </c>
      <c r="D1149" s="878" t="s">
        <v>4145</v>
      </c>
      <c r="E1149" s="878" t="s">
        <v>4135</v>
      </c>
      <c r="F1149" s="880">
        <v>134.19999999999999</v>
      </c>
      <c r="G1149" s="878" t="s">
        <v>4106</v>
      </c>
      <c r="H1149" s="881">
        <v>19</v>
      </c>
      <c r="I1149" s="882">
        <v>9.8496630378434397E-2</v>
      </c>
      <c r="J1149" s="882">
        <v>0</v>
      </c>
      <c r="K1149" s="883">
        <v>416</v>
      </c>
      <c r="L1149" s="882">
        <v>2.1659999999999999</v>
      </c>
      <c r="M1149" s="882">
        <v>40.974598237428701</v>
      </c>
      <c r="N1149" s="881">
        <v>1</v>
      </c>
      <c r="O1149" s="881">
        <v>0</v>
      </c>
      <c r="P1149" s="878">
        <v>4690379088196</v>
      </c>
      <c r="Q1149" s="881"/>
      <c r="R1149" s="881">
        <v>0</v>
      </c>
      <c r="S1149" s="878" t="s">
        <v>4107</v>
      </c>
      <c r="T1149" s="884">
        <f t="shared" si="34"/>
        <v>89.914000000000001</v>
      </c>
      <c r="U1149" s="885">
        <f t="shared" si="35"/>
        <v>94.409700000000001</v>
      </c>
    </row>
    <row r="1150" spans="1:21" hidden="1">
      <c r="A1150" s="878" t="s">
        <v>5232</v>
      </c>
      <c r="B1150" s="879">
        <v>610090002524</v>
      </c>
      <c r="C1150" s="878" t="s">
        <v>5261</v>
      </c>
      <c r="D1150" s="878" t="s">
        <v>4145</v>
      </c>
      <c r="E1150" s="878" t="s">
        <v>4135</v>
      </c>
      <c r="F1150" s="880">
        <v>134.19999999999999</v>
      </c>
      <c r="G1150" s="878" t="s">
        <v>4106</v>
      </c>
      <c r="H1150" s="881">
        <v>19</v>
      </c>
      <c r="I1150" s="882">
        <v>9.8496630378434397E-2</v>
      </c>
      <c r="J1150" s="882">
        <v>0</v>
      </c>
      <c r="K1150" s="883">
        <v>416</v>
      </c>
      <c r="L1150" s="882">
        <v>2.1659999999999999</v>
      </c>
      <c r="M1150" s="882">
        <v>40.974598237428701</v>
      </c>
      <c r="N1150" s="881">
        <v>1</v>
      </c>
      <c r="O1150" s="881">
        <v>0</v>
      </c>
      <c r="P1150" s="878">
        <v>4690379088202</v>
      </c>
      <c r="Q1150" s="881"/>
      <c r="R1150" s="881">
        <v>0</v>
      </c>
      <c r="S1150" s="878" t="s">
        <v>4107</v>
      </c>
      <c r="T1150" s="884">
        <f t="shared" si="34"/>
        <v>89.914000000000001</v>
      </c>
      <c r="U1150" s="885">
        <f t="shared" si="35"/>
        <v>94.409700000000001</v>
      </c>
    </row>
    <row r="1151" spans="1:21" hidden="1">
      <c r="A1151" s="878" t="s">
        <v>5232</v>
      </c>
      <c r="B1151" s="879">
        <v>610090002525</v>
      </c>
      <c r="C1151" s="878" t="s">
        <v>5262</v>
      </c>
      <c r="D1151" s="878" t="s">
        <v>4145</v>
      </c>
      <c r="E1151" s="878" t="s">
        <v>4135</v>
      </c>
      <c r="F1151" s="880">
        <v>134.19999999999999</v>
      </c>
      <c r="G1151" s="878" t="s">
        <v>4106</v>
      </c>
      <c r="H1151" s="881">
        <v>19</v>
      </c>
      <c r="I1151" s="882">
        <v>9.8496630378434397E-2</v>
      </c>
      <c r="J1151" s="882">
        <v>0</v>
      </c>
      <c r="K1151" s="883">
        <v>416</v>
      </c>
      <c r="L1151" s="882">
        <v>2.1659999999999999</v>
      </c>
      <c r="M1151" s="882">
        <v>40.974598237428701</v>
      </c>
      <c r="N1151" s="881">
        <v>1</v>
      </c>
      <c r="O1151" s="881">
        <v>0</v>
      </c>
      <c r="P1151" s="878">
        <v>4690379088219</v>
      </c>
      <c r="Q1151" s="881"/>
      <c r="R1151" s="881">
        <v>0</v>
      </c>
      <c r="S1151" s="878" t="s">
        <v>4107</v>
      </c>
      <c r="T1151" s="884">
        <f t="shared" si="34"/>
        <v>89.914000000000001</v>
      </c>
      <c r="U1151" s="885">
        <f t="shared" si="35"/>
        <v>94.409700000000001</v>
      </c>
    </row>
    <row r="1152" spans="1:21" hidden="1">
      <c r="A1152" s="878" t="s">
        <v>5232</v>
      </c>
      <c r="B1152" s="879">
        <v>620110000162</v>
      </c>
      <c r="C1152" s="878" t="s">
        <v>5263</v>
      </c>
      <c r="D1152" s="878" t="s">
        <v>5264</v>
      </c>
      <c r="E1152" s="878" t="s">
        <v>4105</v>
      </c>
      <c r="F1152" s="880">
        <v>36905</v>
      </c>
      <c r="G1152" s="878" t="s">
        <v>4106</v>
      </c>
      <c r="H1152" s="881">
        <v>5</v>
      </c>
      <c r="I1152" s="882">
        <v>0.65800000000000003</v>
      </c>
      <c r="J1152" s="882">
        <v>0</v>
      </c>
      <c r="K1152" s="883">
        <v>40</v>
      </c>
      <c r="L1152" s="882">
        <v>11.909800000000001</v>
      </c>
      <c r="M1152" s="882">
        <v>26.32</v>
      </c>
      <c r="N1152" s="881">
        <v>1</v>
      </c>
      <c r="O1152" s="881">
        <v>0</v>
      </c>
      <c r="P1152" s="878">
        <v>4690379089391</v>
      </c>
      <c r="Q1152" s="881"/>
      <c r="R1152" s="881">
        <v>0</v>
      </c>
      <c r="S1152" s="878" t="s">
        <v>4107</v>
      </c>
      <c r="T1152" s="884">
        <f t="shared" si="34"/>
        <v>24726.350000000002</v>
      </c>
      <c r="U1152" s="885">
        <f t="shared" si="35"/>
        <v>25962.667500000003</v>
      </c>
    </row>
    <row r="1153" spans="1:21" hidden="1">
      <c r="A1153" s="878" t="s">
        <v>5232</v>
      </c>
      <c r="B1153" s="879">
        <v>620110000163</v>
      </c>
      <c r="C1153" s="878" t="s">
        <v>5265</v>
      </c>
      <c r="D1153" s="878" t="s">
        <v>5264</v>
      </c>
      <c r="E1153" s="878" t="s">
        <v>4105</v>
      </c>
      <c r="F1153" s="880">
        <v>42944</v>
      </c>
      <c r="G1153" s="878" t="s">
        <v>4106</v>
      </c>
      <c r="H1153" s="881">
        <v>5</v>
      </c>
      <c r="I1153" s="882">
        <v>0.65800000000000003</v>
      </c>
      <c r="J1153" s="882">
        <v>0</v>
      </c>
      <c r="K1153" s="883">
        <v>40</v>
      </c>
      <c r="L1153" s="882">
        <v>11.909800000000001</v>
      </c>
      <c r="M1153" s="882">
        <v>26.32</v>
      </c>
      <c r="N1153" s="881">
        <v>1</v>
      </c>
      <c r="O1153" s="881">
        <v>0</v>
      </c>
      <c r="P1153" s="878">
        <v>4690379089407</v>
      </c>
      <c r="Q1153" s="881"/>
      <c r="R1153" s="881">
        <v>0</v>
      </c>
      <c r="S1153" s="878" t="s">
        <v>4107</v>
      </c>
      <c r="T1153" s="884">
        <f t="shared" si="34"/>
        <v>28772.480000000003</v>
      </c>
      <c r="U1153" s="885">
        <f t="shared" si="35"/>
        <v>30211.104000000003</v>
      </c>
    </row>
    <row r="1154" spans="1:21" hidden="1">
      <c r="A1154" s="878" t="s">
        <v>5232</v>
      </c>
      <c r="B1154" s="879">
        <v>610110000957</v>
      </c>
      <c r="C1154" s="878" t="s">
        <v>5266</v>
      </c>
      <c r="D1154" s="878" t="s">
        <v>4129</v>
      </c>
      <c r="E1154" s="878" t="s">
        <v>4105</v>
      </c>
      <c r="F1154" s="880">
        <v>20721.7</v>
      </c>
      <c r="G1154" s="878" t="s">
        <v>4106</v>
      </c>
      <c r="H1154" s="881">
        <v>11</v>
      </c>
      <c r="I1154" s="882">
        <v>0.99</v>
      </c>
      <c r="J1154" s="882">
        <v>0</v>
      </c>
      <c r="K1154" s="883">
        <v>36</v>
      </c>
      <c r="L1154" s="882">
        <v>20.354399999999998</v>
      </c>
      <c r="M1154" s="882">
        <v>35.64</v>
      </c>
      <c r="N1154" s="881">
        <v>1</v>
      </c>
      <c r="O1154" s="881">
        <v>0</v>
      </c>
      <c r="P1154" s="878">
        <v>4690379088318</v>
      </c>
      <c r="Q1154" s="881"/>
      <c r="R1154" s="881">
        <v>0</v>
      </c>
      <c r="S1154" s="878" t="s">
        <v>4107</v>
      </c>
      <c r="T1154" s="884">
        <f t="shared" si="34"/>
        <v>13883.539000000001</v>
      </c>
      <c r="U1154" s="885">
        <f t="shared" si="35"/>
        <v>14577.715950000002</v>
      </c>
    </row>
    <row r="1155" spans="1:21" hidden="1">
      <c r="A1155" s="878" t="s">
        <v>5232</v>
      </c>
      <c r="B1155" s="879">
        <v>610110000958</v>
      </c>
      <c r="C1155" s="878" t="s">
        <v>5267</v>
      </c>
      <c r="D1155" s="878" t="s">
        <v>4129</v>
      </c>
      <c r="E1155" s="878" t="s">
        <v>4105</v>
      </c>
      <c r="F1155" s="880">
        <v>20721.7</v>
      </c>
      <c r="G1155" s="878" t="s">
        <v>4106</v>
      </c>
      <c r="H1155" s="881">
        <v>11</v>
      </c>
      <c r="I1155" s="882">
        <v>0.99</v>
      </c>
      <c r="J1155" s="882">
        <v>0</v>
      </c>
      <c r="K1155" s="883">
        <v>36</v>
      </c>
      <c r="L1155" s="882">
        <v>20.354399999999998</v>
      </c>
      <c r="M1155" s="882">
        <v>35.64</v>
      </c>
      <c r="N1155" s="881">
        <v>1</v>
      </c>
      <c r="O1155" s="881">
        <v>0</v>
      </c>
      <c r="P1155" s="878">
        <v>4690379088325</v>
      </c>
      <c r="Q1155" s="881"/>
      <c r="R1155" s="881">
        <v>0</v>
      </c>
      <c r="S1155" s="878" t="s">
        <v>4107</v>
      </c>
      <c r="T1155" s="884">
        <f t="shared" si="34"/>
        <v>13883.539000000001</v>
      </c>
      <c r="U1155" s="885">
        <f t="shared" si="35"/>
        <v>14577.715950000002</v>
      </c>
    </row>
    <row r="1156" spans="1:21" hidden="1">
      <c r="A1156" s="878" t="s">
        <v>5232</v>
      </c>
      <c r="B1156" s="879">
        <v>610110000959</v>
      </c>
      <c r="C1156" s="878" t="s">
        <v>5268</v>
      </c>
      <c r="D1156" s="878" t="s">
        <v>4129</v>
      </c>
      <c r="E1156" s="878" t="s">
        <v>4105</v>
      </c>
      <c r="F1156" s="880">
        <v>20721.7</v>
      </c>
      <c r="G1156" s="878" t="s">
        <v>4106</v>
      </c>
      <c r="H1156" s="881">
        <v>11</v>
      </c>
      <c r="I1156" s="882">
        <v>0.99</v>
      </c>
      <c r="J1156" s="882">
        <v>0</v>
      </c>
      <c r="K1156" s="883">
        <v>36</v>
      </c>
      <c r="L1156" s="882">
        <v>20.354399999999998</v>
      </c>
      <c r="M1156" s="882">
        <v>35.64</v>
      </c>
      <c r="N1156" s="881">
        <v>1</v>
      </c>
      <c r="O1156" s="881">
        <v>0</v>
      </c>
      <c r="P1156" s="878">
        <v>4690379088332</v>
      </c>
      <c r="Q1156" s="881"/>
      <c r="R1156" s="881">
        <v>0</v>
      </c>
      <c r="S1156" s="878" t="s">
        <v>4107</v>
      </c>
      <c r="T1156" s="884">
        <f t="shared" si="34"/>
        <v>13883.539000000001</v>
      </c>
      <c r="U1156" s="885">
        <f t="shared" si="35"/>
        <v>14577.715950000002</v>
      </c>
    </row>
    <row r="1157" spans="1:21" hidden="1">
      <c r="A1157" s="878" t="s">
        <v>5232</v>
      </c>
      <c r="B1157" s="879">
        <v>610110000960</v>
      </c>
      <c r="C1157" s="878" t="s">
        <v>5269</v>
      </c>
      <c r="D1157" s="878" t="s">
        <v>4129</v>
      </c>
      <c r="E1157" s="878" t="s">
        <v>4105</v>
      </c>
      <c r="F1157" s="880">
        <v>20721.7</v>
      </c>
      <c r="G1157" s="878" t="s">
        <v>4106</v>
      </c>
      <c r="H1157" s="881">
        <v>11</v>
      </c>
      <c r="I1157" s="882">
        <v>0.99</v>
      </c>
      <c r="J1157" s="882">
        <v>0</v>
      </c>
      <c r="K1157" s="883">
        <v>36</v>
      </c>
      <c r="L1157" s="882">
        <v>20.354399999999998</v>
      </c>
      <c r="M1157" s="882">
        <v>35.64</v>
      </c>
      <c r="N1157" s="881">
        <v>1</v>
      </c>
      <c r="O1157" s="881">
        <v>0</v>
      </c>
      <c r="P1157" s="878">
        <v>4690379088349</v>
      </c>
      <c r="Q1157" s="881"/>
      <c r="R1157" s="881">
        <v>0</v>
      </c>
      <c r="S1157" s="878" t="s">
        <v>4107</v>
      </c>
      <c r="T1157" s="884">
        <f t="shared" si="34"/>
        <v>13883.539000000001</v>
      </c>
      <c r="U1157" s="885">
        <f t="shared" si="35"/>
        <v>14577.715950000002</v>
      </c>
    </row>
    <row r="1158" spans="1:21" hidden="1">
      <c r="A1158" s="878" t="s">
        <v>5232</v>
      </c>
      <c r="B1158" s="879">
        <v>610110000961</v>
      </c>
      <c r="C1158" s="878" t="s">
        <v>5270</v>
      </c>
      <c r="D1158" s="878" t="s">
        <v>4129</v>
      </c>
      <c r="E1158" s="878" t="s">
        <v>4105</v>
      </c>
      <c r="F1158" s="880">
        <v>20721.7</v>
      </c>
      <c r="G1158" s="878" t="s">
        <v>4106</v>
      </c>
      <c r="H1158" s="881">
        <v>11</v>
      </c>
      <c r="I1158" s="882">
        <v>0.99</v>
      </c>
      <c r="J1158" s="882">
        <v>0</v>
      </c>
      <c r="K1158" s="883">
        <v>36</v>
      </c>
      <c r="L1158" s="882">
        <v>20.354399999999998</v>
      </c>
      <c r="M1158" s="882">
        <v>35.64</v>
      </c>
      <c r="N1158" s="881">
        <v>1</v>
      </c>
      <c r="O1158" s="881">
        <v>0</v>
      </c>
      <c r="P1158" s="878">
        <v>4690379088356</v>
      </c>
      <c r="Q1158" s="881"/>
      <c r="R1158" s="881">
        <v>0</v>
      </c>
      <c r="S1158" s="878" t="s">
        <v>4107</v>
      </c>
      <c r="T1158" s="884">
        <f t="shared" si="34"/>
        <v>13883.539000000001</v>
      </c>
      <c r="U1158" s="885">
        <f t="shared" si="35"/>
        <v>14577.715950000002</v>
      </c>
    </row>
    <row r="1159" spans="1:21" hidden="1">
      <c r="A1159" s="878" t="s">
        <v>5232</v>
      </c>
      <c r="B1159" s="879">
        <v>610130005288</v>
      </c>
      <c r="C1159" s="878" t="s">
        <v>5271</v>
      </c>
      <c r="D1159" s="878" t="s">
        <v>4134</v>
      </c>
      <c r="E1159" s="878" t="s">
        <v>4150</v>
      </c>
      <c r="F1159" s="880">
        <v>1427.3999999999999</v>
      </c>
      <c r="G1159" s="878" t="s">
        <v>4106</v>
      </c>
      <c r="H1159" s="881">
        <v>10</v>
      </c>
      <c r="I1159" s="882">
        <v>0.57599539203686401</v>
      </c>
      <c r="J1159" s="882">
        <v>8</v>
      </c>
      <c r="K1159" s="883">
        <v>60</v>
      </c>
      <c r="L1159" s="882">
        <v>17.600000000000001</v>
      </c>
      <c r="M1159" s="882">
        <v>34.559723522211797</v>
      </c>
      <c r="N1159" s="881">
        <v>1</v>
      </c>
      <c r="O1159" s="881">
        <v>0</v>
      </c>
      <c r="P1159" s="878">
        <v>4690379088226</v>
      </c>
      <c r="Q1159" s="881"/>
      <c r="R1159" s="881">
        <v>0</v>
      </c>
      <c r="S1159" s="878" t="s">
        <v>4107</v>
      </c>
      <c r="T1159" s="884">
        <f t="shared" si="34"/>
        <v>956.35799999999995</v>
      </c>
      <c r="U1159" s="885">
        <f t="shared" si="35"/>
        <v>1004.1759</v>
      </c>
    </row>
    <row r="1160" spans="1:21" hidden="1">
      <c r="A1160" s="878" t="s">
        <v>5232</v>
      </c>
      <c r="B1160" s="879">
        <v>610130005289</v>
      </c>
      <c r="C1160" s="878" t="s">
        <v>5272</v>
      </c>
      <c r="D1160" s="878" t="s">
        <v>4134</v>
      </c>
      <c r="E1160" s="878" t="s">
        <v>4150</v>
      </c>
      <c r="F1160" s="880">
        <v>1427.3999999999999</v>
      </c>
      <c r="G1160" s="878" t="s">
        <v>4106</v>
      </c>
      <c r="H1160" s="881">
        <v>10</v>
      </c>
      <c r="I1160" s="882">
        <v>0.57599539203686401</v>
      </c>
      <c r="J1160" s="882">
        <v>8</v>
      </c>
      <c r="K1160" s="883">
        <v>60</v>
      </c>
      <c r="L1160" s="882">
        <v>17.600000000000001</v>
      </c>
      <c r="M1160" s="882">
        <v>34.559723522211797</v>
      </c>
      <c r="N1160" s="881">
        <v>1</v>
      </c>
      <c r="O1160" s="881">
        <v>0</v>
      </c>
      <c r="P1160" s="878">
        <v>4690379088233</v>
      </c>
      <c r="Q1160" s="881"/>
      <c r="R1160" s="881">
        <v>0</v>
      </c>
      <c r="S1160" s="878" t="s">
        <v>4107</v>
      </c>
      <c r="T1160" s="884">
        <f t="shared" si="34"/>
        <v>956.35799999999995</v>
      </c>
      <c r="U1160" s="885">
        <f t="shared" si="35"/>
        <v>1004.1759</v>
      </c>
    </row>
    <row r="1161" spans="1:21" hidden="1">
      <c r="A1161" s="878" t="s">
        <v>5232</v>
      </c>
      <c r="B1161" s="879">
        <v>610130005290</v>
      </c>
      <c r="C1161" s="878" t="s">
        <v>5273</v>
      </c>
      <c r="D1161" s="878" t="s">
        <v>4134</v>
      </c>
      <c r="E1161" s="878" t="s">
        <v>4150</v>
      </c>
      <c r="F1161" s="880">
        <v>1427.3999999999999</v>
      </c>
      <c r="G1161" s="878" t="s">
        <v>4106</v>
      </c>
      <c r="H1161" s="881">
        <v>10</v>
      </c>
      <c r="I1161" s="882">
        <v>0.57599539203686401</v>
      </c>
      <c r="J1161" s="882">
        <v>8</v>
      </c>
      <c r="K1161" s="883">
        <v>60</v>
      </c>
      <c r="L1161" s="882">
        <v>17.600000000000001</v>
      </c>
      <c r="M1161" s="882">
        <v>34.559723522211797</v>
      </c>
      <c r="N1161" s="881">
        <v>1</v>
      </c>
      <c r="O1161" s="881">
        <v>0</v>
      </c>
      <c r="P1161" s="878">
        <v>4690379088240</v>
      </c>
      <c r="Q1161" s="881"/>
      <c r="R1161" s="881">
        <v>0</v>
      </c>
      <c r="S1161" s="878" t="s">
        <v>4107</v>
      </c>
      <c r="T1161" s="884">
        <f t="shared" si="34"/>
        <v>956.35799999999995</v>
      </c>
      <c r="U1161" s="885">
        <f t="shared" si="35"/>
        <v>1004.1759</v>
      </c>
    </row>
    <row r="1162" spans="1:21" hidden="1">
      <c r="A1162" s="878" t="s">
        <v>5232</v>
      </c>
      <c r="B1162" s="879">
        <v>610130005291</v>
      </c>
      <c r="C1162" s="878" t="s">
        <v>5274</v>
      </c>
      <c r="D1162" s="878" t="s">
        <v>4134</v>
      </c>
      <c r="E1162" s="878" t="s">
        <v>4150</v>
      </c>
      <c r="F1162" s="880">
        <v>1427.3999999999999</v>
      </c>
      <c r="G1162" s="878" t="s">
        <v>4106</v>
      </c>
      <c r="H1162" s="881">
        <v>10</v>
      </c>
      <c r="I1162" s="882">
        <v>0.57599539203686401</v>
      </c>
      <c r="J1162" s="882">
        <v>8</v>
      </c>
      <c r="K1162" s="883">
        <v>60</v>
      </c>
      <c r="L1162" s="882">
        <v>17.600000000000001</v>
      </c>
      <c r="M1162" s="882">
        <v>34.559723522211797</v>
      </c>
      <c r="N1162" s="881">
        <v>1</v>
      </c>
      <c r="O1162" s="881">
        <v>0</v>
      </c>
      <c r="P1162" s="878">
        <v>4690379088257</v>
      </c>
      <c r="Q1162" s="881"/>
      <c r="R1162" s="881">
        <v>0</v>
      </c>
      <c r="S1162" s="878" t="s">
        <v>4107</v>
      </c>
      <c r="T1162" s="884">
        <f t="shared" si="34"/>
        <v>956.35799999999995</v>
      </c>
      <c r="U1162" s="885">
        <f t="shared" si="35"/>
        <v>1004.1759</v>
      </c>
    </row>
    <row r="1163" spans="1:21" hidden="1">
      <c r="A1163" s="878" t="s">
        <v>5232</v>
      </c>
      <c r="B1163" s="879">
        <v>610130005292</v>
      </c>
      <c r="C1163" s="878" t="s">
        <v>5275</v>
      </c>
      <c r="D1163" s="878" t="s">
        <v>4140</v>
      </c>
      <c r="E1163" s="878" t="s">
        <v>4150</v>
      </c>
      <c r="F1163" s="880">
        <v>1274.8999999999999</v>
      </c>
      <c r="G1163" s="878" t="s">
        <v>4106</v>
      </c>
      <c r="H1163" s="881">
        <v>10</v>
      </c>
      <c r="I1163" s="882">
        <v>0.43199654402764798</v>
      </c>
      <c r="J1163" s="882">
        <v>6</v>
      </c>
      <c r="K1163" s="883">
        <v>72</v>
      </c>
      <c r="L1163" s="882">
        <v>9.33</v>
      </c>
      <c r="M1163" s="882">
        <v>31.103751169990598</v>
      </c>
      <c r="N1163" s="881">
        <v>1</v>
      </c>
      <c r="O1163" s="881">
        <v>0</v>
      </c>
      <c r="P1163" s="878">
        <v>4690379088264</v>
      </c>
      <c r="Q1163" s="881"/>
      <c r="R1163" s="881">
        <v>0</v>
      </c>
      <c r="S1163" s="878" t="s">
        <v>4107</v>
      </c>
      <c r="T1163" s="884">
        <f t="shared" si="34"/>
        <v>854.18299999999999</v>
      </c>
      <c r="U1163" s="885">
        <f t="shared" si="35"/>
        <v>896.89215000000002</v>
      </c>
    </row>
    <row r="1164" spans="1:21" hidden="1">
      <c r="A1164" s="878" t="s">
        <v>5232</v>
      </c>
      <c r="B1164" s="879">
        <v>610130005293</v>
      </c>
      <c r="C1164" s="878" t="s">
        <v>5276</v>
      </c>
      <c r="D1164" s="878" t="s">
        <v>4140</v>
      </c>
      <c r="E1164" s="878" t="s">
        <v>4150</v>
      </c>
      <c r="F1164" s="880">
        <v>1274.8999999999999</v>
      </c>
      <c r="G1164" s="878" t="s">
        <v>4106</v>
      </c>
      <c r="H1164" s="881">
        <v>10</v>
      </c>
      <c r="I1164" s="882">
        <v>0.43199654402764798</v>
      </c>
      <c r="J1164" s="882">
        <v>6</v>
      </c>
      <c r="K1164" s="883">
        <v>72</v>
      </c>
      <c r="L1164" s="882">
        <v>9.33</v>
      </c>
      <c r="M1164" s="882">
        <v>31.103751169990598</v>
      </c>
      <c r="N1164" s="881">
        <v>1</v>
      </c>
      <c r="O1164" s="881">
        <v>0</v>
      </c>
      <c r="P1164" s="878">
        <v>4690379088271</v>
      </c>
      <c r="Q1164" s="881"/>
      <c r="R1164" s="881">
        <v>0</v>
      </c>
      <c r="S1164" s="878" t="s">
        <v>4107</v>
      </c>
      <c r="T1164" s="884">
        <f t="shared" si="34"/>
        <v>854.18299999999999</v>
      </c>
      <c r="U1164" s="885">
        <f t="shared" si="35"/>
        <v>896.89215000000002</v>
      </c>
    </row>
    <row r="1165" spans="1:21" hidden="1">
      <c r="A1165" s="878" t="s">
        <v>5232</v>
      </c>
      <c r="B1165" s="879">
        <v>610130005294</v>
      </c>
      <c r="C1165" s="878" t="s">
        <v>5277</v>
      </c>
      <c r="D1165" s="878" t="s">
        <v>4140</v>
      </c>
      <c r="E1165" s="878" t="s">
        <v>4150</v>
      </c>
      <c r="F1165" s="880">
        <v>1274.8999999999999</v>
      </c>
      <c r="G1165" s="878" t="s">
        <v>4106</v>
      </c>
      <c r="H1165" s="881">
        <v>10</v>
      </c>
      <c r="I1165" s="882">
        <v>0.43199654402764798</v>
      </c>
      <c r="J1165" s="882">
        <v>6</v>
      </c>
      <c r="K1165" s="883">
        <v>72</v>
      </c>
      <c r="L1165" s="882">
        <v>9.33</v>
      </c>
      <c r="M1165" s="882">
        <v>31.103751169990598</v>
      </c>
      <c r="N1165" s="881">
        <v>1</v>
      </c>
      <c r="O1165" s="881">
        <v>0</v>
      </c>
      <c r="P1165" s="878">
        <v>4690379088288</v>
      </c>
      <c r="Q1165" s="881"/>
      <c r="R1165" s="881">
        <v>0</v>
      </c>
      <c r="S1165" s="878" t="s">
        <v>4107</v>
      </c>
      <c r="T1165" s="884">
        <f t="shared" si="34"/>
        <v>854.18299999999999</v>
      </c>
      <c r="U1165" s="885">
        <f t="shared" si="35"/>
        <v>896.89215000000002</v>
      </c>
    </row>
    <row r="1166" spans="1:21" hidden="1">
      <c r="A1166" s="878" t="s">
        <v>5232</v>
      </c>
      <c r="B1166" s="879">
        <v>610130005295</v>
      </c>
      <c r="C1166" s="878" t="s">
        <v>5278</v>
      </c>
      <c r="D1166" s="878" t="s">
        <v>4140</v>
      </c>
      <c r="E1166" s="878" t="s">
        <v>4150</v>
      </c>
      <c r="F1166" s="880">
        <v>1274.8999999999999</v>
      </c>
      <c r="G1166" s="878" t="s">
        <v>4106</v>
      </c>
      <c r="H1166" s="881">
        <v>10</v>
      </c>
      <c r="I1166" s="882">
        <v>0.43199654402764798</v>
      </c>
      <c r="J1166" s="882">
        <v>6</v>
      </c>
      <c r="K1166" s="883">
        <v>72</v>
      </c>
      <c r="L1166" s="882">
        <v>9.33</v>
      </c>
      <c r="M1166" s="882">
        <v>31.103751169990598</v>
      </c>
      <c r="N1166" s="881">
        <v>1</v>
      </c>
      <c r="O1166" s="881">
        <v>0</v>
      </c>
      <c r="P1166" s="878">
        <v>4690379088295</v>
      </c>
      <c r="Q1166" s="881"/>
      <c r="R1166" s="881">
        <v>0</v>
      </c>
      <c r="S1166" s="878" t="s">
        <v>4107</v>
      </c>
      <c r="T1166" s="884">
        <f t="shared" si="34"/>
        <v>854.18299999999999</v>
      </c>
      <c r="U1166" s="885">
        <f t="shared" si="35"/>
        <v>896.89215000000002</v>
      </c>
    </row>
    <row r="1167" spans="1:21" hidden="1">
      <c r="A1167" s="878" t="s">
        <v>5232</v>
      </c>
      <c r="B1167" s="879">
        <v>610130005296</v>
      </c>
      <c r="C1167" s="878" t="s">
        <v>5279</v>
      </c>
      <c r="D1167" s="878" t="s">
        <v>4140</v>
      </c>
      <c r="E1167" s="878" t="s">
        <v>4150</v>
      </c>
      <c r="F1167" s="880">
        <v>1274.8999999999999</v>
      </c>
      <c r="G1167" s="878" t="s">
        <v>4106</v>
      </c>
      <c r="H1167" s="881">
        <v>10</v>
      </c>
      <c r="I1167" s="882">
        <v>0.43199654402764798</v>
      </c>
      <c r="J1167" s="882">
        <v>6</v>
      </c>
      <c r="K1167" s="883">
        <v>72</v>
      </c>
      <c r="L1167" s="882">
        <v>9.33</v>
      </c>
      <c r="M1167" s="882">
        <v>31.103751169990598</v>
      </c>
      <c r="N1167" s="881">
        <v>1</v>
      </c>
      <c r="O1167" s="881">
        <v>0</v>
      </c>
      <c r="P1167" s="878">
        <v>4690379088301</v>
      </c>
      <c r="Q1167" s="881"/>
      <c r="R1167" s="881">
        <v>0</v>
      </c>
      <c r="S1167" s="878" t="s">
        <v>4107</v>
      </c>
      <c r="T1167" s="884">
        <f t="shared" si="34"/>
        <v>854.18299999999999</v>
      </c>
      <c r="U1167" s="885">
        <f t="shared" si="35"/>
        <v>896.89215000000002</v>
      </c>
    </row>
    <row r="1168" spans="1:21" hidden="1">
      <c r="A1168" s="878" t="s">
        <v>5280</v>
      </c>
      <c r="B1168" s="879">
        <v>600180000070</v>
      </c>
      <c r="C1168" s="878" t="s">
        <v>5281</v>
      </c>
      <c r="D1168" s="878" t="s">
        <v>4235</v>
      </c>
      <c r="E1168" s="878" t="s">
        <v>4105</v>
      </c>
      <c r="F1168" s="880">
        <v>8241.1</v>
      </c>
      <c r="G1168" s="878" t="s">
        <v>4106</v>
      </c>
      <c r="H1168" s="881">
        <v>1</v>
      </c>
      <c r="I1168" s="882">
        <v>3.3359999999999999</v>
      </c>
      <c r="J1168" s="882">
        <v>0</v>
      </c>
      <c r="K1168" s="883">
        <v>18</v>
      </c>
      <c r="L1168" s="882">
        <v>50.57376</v>
      </c>
      <c r="M1168" s="882">
        <v>60.048000000000002</v>
      </c>
      <c r="N1168" s="881">
        <v>1</v>
      </c>
      <c r="O1168" s="881">
        <v>0</v>
      </c>
      <c r="P1168" s="878">
        <v>4690379106357</v>
      </c>
      <c r="Q1168" s="881"/>
      <c r="R1168" s="881">
        <v>0</v>
      </c>
      <c r="S1168" s="878" t="s">
        <v>4107</v>
      </c>
      <c r="T1168" s="884">
        <f t="shared" si="34"/>
        <v>5521.5370000000003</v>
      </c>
      <c r="U1168" s="885">
        <f t="shared" si="35"/>
        <v>5797.6138500000006</v>
      </c>
    </row>
    <row r="1169" spans="1:21" hidden="1">
      <c r="A1169" s="878" t="s">
        <v>5280</v>
      </c>
      <c r="B1169" s="879">
        <v>610010002704</v>
      </c>
      <c r="C1169" s="878" t="s">
        <v>5282</v>
      </c>
      <c r="D1169" s="878" t="s">
        <v>5175</v>
      </c>
      <c r="E1169" s="878" t="s">
        <v>4105</v>
      </c>
      <c r="F1169" s="880">
        <v>5557.0999999999995</v>
      </c>
      <c r="G1169" s="878" t="s">
        <v>4106</v>
      </c>
      <c r="H1169" s="881">
        <v>4</v>
      </c>
      <c r="I1169" s="882">
        <v>1.28</v>
      </c>
      <c r="J1169" s="882">
        <v>0</v>
      </c>
      <c r="K1169" s="883">
        <v>40</v>
      </c>
      <c r="L1169" s="882">
        <v>25.856000000000002</v>
      </c>
      <c r="M1169" s="882">
        <v>51.2</v>
      </c>
      <c r="N1169" s="881">
        <v>1</v>
      </c>
      <c r="O1169" s="881">
        <v>0</v>
      </c>
      <c r="P1169" s="878">
        <v>4690379091844</v>
      </c>
      <c r="Q1169" s="881"/>
      <c r="R1169" s="881">
        <v>0</v>
      </c>
      <c r="S1169" s="878" t="s">
        <v>4107</v>
      </c>
      <c r="T1169" s="884">
        <f t="shared" si="34"/>
        <v>3723.2570000000001</v>
      </c>
      <c r="U1169" s="885">
        <f t="shared" si="35"/>
        <v>3909.4198500000002</v>
      </c>
    </row>
    <row r="1170" spans="1:21" hidden="1">
      <c r="A1170" s="878" t="s">
        <v>5280</v>
      </c>
      <c r="B1170" s="879">
        <v>610010002705</v>
      </c>
      <c r="C1170" s="878" t="s">
        <v>5283</v>
      </c>
      <c r="D1170" s="878" t="s">
        <v>5175</v>
      </c>
      <c r="E1170" s="878" t="s">
        <v>4105</v>
      </c>
      <c r="F1170" s="880">
        <v>5557.0999999999995</v>
      </c>
      <c r="G1170" s="878" t="s">
        <v>4106</v>
      </c>
      <c r="H1170" s="881">
        <v>4</v>
      </c>
      <c r="I1170" s="882">
        <v>1.28</v>
      </c>
      <c r="J1170" s="882">
        <v>0</v>
      </c>
      <c r="K1170" s="883">
        <v>40</v>
      </c>
      <c r="L1170" s="882">
        <v>25.856000000000002</v>
      </c>
      <c r="M1170" s="882">
        <v>51.2</v>
      </c>
      <c r="N1170" s="881">
        <v>1</v>
      </c>
      <c r="O1170" s="881">
        <v>0</v>
      </c>
      <c r="P1170" s="878">
        <v>4690379091851</v>
      </c>
      <c r="Q1170" s="881"/>
      <c r="R1170" s="881">
        <v>0</v>
      </c>
      <c r="S1170" s="878" t="s">
        <v>4107</v>
      </c>
      <c r="T1170" s="884">
        <f t="shared" si="34"/>
        <v>3723.2570000000001</v>
      </c>
      <c r="U1170" s="885">
        <f t="shared" si="35"/>
        <v>3909.4198500000002</v>
      </c>
    </row>
    <row r="1171" spans="1:21" hidden="1">
      <c r="A1171" s="878" t="s">
        <v>5280</v>
      </c>
      <c r="B1171" s="879">
        <v>610010002706</v>
      </c>
      <c r="C1171" s="878" t="s">
        <v>5284</v>
      </c>
      <c r="D1171" s="878" t="s">
        <v>5175</v>
      </c>
      <c r="E1171" s="878" t="s">
        <v>4105</v>
      </c>
      <c r="F1171" s="880">
        <v>5557.0999999999995</v>
      </c>
      <c r="G1171" s="878" t="s">
        <v>4106</v>
      </c>
      <c r="H1171" s="881">
        <v>4</v>
      </c>
      <c r="I1171" s="882">
        <v>1.28</v>
      </c>
      <c r="J1171" s="882">
        <v>0</v>
      </c>
      <c r="K1171" s="883">
        <v>40</v>
      </c>
      <c r="L1171" s="882">
        <v>25.856000000000002</v>
      </c>
      <c r="M1171" s="882">
        <v>51.2</v>
      </c>
      <c r="N1171" s="881">
        <v>1</v>
      </c>
      <c r="O1171" s="881">
        <v>0</v>
      </c>
      <c r="P1171" s="878">
        <v>4690379091868</v>
      </c>
      <c r="Q1171" s="881"/>
      <c r="R1171" s="881">
        <v>0</v>
      </c>
      <c r="S1171" s="878" t="s">
        <v>4107</v>
      </c>
      <c r="T1171" s="884">
        <f t="shared" si="34"/>
        <v>3723.2570000000001</v>
      </c>
      <c r="U1171" s="885">
        <f t="shared" si="35"/>
        <v>3909.4198500000002</v>
      </c>
    </row>
    <row r="1172" spans="1:21" hidden="1">
      <c r="A1172" s="878" t="s">
        <v>5280</v>
      </c>
      <c r="B1172" s="879">
        <v>610010002707</v>
      </c>
      <c r="C1172" s="878" t="s">
        <v>5285</v>
      </c>
      <c r="D1172" s="878" t="s">
        <v>5175</v>
      </c>
      <c r="E1172" s="878" t="s">
        <v>4105</v>
      </c>
      <c r="F1172" s="880">
        <v>5557.0999999999995</v>
      </c>
      <c r="G1172" s="878" t="s">
        <v>4106</v>
      </c>
      <c r="H1172" s="881">
        <v>4</v>
      </c>
      <c r="I1172" s="882">
        <v>1.28</v>
      </c>
      <c r="J1172" s="882">
        <v>0</v>
      </c>
      <c r="K1172" s="883">
        <v>40</v>
      </c>
      <c r="L1172" s="882">
        <v>25.856000000000002</v>
      </c>
      <c r="M1172" s="882">
        <v>51.2</v>
      </c>
      <c r="N1172" s="881">
        <v>1</v>
      </c>
      <c r="O1172" s="881">
        <v>0</v>
      </c>
      <c r="P1172" s="878">
        <v>4690379091875</v>
      </c>
      <c r="Q1172" s="881"/>
      <c r="R1172" s="881">
        <v>0</v>
      </c>
      <c r="S1172" s="878" t="s">
        <v>4107</v>
      </c>
      <c r="T1172" s="884">
        <f t="shared" si="34"/>
        <v>3723.2570000000001</v>
      </c>
      <c r="U1172" s="885">
        <f t="shared" si="35"/>
        <v>3909.4198500000002</v>
      </c>
    </row>
    <row r="1173" spans="1:21" hidden="1">
      <c r="A1173" s="878" t="s">
        <v>5280</v>
      </c>
      <c r="B1173" s="879">
        <v>610110001046</v>
      </c>
      <c r="C1173" s="878" t="s">
        <v>5286</v>
      </c>
      <c r="D1173" s="878" t="s">
        <v>5188</v>
      </c>
      <c r="E1173" s="878" t="s">
        <v>4135</v>
      </c>
      <c r="F1173" s="880">
        <v>2098.4</v>
      </c>
      <c r="G1173" s="878" t="s">
        <v>4106</v>
      </c>
      <c r="H1173" s="881">
        <v>5</v>
      </c>
      <c r="I1173" s="882">
        <v>0.8</v>
      </c>
      <c r="J1173" s="882">
        <v>0</v>
      </c>
      <c r="K1173" s="883">
        <v>40</v>
      </c>
      <c r="L1173" s="882">
        <v>15.5</v>
      </c>
      <c r="M1173" s="882">
        <v>32</v>
      </c>
      <c r="N1173" s="881">
        <v>1</v>
      </c>
      <c r="O1173" s="881">
        <v>0</v>
      </c>
      <c r="P1173" s="878">
        <v>4690379091882</v>
      </c>
      <c r="Q1173" s="881"/>
      <c r="R1173" s="881">
        <v>0</v>
      </c>
      <c r="S1173" s="878" t="s">
        <v>4107</v>
      </c>
      <c r="T1173" s="884">
        <f t="shared" si="34"/>
        <v>1405.9280000000001</v>
      </c>
      <c r="U1173" s="885">
        <f t="shared" si="35"/>
        <v>1476.2244000000003</v>
      </c>
    </row>
    <row r="1174" spans="1:21" hidden="1">
      <c r="A1174" s="878" t="s">
        <v>5280</v>
      </c>
      <c r="B1174" s="879">
        <v>610110001047</v>
      </c>
      <c r="C1174" s="878" t="s">
        <v>5287</v>
      </c>
      <c r="D1174" s="878" t="s">
        <v>5188</v>
      </c>
      <c r="E1174" s="878" t="s">
        <v>4135</v>
      </c>
      <c r="F1174" s="880">
        <v>2098.4</v>
      </c>
      <c r="G1174" s="878" t="s">
        <v>4106</v>
      </c>
      <c r="H1174" s="881">
        <v>5</v>
      </c>
      <c r="I1174" s="882">
        <v>0.8</v>
      </c>
      <c r="J1174" s="882">
        <v>0</v>
      </c>
      <c r="K1174" s="883">
        <v>40</v>
      </c>
      <c r="L1174" s="882">
        <v>15.5</v>
      </c>
      <c r="M1174" s="882">
        <v>32</v>
      </c>
      <c r="N1174" s="881">
        <v>1</v>
      </c>
      <c r="O1174" s="881">
        <v>0</v>
      </c>
      <c r="P1174" s="878">
        <v>4690379091899</v>
      </c>
      <c r="Q1174" s="881"/>
      <c r="R1174" s="881">
        <v>0</v>
      </c>
      <c r="S1174" s="878" t="s">
        <v>4107</v>
      </c>
      <c r="T1174" s="884">
        <f t="shared" si="34"/>
        <v>1405.9280000000001</v>
      </c>
      <c r="U1174" s="885">
        <f t="shared" si="35"/>
        <v>1476.2244000000003</v>
      </c>
    </row>
    <row r="1175" spans="1:21" hidden="1">
      <c r="A1175" s="878" t="s">
        <v>5280</v>
      </c>
      <c r="B1175" s="879">
        <v>610110001048</v>
      </c>
      <c r="C1175" s="878" t="s">
        <v>5288</v>
      </c>
      <c r="D1175" s="878" t="s">
        <v>5188</v>
      </c>
      <c r="E1175" s="878" t="s">
        <v>4135</v>
      </c>
      <c r="F1175" s="880">
        <v>2098.4</v>
      </c>
      <c r="G1175" s="878" t="s">
        <v>4106</v>
      </c>
      <c r="H1175" s="881">
        <v>5</v>
      </c>
      <c r="I1175" s="882">
        <v>0.8</v>
      </c>
      <c r="J1175" s="882">
        <v>0</v>
      </c>
      <c r="K1175" s="883">
        <v>40</v>
      </c>
      <c r="L1175" s="882">
        <v>15.5</v>
      </c>
      <c r="M1175" s="882">
        <v>32</v>
      </c>
      <c r="N1175" s="881">
        <v>1</v>
      </c>
      <c r="O1175" s="881">
        <v>0</v>
      </c>
      <c r="P1175" s="878">
        <v>4690379091905</v>
      </c>
      <c r="Q1175" s="881"/>
      <c r="R1175" s="881">
        <v>0</v>
      </c>
      <c r="S1175" s="878" t="s">
        <v>4107</v>
      </c>
      <c r="T1175" s="884">
        <f t="shared" si="34"/>
        <v>1405.9280000000001</v>
      </c>
      <c r="U1175" s="885">
        <f t="shared" si="35"/>
        <v>1476.2244000000003</v>
      </c>
    </row>
    <row r="1176" spans="1:21" hidden="1">
      <c r="A1176" s="878" t="s">
        <v>5280</v>
      </c>
      <c r="B1176" s="879">
        <v>610110001049</v>
      </c>
      <c r="C1176" s="878" t="s">
        <v>5289</v>
      </c>
      <c r="D1176" s="878" t="s">
        <v>5188</v>
      </c>
      <c r="E1176" s="878" t="s">
        <v>4135</v>
      </c>
      <c r="F1176" s="880">
        <v>2098.4</v>
      </c>
      <c r="G1176" s="878" t="s">
        <v>4106</v>
      </c>
      <c r="H1176" s="881">
        <v>5</v>
      </c>
      <c r="I1176" s="882">
        <v>0.8</v>
      </c>
      <c r="J1176" s="882">
        <v>0</v>
      </c>
      <c r="K1176" s="883">
        <v>40</v>
      </c>
      <c r="L1176" s="882">
        <v>15.5</v>
      </c>
      <c r="M1176" s="882">
        <v>32</v>
      </c>
      <c r="N1176" s="881">
        <v>1</v>
      </c>
      <c r="O1176" s="881">
        <v>0</v>
      </c>
      <c r="P1176" s="878">
        <v>4690379091912</v>
      </c>
      <c r="Q1176" s="881"/>
      <c r="R1176" s="881">
        <v>0</v>
      </c>
      <c r="S1176" s="878" t="s">
        <v>4107</v>
      </c>
      <c r="T1176" s="884">
        <f t="shared" si="34"/>
        <v>1405.9280000000001</v>
      </c>
      <c r="U1176" s="885">
        <f t="shared" si="35"/>
        <v>1476.2244000000003</v>
      </c>
    </row>
    <row r="1177" spans="1:21" hidden="1">
      <c r="A1177" s="878" t="s">
        <v>5280</v>
      </c>
      <c r="B1177" s="879">
        <v>610090002642</v>
      </c>
      <c r="C1177" s="878" t="s">
        <v>5290</v>
      </c>
      <c r="D1177" s="878" t="s">
        <v>4134</v>
      </c>
      <c r="E1177" s="878" t="s">
        <v>4135</v>
      </c>
      <c r="F1177" s="880">
        <v>707.6</v>
      </c>
      <c r="G1177" s="878" t="s">
        <v>4106</v>
      </c>
      <c r="H1177" s="881">
        <v>10</v>
      </c>
      <c r="I1177" s="882">
        <v>0.57600368642359301</v>
      </c>
      <c r="J1177" s="882">
        <v>0</v>
      </c>
      <c r="K1177" s="883">
        <v>60</v>
      </c>
      <c r="L1177" s="882">
        <v>9.5</v>
      </c>
      <c r="M1177" s="882">
        <v>34.5602211854156</v>
      </c>
      <c r="N1177" s="881">
        <v>1</v>
      </c>
      <c r="O1177" s="881">
        <v>0</v>
      </c>
      <c r="P1177" s="878">
        <v>4690379092087</v>
      </c>
      <c r="Q1177" s="881"/>
      <c r="R1177" s="881">
        <v>0</v>
      </c>
      <c r="S1177" s="878" t="s">
        <v>4107</v>
      </c>
      <c r="T1177" s="884">
        <f t="shared" si="34"/>
        <v>474.09200000000004</v>
      </c>
      <c r="U1177" s="885">
        <f t="shared" si="35"/>
        <v>497.79660000000007</v>
      </c>
    </row>
    <row r="1178" spans="1:21" hidden="1">
      <c r="A1178" s="878" t="s">
        <v>5280</v>
      </c>
      <c r="B1178" s="879">
        <v>610090002643</v>
      </c>
      <c r="C1178" s="878" t="s">
        <v>5291</v>
      </c>
      <c r="D1178" s="878" t="s">
        <v>4134</v>
      </c>
      <c r="E1178" s="878" t="s">
        <v>4135</v>
      </c>
      <c r="F1178" s="880">
        <v>707.6</v>
      </c>
      <c r="G1178" s="878" t="s">
        <v>4106</v>
      </c>
      <c r="H1178" s="881">
        <v>10</v>
      </c>
      <c r="I1178" s="882">
        <v>0.57600368642359301</v>
      </c>
      <c r="J1178" s="882">
        <v>0</v>
      </c>
      <c r="K1178" s="883">
        <v>60</v>
      </c>
      <c r="L1178" s="882">
        <v>9.5</v>
      </c>
      <c r="M1178" s="882">
        <v>34.5602211854156</v>
      </c>
      <c r="N1178" s="881">
        <v>1</v>
      </c>
      <c r="O1178" s="881">
        <v>0</v>
      </c>
      <c r="P1178" s="878">
        <v>4690379092094</v>
      </c>
      <c r="Q1178" s="881"/>
      <c r="R1178" s="881">
        <v>0</v>
      </c>
      <c r="S1178" s="878" t="s">
        <v>4107</v>
      </c>
      <c r="T1178" s="884">
        <f t="shared" si="34"/>
        <v>474.09200000000004</v>
      </c>
      <c r="U1178" s="885">
        <f t="shared" si="35"/>
        <v>497.79660000000007</v>
      </c>
    </row>
    <row r="1179" spans="1:21" hidden="1">
      <c r="A1179" s="878" t="s">
        <v>5280</v>
      </c>
      <c r="B1179" s="879">
        <v>610090002644</v>
      </c>
      <c r="C1179" s="878" t="s">
        <v>5292</v>
      </c>
      <c r="D1179" s="878" t="s">
        <v>4134</v>
      </c>
      <c r="E1179" s="878" t="s">
        <v>4135</v>
      </c>
      <c r="F1179" s="880">
        <v>707.6</v>
      </c>
      <c r="G1179" s="878" t="s">
        <v>4106</v>
      </c>
      <c r="H1179" s="881">
        <v>10</v>
      </c>
      <c r="I1179" s="882">
        <v>0.57600368642359301</v>
      </c>
      <c r="J1179" s="882">
        <v>0</v>
      </c>
      <c r="K1179" s="883">
        <v>60</v>
      </c>
      <c r="L1179" s="882">
        <v>9.5</v>
      </c>
      <c r="M1179" s="882">
        <v>34.5602211854156</v>
      </c>
      <c r="N1179" s="881">
        <v>1</v>
      </c>
      <c r="O1179" s="881">
        <v>0</v>
      </c>
      <c r="P1179" s="878">
        <v>4690379092100</v>
      </c>
      <c r="Q1179" s="881"/>
      <c r="R1179" s="881">
        <v>0</v>
      </c>
      <c r="S1179" s="878" t="s">
        <v>4107</v>
      </c>
      <c r="T1179" s="884">
        <f t="shared" si="34"/>
        <v>474.09200000000004</v>
      </c>
      <c r="U1179" s="885">
        <f t="shared" si="35"/>
        <v>497.79660000000007</v>
      </c>
    </row>
    <row r="1180" spans="1:21" hidden="1">
      <c r="A1180" s="878" t="s">
        <v>5280</v>
      </c>
      <c r="B1180" s="879">
        <v>610090002645</v>
      </c>
      <c r="C1180" s="878" t="s">
        <v>5293</v>
      </c>
      <c r="D1180" s="878" t="s">
        <v>4134</v>
      </c>
      <c r="E1180" s="878" t="s">
        <v>4135</v>
      </c>
      <c r="F1180" s="880">
        <v>707.6</v>
      </c>
      <c r="G1180" s="878" t="s">
        <v>4106</v>
      </c>
      <c r="H1180" s="881">
        <v>10</v>
      </c>
      <c r="I1180" s="882">
        <v>0.57600368642359301</v>
      </c>
      <c r="J1180" s="882">
        <v>0</v>
      </c>
      <c r="K1180" s="883">
        <v>60</v>
      </c>
      <c r="L1180" s="882">
        <v>9.5</v>
      </c>
      <c r="M1180" s="882">
        <v>34.5602211854156</v>
      </c>
      <c r="N1180" s="881">
        <v>1</v>
      </c>
      <c r="O1180" s="881">
        <v>0</v>
      </c>
      <c r="P1180" s="878">
        <v>4690379092117</v>
      </c>
      <c r="Q1180" s="881"/>
      <c r="R1180" s="881">
        <v>0</v>
      </c>
      <c r="S1180" s="878" t="s">
        <v>4107</v>
      </c>
      <c r="T1180" s="884">
        <f t="shared" si="34"/>
        <v>474.09200000000004</v>
      </c>
      <c r="U1180" s="885">
        <f t="shared" si="35"/>
        <v>497.79660000000007</v>
      </c>
    </row>
    <row r="1181" spans="1:21" hidden="1">
      <c r="A1181" s="878" t="s">
        <v>5280</v>
      </c>
      <c r="B1181" s="879">
        <v>610130005326</v>
      </c>
      <c r="C1181" s="878" t="s">
        <v>5294</v>
      </c>
      <c r="D1181" s="878" t="s">
        <v>4134</v>
      </c>
      <c r="E1181" s="878" t="s">
        <v>4150</v>
      </c>
      <c r="F1181" s="880">
        <v>1256.5999999999999</v>
      </c>
      <c r="G1181" s="878" t="s">
        <v>4106</v>
      </c>
      <c r="H1181" s="881">
        <v>10</v>
      </c>
      <c r="I1181" s="882">
        <v>0.57599539203686401</v>
      </c>
      <c r="J1181" s="882">
        <v>8</v>
      </c>
      <c r="K1181" s="883">
        <v>60</v>
      </c>
      <c r="L1181" s="882">
        <v>12.44</v>
      </c>
      <c r="M1181" s="882">
        <v>34.559723522211797</v>
      </c>
      <c r="N1181" s="881">
        <v>1</v>
      </c>
      <c r="O1181" s="881">
        <v>0</v>
      </c>
      <c r="P1181" s="878">
        <v>4690379091929</v>
      </c>
      <c r="Q1181" s="881"/>
      <c r="R1181" s="881">
        <v>0</v>
      </c>
      <c r="S1181" s="878" t="s">
        <v>4107</v>
      </c>
      <c r="T1181" s="884">
        <f t="shared" si="34"/>
        <v>841.92200000000003</v>
      </c>
      <c r="U1181" s="885">
        <f t="shared" si="35"/>
        <v>884.01810000000012</v>
      </c>
    </row>
    <row r="1182" spans="1:21" hidden="1">
      <c r="A1182" s="878" t="s">
        <v>5280</v>
      </c>
      <c r="B1182" s="879">
        <v>610130005327</v>
      </c>
      <c r="C1182" s="878" t="s">
        <v>5295</v>
      </c>
      <c r="D1182" s="878" t="s">
        <v>4134</v>
      </c>
      <c r="E1182" s="878" t="s">
        <v>4150</v>
      </c>
      <c r="F1182" s="880">
        <v>1256.5999999999999</v>
      </c>
      <c r="G1182" s="878" t="s">
        <v>4106</v>
      </c>
      <c r="H1182" s="881">
        <v>10</v>
      </c>
      <c r="I1182" s="882">
        <v>0.57599539203686401</v>
      </c>
      <c r="J1182" s="882">
        <v>8</v>
      </c>
      <c r="K1182" s="883">
        <v>60</v>
      </c>
      <c r="L1182" s="882">
        <v>12.44</v>
      </c>
      <c r="M1182" s="882">
        <v>34.559723522211797</v>
      </c>
      <c r="N1182" s="881">
        <v>1</v>
      </c>
      <c r="O1182" s="881">
        <v>0</v>
      </c>
      <c r="P1182" s="878">
        <v>4690379091936</v>
      </c>
      <c r="Q1182" s="881"/>
      <c r="R1182" s="881">
        <v>0</v>
      </c>
      <c r="S1182" s="878" t="s">
        <v>4107</v>
      </c>
      <c r="T1182" s="884">
        <f t="shared" si="34"/>
        <v>841.92200000000003</v>
      </c>
      <c r="U1182" s="885">
        <f t="shared" si="35"/>
        <v>884.01810000000012</v>
      </c>
    </row>
    <row r="1183" spans="1:21" hidden="1">
      <c r="A1183" s="878" t="s">
        <v>5280</v>
      </c>
      <c r="B1183" s="879">
        <v>610130005328</v>
      </c>
      <c r="C1183" s="878" t="s">
        <v>5296</v>
      </c>
      <c r="D1183" s="878" t="s">
        <v>4134</v>
      </c>
      <c r="E1183" s="878" t="s">
        <v>4150</v>
      </c>
      <c r="F1183" s="880">
        <v>1256.5999999999999</v>
      </c>
      <c r="G1183" s="878" t="s">
        <v>4106</v>
      </c>
      <c r="H1183" s="881">
        <v>10</v>
      </c>
      <c r="I1183" s="882">
        <v>0.57599539203686401</v>
      </c>
      <c r="J1183" s="882">
        <v>8</v>
      </c>
      <c r="K1183" s="883">
        <v>60</v>
      </c>
      <c r="L1183" s="882">
        <v>12.44</v>
      </c>
      <c r="M1183" s="882">
        <v>34.559723522211797</v>
      </c>
      <c r="N1183" s="881">
        <v>1</v>
      </c>
      <c r="O1183" s="881">
        <v>0</v>
      </c>
      <c r="P1183" s="878">
        <v>4690379091943</v>
      </c>
      <c r="Q1183" s="881"/>
      <c r="R1183" s="881">
        <v>0</v>
      </c>
      <c r="S1183" s="878" t="s">
        <v>4107</v>
      </c>
      <c r="T1183" s="884">
        <f t="shared" si="34"/>
        <v>841.92200000000003</v>
      </c>
      <c r="U1183" s="885">
        <f t="shared" si="35"/>
        <v>884.01810000000012</v>
      </c>
    </row>
    <row r="1184" spans="1:21" hidden="1">
      <c r="A1184" s="878" t="s">
        <v>5280</v>
      </c>
      <c r="B1184" s="879">
        <v>610130005329</v>
      </c>
      <c r="C1184" s="878" t="s">
        <v>5297</v>
      </c>
      <c r="D1184" s="878" t="s">
        <v>4134</v>
      </c>
      <c r="E1184" s="878" t="s">
        <v>4150</v>
      </c>
      <c r="F1184" s="880">
        <v>1256.5999999999999</v>
      </c>
      <c r="G1184" s="878" t="s">
        <v>4106</v>
      </c>
      <c r="H1184" s="881">
        <v>10</v>
      </c>
      <c r="I1184" s="882">
        <v>0.57599539203686401</v>
      </c>
      <c r="J1184" s="882">
        <v>8</v>
      </c>
      <c r="K1184" s="883">
        <v>60</v>
      </c>
      <c r="L1184" s="882">
        <v>12.44</v>
      </c>
      <c r="M1184" s="882">
        <v>34.559723522211797</v>
      </c>
      <c r="N1184" s="881">
        <v>1</v>
      </c>
      <c r="O1184" s="881">
        <v>0</v>
      </c>
      <c r="P1184" s="878">
        <v>4690379091950</v>
      </c>
      <c r="Q1184" s="881"/>
      <c r="R1184" s="881">
        <v>0</v>
      </c>
      <c r="S1184" s="878" t="s">
        <v>4107</v>
      </c>
      <c r="T1184" s="884">
        <f t="shared" si="34"/>
        <v>841.92200000000003</v>
      </c>
      <c r="U1184" s="885">
        <f t="shared" si="35"/>
        <v>884.01810000000012</v>
      </c>
    </row>
    <row r="1185" spans="1:21" hidden="1">
      <c r="A1185" s="878" t="s">
        <v>5280</v>
      </c>
      <c r="B1185" s="879">
        <v>620070802287</v>
      </c>
      <c r="C1185" s="878" t="s">
        <v>5298</v>
      </c>
      <c r="D1185" s="878" t="s">
        <v>4159</v>
      </c>
      <c r="E1185" s="878" t="s">
        <v>4135</v>
      </c>
      <c r="F1185" s="880">
        <v>12157.3</v>
      </c>
      <c r="G1185" s="878" t="s">
        <v>4106</v>
      </c>
      <c r="H1185" s="881">
        <v>2</v>
      </c>
      <c r="I1185" s="882">
        <v>1.05596620908131</v>
      </c>
      <c r="J1185" s="882">
        <v>0</v>
      </c>
      <c r="K1185" s="883">
        <v>18</v>
      </c>
      <c r="L1185" s="882">
        <v>28</v>
      </c>
      <c r="M1185" s="882">
        <v>19.007391763463598</v>
      </c>
      <c r="N1185" s="881">
        <v>1</v>
      </c>
      <c r="O1185" s="881">
        <v>0</v>
      </c>
      <c r="P1185" s="878">
        <v>4690379091967</v>
      </c>
      <c r="Q1185" s="881"/>
      <c r="R1185" s="881">
        <v>0</v>
      </c>
      <c r="S1185" s="878" t="s">
        <v>4107</v>
      </c>
      <c r="T1185" s="884">
        <f t="shared" ref="T1185:T1196" si="36">F1185*67%</f>
        <v>8145.3909999999996</v>
      </c>
      <c r="U1185" s="885">
        <f t="shared" ref="U1185:U1196" si="37">T1185*1.05</f>
        <v>8552.6605500000005</v>
      </c>
    </row>
    <row r="1186" spans="1:21" hidden="1">
      <c r="A1186" s="878" t="s">
        <v>5280</v>
      </c>
      <c r="B1186" s="879">
        <v>620070802288</v>
      </c>
      <c r="C1186" s="878" t="s">
        <v>5299</v>
      </c>
      <c r="D1186" s="878" t="s">
        <v>4159</v>
      </c>
      <c r="E1186" s="878" t="s">
        <v>4135</v>
      </c>
      <c r="F1186" s="880">
        <v>12157.3</v>
      </c>
      <c r="G1186" s="878" t="s">
        <v>4106</v>
      </c>
      <c r="H1186" s="881">
        <v>2</v>
      </c>
      <c r="I1186" s="882">
        <v>1.05596620908131</v>
      </c>
      <c r="J1186" s="882">
        <v>0</v>
      </c>
      <c r="K1186" s="883">
        <v>18</v>
      </c>
      <c r="L1186" s="882">
        <v>28</v>
      </c>
      <c r="M1186" s="882">
        <v>19.007391763463598</v>
      </c>
      <c r="N1186" s="881">
        <v>1</v>
      </c>
      <c r="O1186" s="881">
        <v>0</v>
      </c>
      <c r="P1186" s="878">
        <v>4690379091974</v>
      </c>
      <c r="Q1186" s="881"/>
      <c r="R1186" s="881">
        <v>0</v>
      </c>
      <c r="S1186" s="878" t="s">
        <v>4107</v>
      </c>
      <c r="T1186" s="884">
        <f t="shared" si="36"/>
        <v>8145.3909999999996</v>
      </c>
      <c r="U1186" s="885">
        <f t="shared" si="37"/>
        <v>8552.6605500000005</v>
      </c>
    </row>
    <row r="1187" spans="1:21" hidden="1">
      <c r="A1187" s="878" t="s">
        <v>5280</v>
      </c>
      <c r="B1187" s="879">
        <v>620070802289</v>
      </c>
      <c r="C1187" s="878" t="s">
        <v>5300</v>
      </c>
      <c r="D1187" s="878" t="s">
        <v>4159</v>
      </c>
      <c r="E1187" s="878" t="s">
        <v>4135</v>
      </c>
      <c r="F1187" s="880">
        <v>12157.3</v>
      </c>
      <c r="G1187" s="878" t="s">
        <v>4106</v>
      </c>
      <c r="H1187" s="881">
        <v>2</v>
      </c>
      <c r="I1187" s="882">
        <v>1.05596620908131</v>
      </c>
      <c r="J1187" s="882">
        <v>0</v>
      </c>
      <c r="K1187" s="883">
        <v>18</v>
      </c>
      <c r="L1187" s="882">
        <v>28</v>
      </c>
      <c r="M1187" s="882">
        <v>19.007391763463598</v>
      </c>
      <c r="N1187" s="881">
        <v>1</v>
      </c>
      <c r="O1187" s="881">
        <v>0</v>
      </c>
      <c r="P1187" s="878">
        <v>4690379091981</v>
      </c>
      <c r="Q1187" s="881"/>
      <c r="R1187" s="881">
        <v>0</v>
      </c>
      <c r="S1187" s="878" t="s">
        <v>4107</v>
      </c>
      <c r="T1187" s="884">
        <f t="shared" si="36"/>
        <v>8145.3909999999996</v>
      </c>
      <c r="U1187" s="885">
        <f t="shared" si="37"/>
        <v>8552.6605500000005</v>
      </c>
    </row>
    <row r="1188" spans="1:21" hidden="1">
      <c r="A1188" s="878" t="s">
        <v>5280</v>
      </c>
      <c r="B1188" s="879">
        <v>620070802290</v>
      </c>
      <c r="C1188" s="878" t="s">
        <v>5301</v>
      </c>
      <c r="D1188" s="878" t="s">
        <v>4159</v>
      </c>
      <c r="E1188" s="878" t="s">
        <v>4135</v>
      </c>
      <c r="F1188" s="880">
        <v>12157.3</v>
      </c>
      <c r="G1188" s="878" t="s">
        <v>4106</v>
      </c>
      <c r="H1188" s="881">
        <v>2</v>
      </c>
      <c r="I1188" s="882">
        <v>1.05596620908131</v>
      </c>
      <c r="J1188" s="882">
        <v>0</v>
      </c>
      <c r="K1188" s="883">
        <v>18</v>
      </c>
      <c r="L1188" s="882">
        <v>28</v>
      </c>
      <c r="M1188" s="882">
        <v>19.007391763463598</v>
      </c>
      <c r="N1188" s="881">
        <v>1</v>
      </c>
      <c r="O1188" s="881">
        <v>0</v>
      </c>
      <c r="P1188" s="878">
        <v>4690379091998</v>
      </c>
      <c r="Q1188" s="881"/>
      <c r="R1188" s="881">
        <v>0</v>
      </c>
      <c r="S1188" s="878" t="s">
        <v>4107</v>
      </c>
      <c r="T1188" s="884">
        <f t="shared" si="36"/>
        <v>8145.3909999999996</v>
      </c>
      <c r="U1188" s="885">
        <f t="shared" si="37"/>
        <v>8552.6605500000005</v>
      </c>
    </row>
    <row r="1189" spans="1:21" hidden="1">
      <c r="A1189" s="878" t="s">
        <v>5280</v>
      </c>
      <c r="B1189" s="879">
        <v>620070802291</v>
      </c>
      <c r="C1189" s="878" t="s">
        <v>5302</v>
      </c>
      <c r="D1189" s="878" t="s">
        <v>4159</v>
      </c>
      <c r="E1189" s="878" t="s">
        <v>4135</v>
      </c>
      <c r="F1189" s="880">
        <v>16427.3</v>
      </c>
      <c r="G1189" s="878" t="s">
        <v>4106</v>
      </c>
      <c r="H1189" s="881">
        <v>1</v>
      </c>
      <c r="I1189" s="882">
        <v>0.527983104540655</v>
      </c>
      <c r="J1189" s="882">
        <v>0</v>
      </c>
      <c r="K1189" s="883">
        <v>30</v>
      </c>
      <c r="L1189" s="882">
        <v>15.2</v>
      </c>
      <c r="M1189" s="882">
        <v>15.8394931362196</v>
      </c>
      <c r="N1189" s="881">
        <v>1</v>
      </c>
      <c r="O1189" s="881">
        <v>0</v>
      </c>
      <c r="P1189" s="878">
        <v>4690379092001</v>
      </c>
      <c r="Q1189" s="881"/>
      <c r="R1189" s="881">
        <v>0</v>
      </c>
      <c r="S1189" s="878" t="s">
        <v>4107</v>
      </c>
      <c r="T1189" s="884">
        <f t="shared" si="36"/>
        <v>11006.291000000001</v>
      </c>
      <c r="U1189" s="885">
        <f t="shared" si="37"/>
        <v>11556.605550000002</v>
      </c>
    </row>
    <row r="1190" spans="1:21" hidden="1">
      <c r="A1190" s="878" t="s">
        <v>5280</v>
      </c>
      <c r="B1190" s="879">
        <v>620070802292</v>
      </c>
      <c r="C1190" s="878" t="s">
        <v>5303</v>
      </c>
      <c r="D1190" s="878" t="s">
        <v>4159</v>
      </c>
      <c r="E1190" s="878" t="s">
        <v>4135</v>
      </c>
      <c r="F1190" s="880">
        <v>16427.3</v>
      </c>
      <c r="G1190" s="878" t="s">
        <v>4106</v>
      </c>
      <c r="H1190" s="881">
        <v>1</v>
      </c>
      <c r="I1190" s="882">
        <v>0.527983104540655</v>
      </c>
      <c r="J1190" s="882">
        <v>0</v>
      </c>
      <c r="K1190" s="883">
        <v>30</v>
      </c>
      <c r="L1190" s="882">
        <v>15.2</v>
      </c>
      <c r="M1190" s="882">
        <v>15.8394931362196</v>
      </c>
      <c r="N1190" s="881">
        <v>1</v>
      </c>
      <c r="O1190" s="881">
        <v>0</v>
      </c>
      <c r="P1190" s="878">
        <v>4690379092018</v>
      </c>
      <c r="Q1190" s="881"/>
      <c r="R1190" s="881">
        <v>0</v>
      </c>
      <c r="S1190" s="878" t="s">
        <v>4107</v>
      </c>
      <c r="T1190" s="884">
        <f t="shared" si="36"/>
        <v>11006.291000000001</v>
      </c>
      <c r="U1190" s="885">
        <f t="shared" si="37"/>
        <v>11556.605550000002</v>
      </c>
    </row>
    <row r="1191" spans="1:21" hidden="1">
      <c r="A1191" s="878" t="s">
        <v>5280</v>
      </c>
      <c r="B1191" s="879">
        <v>620070802293</v>
      </c>
      <c r="C1191" s="878" t="s">
        <v>5304</v>
      </c>
      <c r="D1191" s="878" t="s">
        <v>4159</v>
      </c>
      <c r="E1191" s="878" t="s">
        <v>4135</v>
      </c>
      <c r="F1191" s="880">
        <v>16427.3</v>
      </c>
      <c r="G1191" s="878" t="s">
        <v>4106</v>
      </c>
      <c r="H1191" s="881">
        <v>1</v>
      </c>
      <c r="I1191" s="882">
        <v>0.527983104540655</v>
      </c>
      <c r="J1191" s="882">
        <v>0</v>
      </c>
      <c r="K1191" s="883">
        <v>30</v>
      </c>
      <c r="L1191" s="882">
        <v>15.2</v>
      </c>
      <c r="M1191" s="882">
        <v>15.8394931362196</v>
      </c>
      <c r="N1191" s="881">
        <v>1</v>
      </c>
      <c r="O1191" s="881">
        <v>0</v>
      </c>
      <c r="P1191" s="878">
        <v>4690379092025</v>
      </c>
      <c r="Q1191" s="881"/>
      <c r="R1191" s="881">
        <v>0</v>
      </c>
      <c r="S1191" s="878" t="s">
        <v>4107</v>
      </c>
      <c r="T1191" s="884">
        <f t="shared" si="36"/>
        <v>11006.291000000001</v>
      </c>
      <c r="U1191" s="885">
        <f t="shared" si="37"/>
        <v>11556.605550000002</v>
      </c>
    </row>
    <row r="1192" spans="1:21" hidden="1">
      <c r="A1192" s="878" t="s">
        <v>5280</v>
      </c>
      <c r="B1192" s="879">
        <v>620070802294</v>
      </c>
      <c r="C1192" s="878" t="s">
        <v>5305</v>
      </c>
      <c r="D1192" s="878" t="s">
        <v>4159</v>
      </c>
      <c r="E1192" s="878" t="s">
        <v>4135</v>
      </c>
      <c r="F1192" s="880">
        <v>16427.3</v>
      </c>
      <c r="G1192" s="878" t="s">
        <v>4106</v>
      </c>
      <c r="H1192" s="881">
        <v>1</v>
      </c>
      <c r="I1192" s="882">
        <v>0.527983104540655</v>
      </c>
      <c r="J1192" s="882">
        <v>0</v>
      </c>
      <c r="K1192" s="883">
        <v>30</v>
      </c>
      <c r="L1192" s="882">
        <v>15.2</v>
      </c>
      <c r="M1192" s="882">
        <v>15.8394931362196</v>
      </c>
      <c r="N1192" s="881">
        <v>1</v>
      </c>
      <c r="O1192" s="881">
        <v>0</v>
      </c>
      <c r="P1192" s="878">
        <v>4690379092032</v>
      </c>
      <c r="Q1192" s="881"/>
      <c r="R1192" s="881">
        <v>0</v>
      </c>
      <c r="S1192" s="878" t="s">
        <v>4107</v>
      </c>
      <c r="T1192" s="884">
        <f t="shared" si="36"/>
        <v>11006.291000000001</v>
      </c>
      <c r="U1192" s="885">
        <f t="shared" si="37"/>
        <v>11556.605550000002</v>
      </c>
    </row>
    <row r="1193" spans="1:21" hidden="1">
      <c r="A1193" s="878" t="s">
        <v>5280</v>
      </c>
      <c r="B1193" s="879">
        <v>620070802296</v>
      </c>
      <c r="C1193" s="878" t="s">
        <v>5306</v>
      </c>
      <c r="D1193" s="878" t="s">
        <v>4159</v>
      </c>
      <c r="E1193" s="878" t="s">
        <v>4135</v>
      </c>
      <c r="F1193" s="880">
        <v>16427.3</v>
      </c>
      <c r="G1193" s="878" t="s">
        <v>4106</v>
      </c>
      <c r="H1193" s="881">
        <v>1</v>
      </c>
      <c r="I1193" s="882">
        <v>0.527983104540655</v>
      </c>
      <c r="J1193" s="882">
        <v>0</v>
      </c>
      <c r="K1193" s="883">
        <v>30</v>
      </c>
      <c r="L1193" s="882">
        <v>15.2</v>
      </c>
      <c r="M1193" s="882">
        <v>15.8394931362196</v>
      </c>
      <c r="N1193" s="881">
        <v>1</v>
      </c>
      <c r="O1193" s="881">
        <v>0</v>
      </c>
      <c r="P1193" s="878">
        <v>4690379092049</v>
      </c>
      <c r="Q1193" s="881"/>
      <c r="R1193" s="881">
        <v>0</v>
      </c>
      <c r="S1193" s="878" t="s">
        <v>4107</v>
      </c>
      <c r="T1193" s="884">
        <f t="shared" si="36"/>
        <v>11006.291000000001</v>
      </c>
      <c r="U1193" s="885">
        <f t="shared" si="37"/>
        <v>11556.605550000002</v>
      </c>
    </row>
    <row r="1194" spans="1:21" hidden="1">
      <c r="A1194" s="878" t="s">
        <v>5280</v>
      </c>
      <c r="B1194" s="879">
        <v>620070802295</v>
      </c>
      <c r="C1194" s="878" t="s">
        <v>5307</v>
      </c>
      <c r="D1194" s="878" t="s">
        <v>4159</v>
      </c>
      <c r="E1194" s="878" t="s">
        <v>4135</v>
      </c>
      <c r="F1194" s="880">
        <v>16427.3</v>
      </c>
      <c r="G1194" s="878" t="s">
        <v>4106</v>
      </c>
      <c r="H1194" s="881">
        <v>1</v>
      </c>
      <c r="I1194" s="882">
        <v>0.527983104540655</v>
      </c>
      <c r="J1194" s="882">
        <v>0</v>
      </c>
      <c r="K1194" s="883">
        <v>30</v>
      </c>
      <c r="L1194" s="882">
        <v>15.2</v>
      </c>
      <c r="M1194" s="882">
        <v>15.8394931362196</v>
      </c>
      <c r="N1194" s="881">
        <v>1</v>
      </c>
      <c r="O1194" s="881">
        <v>0</v>
      </c>
      <c r="P1194" s="878">
        <v>4690379092056</v>
      </c>
      <c r="Q1194" s="881"/>
      <c r="R1194" s="881">
        <v>0</v>
      </c>
      <c r="S1194" s="878" t="s">
        <v>4107</v>
      </c>
      <c r="T1194" s="884">
        <f t="shared" si="36"/>
        <v>11006.291000000001</v>
      </c>
      <c r="U1194" s="885">
        <f t="shared" si="37"/>
        <v>11556.605550000002</v>
      </c>
    </row>
    <row r="1195" spans="1:21" hidden="1">
      <c r="A1195" s="878" t="s">
        <v>5280</v>
      </c>
      <c r="B1195" s="879">
        <v>620070802297</v>
      </c>
      <c r="C1195" s="878" t="s">
        <v>5308</v>
      </c>
      <c r="D1195" s="878" t="s">
        <v>4159</v>
      </c>
      <c r="E1195" s="878" t="s">
        <v>4135</v>
      </c>
      <c r="F1195" s="880">
        <v>16427.3</v>
      </c>
      <c r="G1195" s="878" t="s">
        <v>4106</v>
      </c>
      <c r="H1195" s="881">
        <v>1</v>
      </c>
      <c r="I1195" s="882">
        <v>0.527983104540655</v>
      </c>
      <c r="J1195" s="882">
        <v>0</v>
      </c>
      <c r="K1195" s="883">
        <v>30</v>
      </c>
      <c r="L1195" s="882">
        <v>15.2</v>
      </c>
      <c r="M1195" s="882">
        <v>15.8394931362196</v>
      </c>
      <c r="N1195" s="881">
        <v>1</v>
      </c>
      <c r="O1195" s="881">
        <v>0</v>
      </c>
      <c r="P1195" s="878">
        <v>4690379092063</v>
      </c>
      <c r="Q1195" s="881"/>
      <c r="R1195" s="881">
        <v>0</v>
      </c>
      <c r="S1195" s="878" t="s">
        <v>4107</v>
      </c>
      <c r="T1195" s="884">
        <f t="shared" si="36"/>
        <v>11006.291000000001</v>
      </c>
      <c r="U1195" s="885">
        <f t="shared" si="37"/>
        <v>11556.605550000002</v>
      </c>
    </row>
    <row r="1196" spans="1:21" hidden="1">
      <c r="A1196" s="878" t="s">
        <v>5280</v>
      </c>
      <c r="B1196" s="879">
        <v>620070802298</v>
      </c>
      <c r="C1196" s="878" t="s">
        <v>5309</v>
      </c>
      <c r="D1196" s="878" t="s">
        <v>4159</v>
      </c>
      <c r="E1196" s="878" t="s">
        <v>4135</v>
      </c>
      <c r="F1196" s="880">
        <v>16427.3</v>
      </c>
      <c r="G1196" s="878" t="s">
        <v>4106</v>
      </c>
      <c r="H1196" s="881">
        <v>1</v>
      </c>
      <c r="I1196" s="882">
        <v>0.527983104540655</v>
      </c>
      <c r="J1196" s="882">
        <v>0</v>
      </c>
      <c r="K1196" s="883">
        <v>30</v>
      </c>
      <c r="L1196" s="882">
        <v>15.2</v>
      </c>
      <c r="M1196" s="882">
        <v>15.8394931362196</v>
      </c>
      <c r="N1196" s="881">
        <v>1</v>
      </c>
      <c r="O1196" s="881">
        <v>0</v>
      </c>
      <c r="P1196" s="878">
        <v>4690379092070</v>
      </c>
      <c r="Q1196" s="881"/>
      <c r="R1196" s="881">
        <v>0</v>
      </c>
      <c r="S1196" s="878" t="s">
        <v>4107</v>
      </c>
      <c r="T1196" s="884">
        <f t="shared" si="36"/>
        <v>11006.291000000001</v>
      </c>
      <c r="U1196" s="885">
        <f t="shared" si="37"/>
        <v>11556.605550000002</v>
      </c>
    </row>
    <row r="1197" spans="1:21">
      <c r="A1197" s="855"/>
      <c r="B1197" s="855"/>
      <c r="C1197" s="855"/>
      <c r="D1197" s="855"/>
      <c r="E1197" s="855"/>
      <c r="F1197" s="893"/>
      <c r="G1197" s="855"/>
      <c r="H1197" s="855"/>
      <c r="I1197" s="855"/>
      <c r="J1197" s="855"/>
      <c r="K1197" s="855"/>
      <c r="L1197" s="855"/>
      <c r="M1197" s="894"/>
      <c r="N1197" s="855"/>
      <c r="O1197" s="855"/>
      <c r="P1197" s="855"/>
      <c r="Q1197" s="855"/>
      <c r="R1197" s="855"/>
      <c r="S1197" s="855"/>
      <c r="T1197" s="893"/>
      <c r="U1197" s="893"/>
    </row>
    <row r="1198" spans="1:21">
      <c r="A1198" s="855"/>
      <c r="B1198" s="855"/>
      <c r="C1198" s="855"/>
      <c r="D1198" s="855"/>
      <c r="E1198" s="855"/>
      <c r="F1198" s="893"/>
      <c r="G1198" s="855"/>
      <c r="H1198" s="855"/>
      <c r="I1198" s="855"/>
      <c r="J1198" s="855"/>
      <c r="K1198" s="855"/>
      <c r="L1198" s="855"/>
      <c r="M1198" s="894"/>
      <c r="N1198" s="855"/>
      <c r="O1198" s="855"/>
      <c r="P1198" s="855"/>
      <c r="Q1198" s="855"/>
      <c r="R1198" s="855"/>
      <c r="S1198" s="855"/>
      <c r="T1198" s="893"/>
      <c r="U1198" s="893"/>
    </row>
    <row r="1199" spans="1:21">
      <c r="A1199" s="855"/>
      <c r="B1199" s="855"/>
      <c r="C1199" s="855"/>
      <c r="D1199" s="855"/>
      <c r="E1199" s="855"/>
      <c r="F1199" s="893"/>
      <c r="G1199" s="855"/>
      <c r="H1199" s="855"/>
      <c r="I1199" s="855"/>
      <c r="J1199" s="855"/>
      <c r="K1199" s="855"/>
      <c r="L1199" s="855"/>
      <c r="M1199" s="894"/>
      <c r="N1199" s="855"/>
      <c r="O1199" s="855"/>
      <c r="P1199" s="855"/>
      <c r="Q1199" s="855"/>
      <c r="R1199" s="855"/>
      <c r="S1199" s="855"/>
      <c r="T1199" s="893"/>
      <c r="U1199" s="893"/>
    </row>
    <row r="1200" spans="1:21">
      <c r="A1200" s="855"/>
      <c r="B1200" s="855"/>
      <c r="C1200" s="855"/>
      <c r="D1200" s="855"/>
      <c r="E1200" s="855"/>
      <c r="F1200" s="893"/>
      <c r="G1200" s="855"/>
      <c r="H1200" s="855"/>
      <c r="I1200" s="855"/>
      <c r="J1200" s="855"/>
      <c r="K1200" s="855"/>
      <c r="L1200" s="855"/>
      <c r="M1200" s="894"/>
      <c r="N1200" s="855"/>
      <c r="O1200" s="855"/>
      <c r="P1200" s="855"/>
      <c r="Q1200" s="855"/>
      <c r="R1200" s="855"/>
      <c r="S1200" s="855"/>
      <c r="T1200" s="893"/>
      <c r="U1200" s="893"/>
    </row>
    <row r="1201" spans="1:21">
      <c r="A1201" s="855"/>
      <c r="B1201" s="855"/>
      <c r="C1201" s="855"/>
      <c r="D1201" s="855"/>
      <c r="E1201" s="855"/>
      <c r="F1201" s="893"/>
      <c r="G1201" s="855"/>
      <c r="H1201" s="855"/>
      <c r="I1201" s="855"/>
      <c r="J1201" s="855"/>
      <c r="K1201" s="855"/>
      <c r="L1201" s="855"/>
      <c r="M1201" s="894"/>
      <c r="N1201" s="855"/>
      <c r="O1201" s="855"/>
      <c r="P1201" s="855"/>
      <c r="Q1201" s="855"/>
      <c r="R1201" s="855"/>
      <c r="S1201" s="855"/>
      <c r="T1201" s="893"/>
      <c r="U1201" s="893"/>
    </row>
    <row r="1202" spans="1:21">
      <c r="A1202" s="855"/>
      <c r="B1202" s="855"/>
      <c r="C1202" s="855"/>
      <c r="D1202" s="855"/>
      <c r="E1202" s="855"/>
      <c r="F1202" s="893"/>
      <c r="G1202" s="855"/>
      <c r="H1202" s="855"/>
      <c r="I1202" s="855"/>
      <c r="J1202" s="855"/>
      <c r="K1202" s="855"/>
      <c r="L1202" s="855"/>
      <c r="M1202" s="894"/>
      <c r="N1202" s="855"/>
      <c r="O1202" s="855"/>
      <c r="P1202" s="855"/>
      <c r="Q1202" s="855"/>
      <c r="R1202" s="855"/>
      <c r="S1202" s="855"/>
      <c r="T1202" s="893"/>
      <c r="U1202" s="893"/>
    </row>
    <row r="1203" spans="1:21">
      <c r="A1203" s="855"/>
      <c r="B1203" s="855"/>
      <c r="C1203" s="855"/>
      <c r="D1203" s="855"/>
      <c r="E1203" s="855"/>
      <c r="F1203" s="893"/>
      <c r="G1203" s="855"/>
      <c r="H1203" s="855"/>
      <c r="I1203" s="855"/>
      <c r="J1203" s="855"/>
      <c r="K1203" s="855"/>
      <c r="L1203" s="855"/>
      <c r="M1203" s="894"/>
      <c r="N1203" s="855"/>
      <c r="O1203" s="855"/>
      <c r="P1203" s="855"/>
      <c r="Q1203" s="855"/>
      <c r="R1203" s="855"/>
      <c r="S1203" s="855"/>
      <c r="T1203" s="893"/>
      <c r="U1203" s="89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499" customWidth="1"/>
    <col min="2" max="2" width="59.33203125" style="499" bestFit="1" customWidth="1"/>
    <col min="3" max="3" width="22.109375" style="503" customWidth="1"/>
    <col min="4" max="4" width="17.109375" style="502" customWidth="1"/>
    <col min="5" max="5" width="11.44140625" style="747" hidden="1" customWidth="1"/>
    <col min="6" max="6" width="17.5546875" style="739" customWidth="1"/>
    <col min="7" max="7" width="17.44140625" style="739" hidden="1" customWidth="1"/>
    <col min="8" max="8" width="17.44140625" style="739" customWidth="1"/>
    <col min="9" max="9" width="17.6640625" style="500" customWidth="1"/>
    <col min="10" max="10" width="13.33203125" style="499" hidden="1" customWidth="1"/>
    <col min="11" max="11" width="25.5546875" style="499" customWidth="1"/>
  </cols>
  <sheetData>
    <row r="1" spans="1:11">
      <c r="A1" s="607"/>
      <c r="B1" s="614"/>
      <c r="C1" s="613"/>
      <c r="D1" s="612"/>
      <c r="E1" s="738"/>
      <c r="I1" s="499"/>
    </row>
    <row r="2" spans="1:11">
      <c r="A2" s="607"/>
      <c r="B2" s="611" t="s">
        <v>3550</v>
      </c>
      <c r="C2" s="610"/>
      <c r="D2" s="609"/>
      <c r="E2" s="740"/>
      <c r="I2" s="499"/>
    </row>
    <row r="3" spans="1:11">
      <c r="A3" s="607"/>
      <c r="B3" s="606" t="s">
        <v>3549</v>
      </c>
      <c r="C3" s="608"/>
      <c r="D3" s="604"/>
      <c r="E3" s="741"/>
      <c r="I3" s="499"/>
    </row>
    <row r="4" spans="1:11">
      <c r="A4" s="607"/>
      <c r="B4" s="606" t="s">
        <v>3901</v>
      </c>
      <c r="C4" s="608"/>
      <c r="D4" s="604"/>
      <c r="E4" s="741"/>
      <c r="I4" s="499"/>
    </row>
    <row r="5" spans="1:11">
      <c r="A5" s="742"/>
      <c r="B5" s="743" t="s">
        <v>3547</v>
      </c>
      <c r="C5" s="605"/>
      <c r="D5" s="604"/>
      <c r="E5" s="741"/>
      <c r="I5" s="499"/>
    </row>
    <row r="6" spans="1:11" ht="15" thickBot="1">
      <c r="A6" s="603"/>
      <c r="B6" s="603"/>
      <c r="C6" s="602"/>
      <c r="D6" s="601"/>
      <c r="E6" s="744"/>
      <c r="F6" s="745"/>
      <c r="G6" s="746"/>
      <c r="H6" s="746"/>
      <c r="I6" s="599"/>
      <c r="J6" s="599"/>
      <c r="K6" s="599"/>
    </row>
    <row r="7" spans="1:11" ht="15" thickTop="1">
      <c r="I7" s="499"/>
    </row>
    <row r="8" spans="1:11">
      <c r="A8" s="1667" t="s">
        <v>3902</v>
      </c>
      <c r="B8" s="1667"/>
      <c r="C8" s="748"/>
      <c r="D8" s="749"/>
      <c r="E8" s="750"/>
      <c r="F8" s="751"/>
      <c r="G8" s="751"/>
      <c r="H8" s="751"/>
      <c r="I8" s="752"/>
      <c r="J8" s="752"/>
      <c r="K8" s="752"/>
    </row>
    <row r="9" spans="1:11">
      <c r="A9" s="753"/>
      <c r="B9" s="754"/>
      <c r="C9" s="591"/>
      <c r="D9" s="590"/>
      <c r="E9" s="755"/>
      <c r="F9" s="756"/>
      <c r="G9" s="756"/>
      <c r="H9" s="756"/>
      <c r="I9" s="509"/>
      <c r="J9" s="509"/>
      <c r="K9" s="509"/>
    </row>
    <row r="10" spans="1:11">
      <c r="A10" s="753"/>
      <c r="B10" s="757"/>
      <c r="C10" s="757"/>
      <c r="D10" s="757"/>
      <c r="E10" s="755"/>
      <c r="F10" s="756"/>
      <c r="G10" s="756"/>
      <c r="H10" s="756"/>
      <c r="I10" s="509"/>
      <c r="J10" s="509"/>
      <c r="K10" s="509"/>
    </row>
    <row r="11" spans="1:11">
      <c r="A11" s="758" t="s">
        <v>3545</v>
      </c>
      <c r="B11" s="754"/>
      <c r="C11" s="591"/>
      <c r="D11" s="590"/>
      <c r="E11" s="755"/>
      <c r="F11" s="756"/>
      <c r="G11" s="756"/>
      <c r="H11" s="756"/>
      <c r="I11" s="509"/>
      <c r="J11" s="509"/>
      <c r="K11" s="509"/>
    </row>
    <row r="12" spans="1:11" ht="15" thickBot="1">
      <c r="A12" s="515"/>
      <c r="B12" s="515"/>
      <c r="C12" s="589"/>
      <c r="D12" s="588"/>
      <c r="E12" s="759"/>
      <c r="F12" s="756"/>
      <c r="G12" s="760"/>
      <c r="H12" s="760"/>
      <c r="I12" s="509"/>
      <c r="J12" s="515"/>
      <c r="K12" s="515"/>
    </row>
    <row r="13" spans="1:11" ht="28.2" thickBot="1">
      <c r="A13" s="761" t="s">
        <v>1000</v>
      </c>
      <c r="B13" s="762" t="s">
        <v>1504</v>
      </c>
      <c r="C13" s="763" t="s">
        <v>1244</v>
      </c>
      <c r="D13" s="764" t="s">
        <v>3543</v>
      </c>
      <c r="E13" s="765" t="s">
        <v>1558</v>
      </c>
      <c r="F13" s="766" t="s">
        <v>3542</v>
      </c>
      <c r="G13" s="767" t="s">
        <v>3541</v>
      </c>
      <c r="H13" s="766" t="s">
        <v>4027</v>
      </c>
      <c r="I13" s="578" t="s">
        <v>1502</v>
      </c>
      <c r="J13" s="768" t="s">
        <v>3540</v>
      </c>
      <c r="K13" s="768" t="s">
        <v>3539</v>
      </c>
    </row>
    <row r="14" spans="1:11" ht="27.6">
      <c r="A14" s="769" t="s">
        <v>3368</v>
      </c>
      <c r="B14" s="770" t="s">
        <v>2641</v>
      </c>
      <c r="C14" s="771" t="s">
        <v>3538</v>
      </c>
      <c r="D14" s="772" t="s">
        <v>3903</v>
      </c>
      <c r="E14" s="773">
        <v>1</v>
      </c>
      <c r="F14" s="774">
        <v>30884.400000000001</v>
      </c>
      <c r="G14" s="775">
        <f t="shared" ref="G14:G75" si="0">F14*E14</f>
        <v>30884.400000000001</v>
      </c>
      <c r="H14" s="834">
        <f>F14*1.05</f>
        <v>32428.620000000003</v>
      </c>
      <c r="I14" s="776" t="s">
        <v>2647</v>
      </c>
      <c r="J14" s="777"/>
      <c r="K14" s="524"/>
    </row>
    <row r="15" spans="1:11" ht="27.6">
      <c r="A15" s="769" t="s">
        <v>3904</v>
      </c>
      <c r="B15" s="770" t="s">
        <v>3535</v>
      </c>
      <c r="C15" s="771" t="s">
        <v>3534</v>
      </c>
      <c r="D15" s="772" t="s">
        <v>3903</v>
      </c>
      <c r="E15" s="773">
        <v>1</v>
      </c>
      <c r="F15" s="774">
        <v>35775.9</v>
      </c>
      <c r="G15" s="775">
        <f t="shared" si="0"/>
        <v>35775.9</v>
      </c>
      <c r="H15" s="834">
        <f t="shared" ref="H15:H76" si="1">F15*1.05</f>
        <v>37564.695</v>
      </c>
      <c r="I15" s="776" t="s">
        <v>2647</v>
      </c>
      <c r="J15" s="777"/>
      <c r="K15" s="524"/>
    </row>
    <row r="16" spans="1:11" ht="27.6">
      <c r="A16" s="778" t="s">
        <v>3528</v>
      </c>
      <c r="B16" s="770" t="s">
        <v>3905</v>
      </c>
      <c r="C16" s="771" t="s">
        <v>3906</v>
      </c>
      <c r="D16" s="772" t="s">
        <v>3903</v>
      </c>
      <c r="E16" s="773">
        <v>1</v>
      </c>
      <c r="F16" s="774">
        <v>31973.4</v>
      </c>
      <c r="G16" s="775">
        <f t="shared" si="0"/>
        <v>31973.4</v>
      </c>
      <c r="H16" s="834">
        <f t="shared" si="1"/>
        <v>33572.07</v>
      </c>
      <c r="I16" s="776" t="s">
        <v>2647</v>
      </c>
      <c r="J16" s="777"/>
      <c r="K16" s="524"/>
    </row>
    <row r="17" spans="1:11" ht="41.4">
      <c r="A17" s="532" t="s">
        <v>3907</v>
      </c>
      <c r="B17" s="770" t="s">
        <v>3908</v>
      </c>
      <c r="C17" s="779" t="s">
        <v>3909</v>
      </c>
      <c r="D17" s="780" t="s">
        <v>3903</v>
      </c>
      <c r="E17" s="773">
        <v>1</v>
      </c>
      <c r="F17" s="774">
        <v>36864.9</v>
      </c>
      <c r="G17" s="781">
        <f t="shared" si="0"/>
        <v>36864.9</v>
      </c>
      <c r="H17" s="834">
        <f t="shared" si="1"/>
        <v>38708.145000000004</v>
      </c>
      <c r="I17" s="526" t="s">
        <v>2647</v>
      </c>
      <c r="J17" s="777"/>
      <c r="K17" s="524"/>
    </row>
    <row r="18" spans="1:11" ht="27.6">
      <c r="A18" s="778" t="s">
        <v>3017</v>
      </c>
      <c r="B18" s="770" t="s">
        <v>2642</v>
      </c>
      <c r="C18" s="771" t="s">
        <v>3910</v>
      </c>
      <c r="D18" s="772"/>
      <c r="E18" s="773">
        <v>1</v>
      </c>
      <c r="F18" s="774">
        <v>30884.400000000001</v>
      </c>
      <c r="G18" s="775">
        <f t="shared" si="0"/>
        <v>30884.400000000001</v>
      </c>
      <c r="H18" s="834">
        <f t="shared" si="1"/>
        <v>32428.620000000003</v>
      </c>
      <c r="I18" s="776" t="s">
        <v>2647</v>
      </c>
      <c r="J18" s="777"/>
      <c r="K18" s="782"/>
    </row>
    <row r="19" spans="1:11" ht="27.6">
      <c r="A19" s="778" t="s">
        <v>3911</v>
      </c>
      <c r="B19" s="770" t="s">
        <v>3466</v>
      </c>
      <c r="C19" s="771" t="s">
        <v>3912</v>
      </c>
      <c r="D19" s="772"/>
      <c r="E19" s="773">
        <v>1</v>
      </c>
      <c r="F19" s="774">
        <v>35775.9</v>
      </c>
      <c r="G19" s="775">
        <f t="shared" si="0"/>
        <v>35775.9</v>
      </c>
      <c r="H19" s="834">
        <f t="shared" si="1"/>
        <v>37564.695</v>
      </c>
      <c r="I19" s="776" t="s">
        <v>2647</v>
      </c>
      <c r="J19" s="777"/>
      <c r="K19" s="782"/>
    </row>
    <row r="20" spans="1:11" ht="27.6">
      <c r="A20" s="778" t="s">
        <v>3459</v>
      </c>
      <c r="B20" s="770" t="s">
        <v>3913</v>
      </c>
      <c r="C20" s="771" t="s">
        <v>3914</v>
      </c>
      <c r="D20" s="772"/>
      <c r="E20" s="773">
        <v>1</v>
      </c>
      <c r="F20" s="774">
        <v>31973.4</v>
      </c>
      <c r="G20" s="775">
        <f t="shared" si="0"/>
        <v>31973.4</v>
      </c>
      <c r="H20" s="834">
        <f t="shared" si="1"/>
        <v>33572.07</v>
      </c>
      <c r="I20" s="776" t="s">
        <v>2647</v>
      </c>
      <c r="J20" s="777"/>
      <c r="K20" s="782"/>
    </row>
    <row r="21" spans="1:11" ht="55.2">
      <c r="A21" s="532" t="s">
        <v>3915</v>
      </c>
      <c r="B21" s="770" t="s">
        <v>3916</v>
      </c>
      <c r="C21" s="779" t="s">
        <v>3917</v>
      </c>
      <c r="D21" s="780"/>
      <c r="E21" s="773">
        <v>1</v>
      </c>
      <c r="F21" s="774">
        <v>36864.9</v>
      </c>
      <c r="G21" s="775">
        <f t="shared" si="0"/>
        <v>36864.9</v>
      </c>
      <c r="H21" s="834">
        <f t="shared" si="1"/>
        <v>38708.145000000004</v>
      </c>
      <c r="I21" s="526" t="s">
        <v>2647</v>
      </c>
      <c r="J21" s="777"/>
      <c r="K21" s="524"/>
    </row>
    <row r="22" spans="1:11" ht="27.6">
      <c r="A22" s="778" t="s">
        <v>3348</v>
      </c>
      <c r="B22" s="770" t="s">
        <v>3440</v>
      </c>
      <c r="C22" s="771" t="s">
        <v>3918</v>
      </c>
      <c r="D22" s="772"/>
      <c r="E22" s="773">
        <v>1</v>
      </c>
      <c r="F22" s="774">
        <v>30884.400000000001</v>
      </c>
      <c r="G22" s="775">
        <f t="shared" si="0"/>
        <v>30884.400000000001</v>
      </c>
      <c r="H22" s="834">
        <f t="shared" si="1"/>
        <v>32428.620000000003</v>
      </c>
      <c r="I22" s="776" t="s">
        <v>2647</v>
      </c>
      <c r="J22" s="777"/>
      <c r="K22" s="524"/>
    </row>
    <row r="23" spans="1:11" ht="27.6">
      <c r="A23" s="778" t="s">
        <v>3919</v>
      </c>
      <c r="B23" s="770" t="s">
        <v>3436</v>
      </c>
      <c r="C23" s="771" t="s">
        <v>3920</v>
      </c>
      <c r="D23" s="772"/>
      <c r="E23" s="773">
        <v>1</v>
      </c>
      <c r="F23" s="774">
        <v>35775.9</v>
      </c>
      <c r="G23" s="775">
        <f t="shared" si="0"/>
        <v>35775.9</v>
      </c>
      <c r="H23" s="834">
        <f t="shared" si="1"/>
        <v>37564.695</v>
      </c>
      <c r="I23" s="776" t="s">
        <v>2647</v>
      </c>
      <c r="J23" s="777"/>
      <c r="K23" s="524"/>
    </row>
    <row r="24" spans="1:11" ht="27.6">
      <c r="A24" s="778" t="s">
        <v>3429</v>
      </c>
      <c r="B24" s="770" t="s">
        <v>3921</v>
      </c>
      <c r="C24" s="771" t="s">
        <v>3922</v>
      </c>
      <c r="D24" s="772"/>
      <c r="E24" s="773">
        <v>1</v>
      </c>
      <c r="F24" s="774">
        <v>31973.4</v>
      </c>
      <c r="G24" s="775">
        <f t="shared" si="0"/>
        <v>31973.4</v>
      </c>
      <c r="H24" s="834">
        <f t="shared" si="1"/>
        <v>33572.07</v>
      </c>
      <c r="I24" s="776" t="s">
        <v>2647</v>
      </c>
      <c r="J24" s="777"/>
      <c r="K24" s="524"/>
    </row>
    <row r="25" spans="1:11" ht="41.4">
      <c r="A25" s="532" t="s">
        <v>3923</v>
      </c>
      <c r="B25" s="770" t="s">
        <v>3924</v>
      </c>
      <c r="C25" s="779" t="s">
        <v>3925</v>
      </c>
      <c r="D25" s="780"/>
      <c r="E25" s="773">
        <v>1</v>
      </c>
      <c r="F25" s="774">
        <v>36864.9</v>
      </c>
      <c r="G25" s="781">
        <f t="shared" si="0"/>
        <v>36864.9</v>
      </c>
      <c r="H25" s="834">
        <f t="shared" si="1"/>
        <v>38708.145000000004</v>
      </c>
      <c r="I25" s="526" t="s">
        <v>2647</v>
      </c>
      <c r="J25" s="777"/>
      <c r="K25" s="524"/>
    </row>
    <row r="26" spans="1:11" ht="27.6">
      <c r="A26" s="532" t="s">
        <v>2857</v>
      </c>
      <c r="B26" s="770" t="s">
        <v>3926</v>
      </c>
      <c r="C26" s="779" t="s">
        <v>3927</v>
      </c>
      <c r="D26" s="780" t="s">
        <v>2860</v>
      </c>
      <c r="E26" s="773">
        <v>1</v>
      </c>
      <c r="F26" s="783">
        <v>5440.5</v>
      </c>
      <c r="G26" s="781">
        <f t="shared" si="0"/>
        <v>5440.5</v>
      </c>
      <c r="H26" s="834">
        <f t="shared" si="1"/>
        <v>5712.5250000000005</v>
      </c>
      <c r="I26" s="784" t="s">
        <v>2647</v>
      </c>
      <c r="J26" s="777"/>
      <c r="K26" s="524"/>
    </row>
    <row r="27" spans="1:11" ht="27.6">
      <c r="A27" s="769" t="s">
        <v>3215</v>
      </c>
      <c r="B27" s="785" t="s">
        <v>3252</v>
      </c>
      <c r="C27" s="786" t="s">
        <v>3928</v>
      </c>
      <c r="D27" s="787" t="s">
        <v>2860</v>
      </c>
      <c r="E27" s="773">
        <v>1</v>
      </c>
      <c r="F27" s="774">
        <v>6735.6</v>
      </c>
      <c r="G27" s="775">
        <f t="shared" si="0"/>
        <v>6735.6</v>
      </c>
      <c r="H27" s="834">
        <f t="shared" si="1"/>
        <v>7072.380000000001</v>
      </c>
      <c r="I27" s="776" t="s">
        <v>2647</v>
      </c>
      <c r="J27" s="777"/>
      <c r="K27" s="524"/>
    </row>
    <row r="28" spans="1:11" ht="27.6">
      <c r="A28" s="778" t="s">
        <v>2816</v>
      </c>
      <c r="B28" s="788" t="s">
        <v>3244</v>
      </c>
      <c r="C28" s="572" t="s">
        <v>3243</v>
      </c>
      <c r="D28" s="553" t="s">
        <v>3236</v>
      </c>
      <c r="E28" s="773">
        <v>1</v>
      </c>
      <c r="F28" s="774">
        <v>6735.6</v>
      </c>
      <c r="G28" s="775">
        <f t="shared" si="0"/>
        <v>6735.6</v>
      </c>
      <c r="H28" s="834">
        <f t="shared" si="1"/>
        <v>7072.380000000001</v>
      </c>
      <c r="I28" s="776" t="s">
        <v>2647</v>
      </c>
      <c r="J28" s="777"/>
      <c r="K28" s="524"/>
    </row>
    <row r="29" spans="1:11" ht="27.6">
      <c r="A29" s="539" t="s">
        <v>2852</v>
      </c>
      <c r="B29" s="785" t="s">
        <v>3235</v>
      </c>
      <c r="C29" s="537" t="s">
        <v>3234</v>
      </c>
      <c r="D29" s="536" t="s">
        <v>2860</v>
      </c>
      <c r="E29" s="773">
        <v>1</v>
      </c>
      <c r="F29" s="783">
        <v>6735.6</v>
      </c>
      <c r="G29" s="775">
        <f t="shared" si="0"/>
        <v>6735.6</v>
      </c>
      <c r="H29" s="834">
        <f t="shared" si="1"/>
        <v>7072.380000000001</v>
      </c>
      <c r="I29" s="534" t="s">
        <v>2647</v>
      </c>
      <c r="J29" s="777"/>
      <c r="K29" s="524"/>
    </row>
    <row r="30" spans="1:11" ht="55.2">
      <c r="A30" s="539" t="s">
        <v>3929</v>
      </c>
      <c r="B30" s="785" t="s">
        <v>3930</v>
      </c>
      <c r="C30" s="537" t="s">
        <v>3931</v>
      </c>
      <c r="D30" s="536" t="s">
        <v>2860</v>
      </c>
      <c r="E30" s="773">
        <v>1</v>
      </c>
      <c r="F30" s="774">
        <v>12320.1</v>
      </c>
      <c r="G30" s="775">
        <f t="shared" si="0"/>
        <v>12320.1</v>
      </c>
      <c r="H30" s="834">
        <f t="shared" si="1"/>
        <v>12936.105000000001</v>
      </c>
      <c r="I30" s="534" t="s">
        <v>2647</v>
      </c>
      <c r="J30" s="777"/>
      <c r="K30" s="524"/>
    </row>
    <row r="31" spans="1:11" ht="27.6">
      <c r="A31" s="778" t="s">
        <v>3932</v>
      </c>
      <c r="B31" s="770" t="s">
        <v>3273</v>
      </c>
      <c r="C31" s="772" t="s">
        <v>3933</v>
      </c>
      <c r="D31" s="789" t="s">
        <v>3265</v>
      </c>
      <c r="E31" s="773">
        <v>1</v>
      </c>
      <c r="F31" s="774">
        <v>4900.5</v>
      </c>
      <c r="G31" s="775">
        <f t="shared" si="0"/>
        <v>4900.5</v>
      </c>
      <c r="H31" s="834">
        <f t="shared" si="1"/>
        <v>5145.5250000000005</v>
      </c>
      <c r="I31" s="784" t="s">
        <v>2647</v>
      </c>
      <c r="J31" s="777"/>
      <c r="K31" s="782"/>
    </row>
    <row r="32" spans="1:11" ht="27.6">
      <c r="A32" s="778" t="s">
        <v>2904</v>
      </c>
      <c r="B32" s="770" t="s">
        <v>3934</v>
      </c>
      <c r="C32" s="771" t="s">
        <v>3935</v>
      </c>
      <c r="D32" s="772" t="s">
        <v>2860</v>
      </c>
      <c r="E32" s="773">
        <v>1</v>
      </c>
      <c r="F32" s="774">
        <v>5440.5</v>
      </c>
      <c r="G32" s="775">
        <f t="shared" si="0"/>
        <v>5440.5</v>
      </c>
      <c r="H32" s="834">
        <f t="shared" si="1"/>
        <v>5712.5250000000005</v>
      </c>
      <c r="I32" s="776" t="s">
        <v>2647</v>
      </c>
      <c r="J32" s="777"/>
      <c r="K32" s="524"/>
    </row>
    <row r="33" spans="1:11" ht="27.6">
      <c r="A33" s="778" t="s">
        <v>3000</v>
      </c>
      <c r="B33" s="770" t="s">
        <v>3133</v>
      </c>
      <c r="C33" s="771" t="s">
        <v>3936</v>
      </c>
      <c r="D33" s="772" t="s">
        <v>3127</v>
      </c>
      <c r="E33" s="773">
        <v>1</v>
      </c>
      <c r="F33" s="774">
        <v>8168.4</v>
      </c>
      <c r="G33" s="775">
        <f t="shared" si="0"/>
        <v>8168.4</v>
      </c>
      <c r="H33" s="834">
        <f t="shared" si="1"/>
        <v>8576.82</v>
      </c>
      <c r="I33" s="776" t="s">
        <v>2647</v>
      </c>
      <c r="J33" s="777"/>
      <c r="K33" s="524"/>
    </row>
    <row r="34" spans="1:11" ht="55.2">
      <c r="A34" s="778" t="s">
        <v>3937</v>
      </c>
      <c r="B34" s="770" t="s">
        <v>3938</v>
      </c>
      <c r="C34" s="771" t="s">
        <v>3939</v>
      </c>
      <c r="D34" s="772" t="s">
        <v>3127</v>
      </c>
      <c r="E34" s="773">
        <v>1</v>
      </c>
      <c r="F34" s="774">
        <v>13752.9</v>
      </c>
      <c r="G34" s="775">
        <f t="shared" si="0"/>
        <v>13752.9</v>
      </c>
      <c r="H34" s="834">
        <f t="shared" si="1"/>
        <v>14440.545</v>
      </c>
      <c r="I34" s="776" t="s">
        <v>2647</v>
      </c>
      <c r="J34" s="777"/>
      <c r="K34" s="524"/>
    </row>
    <row r="35" spans="1:11" ht="27.6">
      <c r="A35" s="778" t="s">
        <v>2852</v>
      </c>
      <c r="B35" s="770" t="s">
        <v>3141</v>
      </c>
      <c r="C35" s="779" t="s">
        <v>3940</v>
      </c>
      <c r="D35" s="780" t="s">
        <v>3127</v>
      </c>
      <c r="E35" s="773">
        <v>1</v>
      </c>
      <c r="F35" s="774">
        <v>8168.4</v>
      </c>
      <c r="G35" s="775">
        <f t="shared" si="0"/>
        <v>8168.4</v>
      </c>
      <c r="H35" s="834">
        <f t="shared" si="1"/>
        <v>8576.82</v>
      </c>
      <c r="I35" s="776" t="s">
        <v>2647</v>
      </c>
      <c r="J35" s="777"/>
      <c r="K35" s="524"/>
    </row>
    <row r="36" spans="1:11" ht="27.6">
      <c r="A36" s="778" t="s">
        <v>3929</v>
      </c>
      <c r="B36" s="770" t="s">
        <v>3137</v>
      </c>
      <c r="C36" s="779" t="s">
        <v>3941</v>
      </c>
      <c r="D36" s="780" t="s">
        <v>3127</v>
      </c>
      <c r="E36" s="773">
        <v>1</v>
      </c>
      <c r="F36" s="774">
        <v>13752.9</v>
      </c>
      <c r="G36" s="775">
        <f t="shared" si="0"/>
        <v>13752.9</v>
      </c>
      <c r="H36" s="834">
        <f t="shared" si="1"/>
        <v>14440.545</v>
      </c>
      <c r="I36" s="776" t="s">
        <v>2647</v>
      </c>
      <c r="J36" s="777"/>
      <c r="K36" s="524"/>
    </row>
    <row r="37" spans="1:11" ht="27.6">
      <c r="A37" s="778" t="s">
        <v>3066</v>
      </c>
      <c r="B37" s="770" t="s">
        <v>3942</v>
      </c>
      <c r="C37" s="771" t="s">
        <v>3943</v>
      </c>
      <c r="D37" s="772" t="s">
        <v>3274</v>
      </c>
      <c r="E37" s="773">
        <v>1</v>
      </c>
      <c r="F37" s="774">
        <v>7717.5</v>
      </c>
      <c r="G37" s="775">
        <f t="shared" si="0"/>
        <v>7717.5</v>
      </c>
      <c r="H37" s="834">
        <f t="shared" si="1"/>
        <v>8103.375</v>
      </c>
      <c r="I37" s="776" t="s">
        <v>2647</v>
      </c>
      <c r="J37" s="777"/>
      <c r="K37" s="782"/>
    </row>
    <row r="38" spans="1:11" ht="55.2">
      <c r="A38" s="778" t="s">
        <v>3944</v>
      </c>
      <c r="B38" s="770" t="s">
        <v>3945</v>
      </c>
      <c r="C38" s="771" t="s">
        <v>3946</v>
      </c>
      <c r="D38" s="772" t="s">
        <v>3274</v>
      </c>
      <c r="E38" s="773">
        <v>1</v>
      </c>
      <c r="F38" s="774">
        <v>13302</v>
      </c>
      <c r="G38" s="775">
        <f t="shared" si="0"/>
        <v>13302</v>
      </c>
      <c r="H38" s="834">
        <f t="shared" si="1"/>
        <v>13967.1</v>
      </c>
      <c r="I38" s="776" t="s">
        <v>2647</v>
      </c>
      <c r="J38" s="777"/>
      <c r="K38" s="782"/>
    </row>
    <row r="39" spans="1:11" ht="27.6">
      <c r="A39" s="778" t="s">
        <v>3205</v>
      </c>
      <c r="B39" s="770" t="s">
        <v>3947</v>
      </c>
      <c r="C39" s="771" t="s">
        <v>3948</v>
      </c>
      <c r="D39" s="772" t="s">
        <v>3274</v>
      </c>
      <c r="E39" s="773">
        <v>1</v>
      </c>
      <c r="F39" s="783">
        <v>7008.3</v>
      </c>
      <c r="G39" s="781">
        <f t="shared" si="0"/>
        <v>7008.3</v>
      </c>
      <c r="H39" s="834">
        <f t="shared" si="1"/>
        <v>7358.7150000000001</v>
      </c>
      <c r="I39" s="526" t="s">
        <v>2647</v>
      </c>
      <c r="J39" s="777"/>
      <c r="K39" s="524"/>
    </row>
    <row r="40" spans="1:11" ht="27.6">
      <c r="A40" s="532" t="s">
        <v>3079</v>
      </c>
      <c r="B40" s="770" t="s">
        <v>3330</v>
      </c>
      <c r="C40" s="779" t="s">
        <v>3949</v>
      </c>
      <c r="D40" s="780" t="s">
        <v>3274</v>
      </c>
      <c r="E40" s="773">
        <v>1</v>
      </c>
      <c r="F40" s="783">
        <v>6803.1</v>
      </c>
      <c r="G40" s="781">
        <f t="shared" si="0"/>
        <v>6803.1</v>
      </c>
      <c r="H40" s="834">
        <f t="shared" si="1"/>
        <v>7143.255000000001</v>
      </c>
      <c r="I40" s="526" t="s">
        <v>2647</v>
      </c>
      <c r="J40" s="777"/>
      <c r="K40" s="524"/>
    </row>
    <row r="41" spans="1:11" ht="27.6">
      <c r="A41" s="778" t="s">
        <v>2715</v>
      </c>
      <c r="B41" s="770" t="s">
        <v>3295</v>
      </c>
      <c r="C41" s="771" t="s">
        <v>3294</v>
      </c>
      <c r="D41" s="772" t="s">
        <v>3274</v>
      </c>
      <c r="E41" s="773">
        <v>1</v>
      </c>
      <c r="F41" s="774">
        <v>7717.5</v>
      </c>
      <c r="G41" s="775">
        <f t="shared" si="0"/>
        <v>7717.5</v>
      </c>
      <c r="H41" s="834">
        <f t="shared" si="1"/>
        <v>8103.375</v>
      </c>
      <c r="I41" s="776" t="s">
        <v>2647</v>
      </c>
      <c r="J41" s="777"/>
      <c r="K41" s="524"/>
    </row>
    <row r="42" spans="1:11" ht="55.2">
      <c r="A42" s="778" t="s">
        <v>3950</v>
      </c>
      <c r="B42" s="770" t="s">
        <v>3551</v>
      </c>
      <c r="C42" s="771" t="s">
        <v>3951</v>
      </c>
      <c r="D42" s="772" t="s">
        <v>3274</v>
      </c>
      <c r="E42" s="773">
        <v>1</v>
      </c>
      <c r="F42" s="774">
        <v>13302</v>
      </c>
      <c r="G42" s="775">
        <f t="shared" si="0"/>
        <v>13302</v>
      </c>
      <c r="H42" s="834">
        <f t="shared" si="1"/>
        <v>13967.1</v>
      </c>
      <c r="I42" s="776" t="s">
        <v>2647</v>
      </c>
      <c r="J42" s="777"/>
      <c r="K42" s="524"/>
    </row>
    <row r="43" spans="1:11" ht="27.6">
      <c r="A43" s="778"/>
      <c r="B43" s="770" t="s">
        <v>3952</v>
      </c>
      <c r="C43" s="771" t="s">
        <v>3953</v>
      </c>
      <c r="D43" s="772" t="s">
        <v>3333</v>
      </c>
      <c r="E43" s="773">
        <v>1</v>
      </c>
      <c r="F43" s="774">
        <v>7983.9</v>
      </c>
      <c r="G43" s="775">
        <f t="shared" si="0"/>
        <v>7983.9</v>
      </c>
      <c r="H43" s="834">
        <f t="shared" si="1"/>
        <v>8383.0949999999993</v>
      </c>
      <c r="I43" s="776" t="s">
        <v>2647</v>
      </c>
      <c r="J43" s="777"/>
      <c r="K43" s="524"/>
    </row>
    <row r="44" spans="1:11">
      <c r="A44" s="778" t="s">
        <v>3008</v>
      </c>
      <c r="B44" s="770" t="s">
        <v>3039</v>
      </c>
      <c r="C44" s="771" t="s">
        <v>3038</v>
      </c>
      <c r="D44" s="772">
        <v>2135</v>
      </c>
      <c r="E44" s="773">
        <v>1</v>
      </c>
      <c r="F44" s="774">
        <v>30459.599999999999</v>
      </c>
      <c r="G44" s="775">
        <f t="shared" si="0"/>
        <v>30459.599999999999</v>
      </c>
      <c r="H44" s="834">
        <f t="shared" si="1"/>
        <v>31982.579999999998</v>
      </c>
      <c r="I44" s="776" t="s">
        <v>2647</v>
      </c>
      <c r="J44" s="777"/>
      <c r="K44" s="524"/>
    </row>
    <row r="45" spans="1:11" ht="27.6">
      <c r="A45" s="532" t="s">
        <v>3954</v>
      </c>
      <c r="B45" s="770" t="s">
        <v>3955</v>
      </c>
      <c r="C45" s="779" t="s">
        <v>3956</v>
      </c>
      <c r="D45" s="780" t="s">
        <v>2739</v>
      </c>
      <c r="E45" s="773">
        <v>1</v>
      </c>
      <c r="F45" s="783">
        <v>24249.599999999999</v>
      </c>
      <c r="G45" s="790">
        <f t="shared" si="0"/>
        <v>24249.599999999999</v>
      </c>
      <c r="H45" s="834">
        <f t="shared" si="1"/>
        <v>25462.079999999998</v>
      </c>
      <c r="I45" s="526" t="s">
        <v>2647</v>
      </c>
      <c r="J45" s="777"/>
      <c r="K45" s="524"/>
    </row>
    <row r="46" spans="1:11" ht="41.4">
      <c r="A46" s="778" t="s">
        <v>3937</v>
      </c>
      <c r="B46" s="770" t="s">
        <v>3957</v>
      </c>
      <c r="C46" s="779" t="s">
        <v>3958</v>
      </c>
      <c r="D46" s="780" t="s">
        <v>2739</v>
      </c>
      <c r="E46" s="773">
        <v>1</v>
      </c>
      <c r="F46" s="774">
        <v>29141.1</v>
      </c>
      <c r="G46" s="775">
        <f t="shared" si="0"/>
        <v>29141.1</v>
      </c>
      <c r="H46" s="834">
        <f t="shared" si="1"/>
        <v>30598.154999999999</v>
      </c>
      <c r="I46" s="526" t="s">
        <v>2647</v>
      </c>
      <c r="J46" s="777"/>
      <c r="K46" s="524"/>
    </row>
    <row r="47" spans="1:11" ht="27.6">
      <c r="A47" s="778" t="s">
        <v>2904</v>
      </c>
      <c r="B47" s="770" t="s">
        <v>3491</v>
      </c>
      <c r="C47" s="771" t="s">
        <v>3959</v>
      </c>
      <c r="D47" s="772" t="s">
        <v>3960</v>
      </c>
      <c r="E47" s="773">
        <v>1</v>
      </c>
      <c r="F47" s="774">
        <v>23911.200000000001</v>
      </c>
      <c r="G47" s="775">
        <f t="shared" si="0"/>
        <v>23911.200000000001</v>
      </c>
      <c r="H47" s="834">
        <f t="shared" si="1"/>
        <v>25106.760000000002</v>
      </c>
      <c r="I47" s="776" t="s">
        <v>2647</v>
      </c>
      <c r="J47" s="777"/>
      <c r="K47" s="524"/>
    </row>
    <row r="48" spans="1:11" ht="27.6">
      <c r="A48" s="532" t="s">
        <v>2978</v>
      </c>
      <c r="B48" s="770" t="s">
        <v>3961</v>
      </c>
      <c r="C48" s="779" t="s">
        <v>3962</v>
      </c>
      <c r="D48" s="780">
        <v>1162</v>
      </c>
      <c r="E48" s="773">
        <v>1</v>
      </c>
      <c r="F48" s="783">
        <v>17504.099999999999</v>
      </c>
      <c r="G48" s="781">
        <f t="shared" si="0"/>
        <v>17504.099999999999</v>
      </c>
      <c r="H48" s="834">
        <f t="shared" si="1"/>
        <v>18379.305</v>
      </c>
      <c r="I48" s="526" t="s">
        <v>2647</v>
      </c>
      <c r="J48" s="777"/>
      <c r="K48" s="524"/>
    </row>
    <row r="49" spans="1:11" ht="27.6">
      <c r="A49" s="778" t="s">
        <v>2857</v>
      </c>
      <c r="B49" s="770" t="s">
        <v>2995</v>
      </c>
      <c r="C49" s="771" t="s">
        <v>3963</v>
      </c>
      <c r="D49" s="772">
        <v>1162</v>
      </c>
      <c r="E49" s="773">
        <v>1</v>
      </c>
      <c r="F49" s="774">
        <v>13289.4</v>
      </c>
      <c r="G49" s="775">
        <f t="shared" si="0"/>
        <v>13289.4</v>
      </c>
      <c r="H49" s="834">
        <f t="shared" si="1"/>
        <v>13953.87</v>
      </c>
      <c r="I49" s="776" t="s">
        <v>2647</v>
      </c>
      <c r="J49" s="777"/>
      <c r="K49" s="524"/>
    </row>
    <row r="50" spans="1:11" ht="41.4">
      <c r="A50" s="532" t="s">
        <v>3964</v>
      </c>
      <c r="B50" s="770" t="s">
        <v>3965</v>
      </c>
      <c r="C50" s="779" t="s">
        <v>3966</v>
      </c>
      <c r="D50" s="780">
        <v>1162</v>
      </c>
      <c r="E50" s="773">
        <v>1</v>
      </c>
      <c r="F50" s="774">
        <v>18180.900000000001</v>
      </c>
      <c r="G50" s="775">
        <f t="shared" si="0"/>
        <v>18180.900000000001</v>
      </c>
      <c r="H50" s="834">
        <f t="shared" si="1"/>
        <v>19089.945000000003</v>
      </c>
      <c r="I50" s="526" t="s">
        <v>2647</v>
      </c>
      <c r="J50" s="777"/>
      <c r="K50" s="524"/>
    </row>
    <row r="51" spans="1:11" ht="27.6">
      <c r="A51" s="539" t="s">
        <v>3514</v>
      </c>
      <c r="B51" s="788" t="s">
        <v>3967</v>
      </c>
      <c r="C51" s="791" t="s">
        <v>2796</v>
      </c>
      <c r="D51" s="780">
        <v>4619</v>
      </c>
      <c r="E51" s="773">
        <v>1</v>
      </c>
      <c r="F51" s="783">
        <v>53885.7</v>
      </c>
      <c r="G51" s="781">
        <f t="shared" si="0"/>
        <v>53885.7</v>
      </c>
      <c r="H51" s="834">
        <f t="shared" si="1"/>
        <v>56579.985000000001</v>
      </c>
      <c r="I51" s="526" t="s">
        <v>2647</v>
      </c>
      <c r="J51" s="777"/>
      <c r="K51" s="524"/>
    </row>
    <row r="52" spans="1:11" ht="27.6">
      <c r="A52" s="532" t="s">
        <v>2826</v>
      </c>
      <c r="B52" s="792" t="s">
        <v>3968</v>
      </c>
      <c r="C52" s="793" t="s">
        <v>3969</v>
      </c>
      <c r="D52" s="550">
        <v>1162</v>
      </c>
      <c r="E52" s="773">
        <v>1</v>
      </c>
      <c r="F52" s="783">
        <v>13556.7</v>
      </c>
      <c r="G52" s="775">
        <f t="shared" si="0"/>
        <v>13556.7</v>
      </c>
      <c r="H52" s="834">
        <f t="shared" si="1"/>
        <v>14234.535000000002</v>
      </c>
      <c r="I52" s="526" t="s">
        <v>2647</v>
      </c>
      <c r="J52" s="777"/>
      <c r="K52" s="524"/>
    </row>
    <row r="53" spans="1:11" ht="55.2">
      <c r="A53" s="532" t="s">
        <v>3970</v>
      </c>
      <c r="B53" s="792" t="s">
        <v>3971</v>
      </c>
      <c r="C53" s="793" t="s">
        <v>3972</v>
      </c>
      <c r="D53" s="550">
        <v>1162</v>
      </c>
      <c r="E53" s="773">
        <v>1</v>
      </c>
      <c r="F53" s="774">
        <v>18448.2</v>
      </c>
      <c r="G53" s="775">
        <f t="shared" si="0"/>
        <v>18448.2</v>
      </c>
      <c r="H53" s="834">
        <f t="shared" si="1"/>
        <v>19370.61</v>
      </c>
      <c r="I53" s="526" t="s">
        <v>2647</v>
      </c>
      <c r="J53" s="777"/>
      <c r="K53" s="524"/>
    </row>
    <row r="54" spans="1:11" ht="27.6">
      <c r="A54" s="778" t="s">
        <v>2806</v>
      </c>
      <c r="B54" s="792" t="s">
        <v>2808</v>
      </c>
      <c r="C54" s="794" t="s">
        <v>3973</v>
      </c>
      <c r="D54" s="795">
        <v>1392</v>
      </c>
      <c r="E54" s="773">
        <v>1</v>
      </c>
      <c r="F54" s="783">
        <v>16240.5</v>
      </c>
      <c r="G54" s="781">
        <f t="shared" si="0"/>
        <v>16240.5</v>
      </c>
      <c r="H54" s="834">
        <f t="shared" si="1"/>
        <v>17052.525000000001</v>
      </c>
      <c r="I54" s="526" t="s">
        <v>2647</v>
      </c>
      <c r="J54" s="777"/>
      <c r="K54" s="524"/>
    </row>
    <row r="55" spans="1:11">
      <c r="A55" s="532" t="s">
        <v>2954</v>
      </c>
      <c r="B55" s="796" t="s">
        <v>2953</v>
      </c>
      <c r="C55" s="544" t="s">
        <v>2952</v>
      </c>
      <c r="D55" s="795">
        <v>6463</v>
      </c>
      <c r="E55" s="773">
        <v>1</v>
      </c>
      <c r="F55" s="774">
        <v>48739.5</v>
      </c>
      <c r="G55" s="781">
        <f t="shared" si="0"/>
        <v>48739.5</v>
      </c>
      <c r="H55" s="834">
        <f t="shared" si="1"/>
        <v>51176.474999999999</v>
      </c>
      <c r="I55" s="526" t="s">
        <v>2647</v>
      </c>
      <c r="J55" s="777"/>
      <c r="K55" s="524"/>
    </row>
    <row r="56" spans="1:11">
      <c r="A56" s="532"/>
      <c r="B56" s="770" t="s">
        <v>2951</v>
      </c>
      <c r="C56" s="779" t="s">
        <v>2950</v>
      </c>
      <c r="D56" s="780"/>
      <c r="E56" s="773">
        <v>1</v>
      </c>
      <c r="F56" s="783">
        <v>629.1</v>
      </c>
      <c r="G56" s="781">
        <f t="shared" si="0"/>
        <v>629.1</v>
      </c>
      <c r="H56" s="834">
        <f t="shared" si="1"/>
        <v>660.55500000000006</v>
      </c>
      <c r="I56" s="526" t="s">
        <v>2647</v>
      </c>
      <c r="J56" s="777"/>
      <c r="K56" s="524"/>
    </row>
    <row r="57" spans="1:11" ht="27.6">
      <c r="A57" s="539" t="s">
        <v>3514</v>
      </c>
      <c r="B57" s="788" t="s">
        <v>3974</v>
      </c>
      <c r="C57" s="791" t="s">
        <v>2796</v>
      </c>
      <c r="D57" s="780">
        <v>3928</v>
      </c>
      <c r="E57" s="773">
        <v>1</v>
      </c>
      <c r="F57" s="783">
        <v>45825.3</v>
      </c>
      <c r="G57" s="781">
        <f t="shared" si="0"/>
        <v>45825.3</v>
      </c>
      <c r="H57" s="834">
        <f t="shared" si="1"/>
        <v>48116.565000000002</v>
      </c>
      <c r="I57" s="526" t="s">
        <v>2647</v>
      </c>
      <c r="J57" s="777"/>
      <c r="K57" s="524"/>
    </row>
    <row r="58" spans="1:11" ht="27.6">
      <c r="A58" s="778" t="s">
        <v>2947</v>
      </c>
      <c r="B58" s="770" t="s">
        <v>3975</v>
      </c>
      <c r="C58" s="771" t="s">
        <v>2929</v>
      </c>
      <c r="D58" s="772">
        <v>931</v>
      </c>
      <c r="E58" s="773">
        <v>1</v>
      </c>
      <c r="F58" s="783">
        <v>8570.7000000000007</v>
      </c>
      <c r="G58" s="775">
        <f t="shared" si="0"/>
        <v>8570.7000000000007</v>
      </c>
      <c r="H58" s="834">
        <f t="shared" si="1"/>
        <v>8999.2350000000006</v>
      </c>
      <c r="I58" s="776" t="s">
        <v>2647</v>
      </c>
      <c r="J58" s="777"/>
      <c r="K58" s="524"/>
    </row>
    <row r="59" spans="1:11" ht="27.6">
      <c r="A59" s="778"/>
      <c r="B59" s="770" t="s">
        <v>3976</v>
      </c>
      <c r="C59" s="771" t="s">
        <v>3977</v>
      </c>
      <c r="D59" s="795">
        <v>2314</v>
      </c>
      <c r="E59" s="773">
        <v>1</v>
      </c>
      <c r="F59" s="783">
        <v>21300.3</v>
      </c>
      <c r="G59" s="775">
        <f t="shared" si="0"/>
        <v>21300.3</v>
      </c>
      <c r="H59" s="834">
        <f t="shared" si="1"/>
        <v>22365.314999999999</v>
      </c>
      <c r="I59" s="776" t="s">
        <v>2647</v>
      </c>
      <c r="J59" s="777"/>
      <c r="K59" s="524"/>
    </row>
    <row r="60" spans="1:11" ht="27.6">
      <c r="A60" s="778"/>
      <c r="B60" s="770" t="s">
        <v>3978</v>
      </c>
      <c r="C60" s="771" t="s">
        <v>3977</v>
      </c>
      <c r="D60" s="795">
        <v>3697</v>
      </c>
      <c r="E60" s="773">
        <v>1</v>
      </c>
      <c r="F60" s="783">
        <v>34029</v>
      </c>
      <c r="G60" s="775">
        <f t="shared" si="0"/>
        <v>34029</v>
      </c>
      <c r="H60" s="834">
        <f t="shared" si="1"/>
        <v>35730.450000000004</v>
      </c>
      <c r="I60" s="776" t="s">
        <v>2647</v>
      </c>
      <c r="J60" s="777"/>
      <c r="K60" s="524"/>
    </row>
    <row r="61" spans="1:11">
      <c r="A61" s="532" t="s">
        <v>2816</v>
      </c>
      <c r="B61" s="770" t="s">
        <v>2932</v>
      </c>
      <c r="C61" s="779" t="s">
        <v>3979</v>
      </c>
      <c r="D61" s="780">
        <v>1162</v>
      </c>
      <c r="E61" s="773">
        <v>1</v>
      </c>
      <c r="F61" s="783">
        <v>10270.799999999999</v>
      </c>
      <c r="G61" s="775">
        <f t="shared" si="0"/>
        <v>10270.799999999999</v>
      </c>
      <c r="H61" s="834">
        <f t="shared" si="1"/>
        <v>10784.34</v>
      </c>
      <c r="I61" s="776" t="s">
        <v>2647</v>
      </c>
      <c r="J61" s="777"/>
      <c r="K61" s="524"/>
    </row>
    <row r="62" spans="1:11" ht="27.6">
      <c r="A62" s="778" t="s">
        <v>2947</v>
      </c>
      <c r="B62" s="770" t="s">
        <v>3980</v>
      </c>
      <c r="C62" s="771" t="s">
        <v>2929</v>
      </c>
      <c r="D62" s="772">
        <v>2084</v>
      </c>
      <c r="E62" s="773">
        <v>1</v>
      </c>
      <c r="F62" s="783">
        <v>19183.5</v>
      </c>
      <c r="G62" s="775">
        <f t="shared" si="0"/>
        <v>19183.5</v>
      </c>
      <c r="H62" s="834">
        <f t="shared" si="1"/>
        <v>20142.674999999999</v>
      </c>
      <c r="I62" s="776" t="s">
        <v>2647</v>
      </c>
      <c r="J62" s="777"/>
      <c r="K62" s="524"/>
    </row>
    <row r="63" spans="1:11" ht="27.6">
      <c r="A63" s="778"/>
      <c r="B63" s="770" t="s">
        <v>3981</v>
      </c>
      <c r="C63" s="771" t="s">
        <v>3982</v>
      </c>
      <c r="D63" s="772">
        <v>3006</v>
      </c>
      <c r="E63" s="773">
        <v>1</v>
      </c>
      <c r="F63" s="783">
        <v>27668.7</v>
      </c>
      <c r="G63" s="775">
        <f t="shared" si="0"/>
        <v>27668.7</v>
      </c>
      <c r="H63" s="834">
        <f t="shared" si="1"/>
        <v>29052.135000000002</v>
      </c>
      <c r="I63" s="776" t="s">
        <v>2647</v>
      </c>
      <c r="J63" s="777"/>
      <c r="K63" s="524"/>
    </row>
    <row r="64" spans="1:11" ht="27.6">
      <c r="A64" s="778"/>
      <c r="B64" s="770" t="s">
        <v>3983</v>
      </c>
      <c r="C64" s="771" t="s">
        <v>2929</v>
      </c>
      <c r="D64" s="772">
        <v>3006</v>
      </c>
      <c r="E64" s="773">
        <v>1</v>
      </c>
      <c r="F64" s="783">
        <v>27668.7</v>
      </c>
      <c r="G64" s="775">
        <f t="shared" si="0"/>
        <v>27668.7</v>
      </c>
      <c r="H64" s="834">
        <f t="shared" si="1"/>
        <v>29052.135000000002</v>
      </c>
      <c r="I64" s="776" t="s">
        <v>2647</v>
      </c>
      <c r="J64" s="777"/>
      <c r="K64" s="524"/>
    </row>
    <row r="65" spans="1:11" ht="27.6">
      <c r="A65" s="778"/>
      <c r="B65" s="770" t="s">
        <v>3984</v>
      </c>
      <c r="C65" s="771" t="s">
        <v>3982</v>
      </c>
      <c r="D65" s="772">
        <v>3236</v>
      </c>
      <c r="E65" s="773">
        <v>1</v>
      </c>
      <c r="F65" s="783">
        <v>29785.5</v>
      </c>
      <c r="G65" s="775">
        <f t="shared" si="0"/>
        <v>29785.5</v>
      </c>
      <c r="H65" s="834">
        <f t="shared" si="1"/>
        <v>31274.775000000001</v>
      </c>
      <c r="I65" s="776" t="s">
        <v>2647</v>
      </c>
      <c r="J65" s="777"/>
      <c r="K65" s="524"/>
    </row>
    <row r="66" spans="1:11" ht="27.6">
      <c r="A66" s="778"/>
      <c r="B66" s="770" t="s">
        <v>3985</v>
      </c>
      <c r="C66" s="771" t="s">
        <v>2929</v>
      </c>
      <c r="D66" s="772">
        <v>3236</v>
      </c>
      <c r="E66" s="773">
        <v>1</v>
      </c>
      <c r="F66" s="783">
        <v>29785.5</v>
      </c>
      <c r="G66" s="775">
        <f t="shared" si="0"/>
        <v>29785.5</v>
      </c>
      <c r="H66" s="834">
        <f t="shared" si="1"/>
        <v>31274.775000000001</v>
      </c>
      <c r="I66" s="776" t="s">
        <v>2647</v>
      </c>
      <c r="J66" s="777"/>
      <c r="K66" s="524"/>
    </row>
    <row r="67" spans="1:11" ht="27.6">
      <c r="A67" s="778"/>
      <c r="B67" s="770" t="s">
        <v>3986</v>
      </c>
      <c r="C67" s="771" t="s">
        <v>3982</v>
      </c>
      <c r="D67" s="772">
        <v>3928</v>
      </c>
      <c r="E67" s="773">
        <v>1</v>
      </c>
      <c r="F67" s="783">
        <v>36154.800000000003</v>
      </c>
      <c r="G67" s="775">
        <f t="shared" si="0"/>
        <v>36154.800000000003</v>
      </c>
      <c r="H67" s="834">
        <f t="shared" si="1"/>
        <v>37962.540000000008</v>
      </c>
      <c r="I67" s="776" t="s">
        <v>2647</v>
      </c>
      <c r="J67" s="777"/>
      <c r="K67" s="524"/>
    </row>
    <row r="68" spans="1:11" ht="27.6">
      <c r="A68" s="778"/>
      <c r="B68" s="770" t="s">
        <v>3987</v>
      </c>
      <c r="C68" s="771" t="s">
        <v>3982</v>
      </c>
      <c r="D68" s="772">
        <v>5080</v>
      </c>
      <c r="E68" s="773">
        <v>1</v>
      </c>
      <c r="F68" s="783">
        <v>46758.6</v>
      </c>
      <c r="G68" s="775">
        <f t="shared" si="0"/>
        <v>46758.6</v>
      </c>
      <c r="H68" s="834">
        <f t="shared" si="1"/>
        <v>49096.53</v>
      </c>
      <c r="I68" s="776" t="s">
        <v>2647</v>
      </c>
      <c r="J68" s="777"/>
      <c r="K68" s="524"/>
    </row>
    <row r="69" spans="1:11" ht="27.6">
      <c r="A69" s="778"/>
      <c r="B69" s="770" t="s">
        <v>3988</v>
      </c>
      <c r="C69" s="771" t="s">
        <v>2929</v>
      </c>
      <c r="D69" s="772">
        <v>5311</v>
      </c>
      <c r="E69" s="773">
        <v>1</v>
      </c>
      <c r="F69" s="783">
        <v>48883.5</v>
      </c>
      <c r="G69" s="775">
        <f t="shared" si="0"/>
        <v>48883.5</v>
      </c>
      <c r="H69" s="834">
        <f t="shared" si="1"/>
        <v>51327.675000000003</v>
      </c>
      <c r="I69" s="776" t="s">
        <v>2647</v>
      </c>
      <c r="J69" s="777"/>
      <c r="K69" s="524"/>
    </row>
    <row r="70" spans="1:11" ht="27.6">
      <c r="A70" s="778"/>
      <c r="B70" s="770" t="s">
        <v>3989</v>
      </c>
      <c r="C70" s="771" t="s">
        <v>2929</v>
      </c>
      <c r="D70" s="772">
        <v>5541</v>
      </c>
      <c r="E70" s="773">
        <v>1</v>
      </c>
      <c r="F70" s="783">
        <v>51001.2</v>
      </c>
      <c r="G70" s="775">
        <f t="shared" si="0"/>
        <v>51001.2</v>
      </c>
      <c r="H70" s="834">
        <f t="shared" si="1"/>
        <v>53551.26</v>
      </c>
      <c r="I70" s="776" t="s">
        <v>2647</v>
      </c>
      <c r="J70" s="777"/>
      <c r="K70" s="524"/>
    </row>
    <row r="71" spans="1:11" ht="27.6">
      <c r="A71" s="778"/>
      <c r="B71" s="770" t="s">
        <v>3990</v>
      </c>
      <c r="C71" s="771" t="s">
        <v>3982</v>
      </c>
      <c r="D71" s="772">
        <v>5772</v>
      </c>
      <c r="E71" s="773">
        <v>1</v>
      </c>
      <c r="F71" s="783">
        <v>53127.9</v>
      </c>
      <c r="G71" s="775">
        <f t="shared" si="0"/>
        <v>53127.9</v>
      </c>
      <c r="H71" s="834">
        <f t="shared" si="1"/>
        <v>55784.295000000006</v>
      </c>
      <c r="I71" s="776" t="s">
        <v>2647</v>
      </c>
      <c r="J71" s="777"/>
      <c r="K71" s="524"/>
    </row>
    <row r="72" spans="1:11" ht="27.6">
      <c r="A72" s="778"/>
      <c r="B72" s="770" t="s">
        <v>3991</v>
      </c>
      <c r="C72" s="771" t="s">
        <v>3982</v>
      </c>
      <c r="D72" s="772">
        <v>6694</v>
      </c>
      <c r="E72" s="773">
        <v>1</v>
      </c>
      <c r="F72" s="783">
        <v>61613.1</v>
      </c>
      <c r="G72" s="775">
        <f t="shared" si="0"/>
        <v>61613.1</v>
      </c>
      <c r="H72" s="834">
        <f t="shared" si="1"/>
        <v>64693.755000000005</v>
      </c>
      <c r="I72" s="776" t="s">
        <v>2647</v>
      </c>
      <c r="J72" s="777"/>
      <c r="K72" s="524"/>
    </row>
    <row r="73" spans="1:11" ht="27.6">
      <c r="A73" s="778"/>
      <c r="B73" s="770" t="s">
        <v>3992</v>
      </c>
      <c r="C73" s="771" t="s">
        <v>2929</v>
      </c>
      <c r="D73" s="772">
        <v>6924</v>
      </c>
      <c r="E73" s="773">
        <v>1</v>
      </c>
      <c r="F73" s="783">
        <v>63729.9</v>
      </c>
      <c r="G73" s="775">
        <f t="shared" si="0"/>
        <v>63729.9</v>
      </c>
      <c r="H73" s="834">
        <f t="shared" si="1"/>
        <v>66916.395000000004</v>
      </c>
      <c r="I73" s="776" t="s">
        <v>2647</v>
      </c>
      <c r="J73" s="777"/>
      <c r="K73" s="524"/>
    </row>
    <row r="74" spans="1:11" ht="27.6">
      <c r="A74" s="778"/>
      <c r="B74" s="770" t="s">
        <v>3993</v>
      </c>
      <c r="C74" s="771" t="s">
        <v>3982</v>
      </c>
      <c r="D74" s="772">
        <v>7846</v>
      </c>
      <c r="E74" s="773">
        <v>1</v>
      </c>
      <c r="F74" s="783">
        <v>72217.8</v>
      </c>
      <c r="G74" s="775">
        <f t="shared" si="0"/>
        <v>72217.8</v>
      </c>
      <c r="H74" s="834">
        <f t="shared" si="1"/>
        <v>75828.69</v>
      </c>
      <c r="I74" s="776" t="s">
        <v>2647</v>
      </c>
      <c r="J74" s="777"/>
      <c r="K74" s="524"/>
    </row>
    <row r="75" spans="1:11" ht="27.6">
      <c r="A75" s="778"/>
      <c r="B75" s="770" t="s">
        <v>3994</v>
      </c>
      <c r="C75" s="771" t="s">
        <v>3982</v>
      </c>
      <c r="D75" s="772">
        <v>8077</v>
      </c>
      <c r="E75" s="773">
        <v>1</v>
      </c>
      <c r="F75" s="783">
        <v>74342.7</v>
      </c>
      <c r="G75" s="775">
        <f t="shared" si="0"/>
        <v>74342.7</v>
      </c>
      <c r="H75" s="834">
        <f t="shared" si="1"/>
        <v>78059.835000000006</v>
      </c>
      <c r="I75" s="776" t="s">
        <v>2647</v>
      </c>
      <c r="J75" s="777"/>
      <c r="K75" s="524"/>
    </row>
    <row r="76" spans="1:11" ht="27.6">
      <c r="A76" s="778"/>
      <c r="B76" s="770" t="s">
        <v>3995</v>
      </c>
      <c r="C76" s="771" t="s">
        <v>3982</v>
      </c>
      <c r="D76" s="772">
        <v>8307</v>
      </c>
      <c r="E76" s="773">
        <v>1</v>
      </c>
      <c r="F76" s="783">
        <v>76459.5</v>
      </c>
      <c r="G76" s="775">
        <f t="shared" ref="G76:G138" si="2">F76*E76</f>
        <v>76459.5</v>
      </c>
      <c r="H76" s="834">
        <f t="shared" si="1"/>
        <v>80282.475000000006</v>
      </c>
      <c r="I76" s="776" t="s">
        <v>2647</v>
      </c>
      <c r="J76" s="777"/>
      <c r="K76" s="524"/>
    </row>
    <row r="77" spans="1:11" ht="27.6">
      <c r="A77" s="778"/>
      <c r="B77" s="770" t="s">
        <v>3996</v>
      </c>
      <c r="C77" s="771" t="s">
        <v>3982</v>
      </c>
      <c r="D77" s="772">
        <v>8999</v>
      </c>
      <c r="E77" s="773">
        <v>1</v>
      </c>
      <c r="F77" s="783">
        <v>82829.7</v>
      </c>
      <c r="G77" s="775">
        <f t="shared" si="2"/>
        <v>82829.7</v>
      </c>
      <c r="H77" s="834">
        <f t="shared" ref="H77:H138" si="3">F77*1.05</f>
        <v>86971.184999999998</v>
      </c>
      <c r="I77" s="776" t="s">
        <v>2647</v>
      </c>
      <c r="J77" s="777"/>
      <c r="K77" s="524"/>
    </row>
    <row r="78" spans="1:11" ht="27.6">
      <c r="A78" s="778" t="s">
        <v>3000</v>
      </c>
      <c r="B78" s="770" t="s">
        <v>3085</v>
      </c>
      <c r="C78" s="771" t="s">
        <v>3084</v>
      </c>
      <c r="D78" s="772">
        <v>1500</v>
      </c>
      <c r="E78" s="773">
        <v>1</v>
      </c>
      <c r="F78" s="774">
        <v>4689</v>
      </c>
      <c r="G78" s="775">
        <f t="shared" si="2"/>
        <v>4689</v>
      </c>
      <c r="H78" s="834">
        <f t="shared" si="3"/>
        <v>4923.45</v>
      </c>
      <c r="I78" s="797" t="s">
        <v>2702</v>
      </c>
      <c r="J78" s="777"/>
      <c r="K78" s="524"/>
    </row>
    <row r="79" spans="1:11" ht="27.6">
      <c r="A79" s="778" t="s">
        <v>3937</v>
      </c>
      <c r="B79" s="770" t="s">
        <v>3082</v>
      </c>
      <c r="C79" s="771" t="s">
        <v>3081</v>
      </c>
      <c r="D79" s="772">
        <v>1500</v>
      </c>
      <c r="E79" s="773">
        <v>1</v>
      </c>
      <c r="F79" s="774">
        <v>9580.5</v>
      </c>
      <c r="G79" s="775">
        <f t="shared" si="2"/>
        <v>9580.5</v>
      </c>
      <c r="H79" s="834">
        <f t="shared" si="3"/>
        <v>10059.525</v>
      </c>
      <c r="I79" s="797" t="s">
        <v>2702</v>
      </c>
      <c r="J79" s="777"/>
      <c r="K79" s="524"/>
    </row>
    <row r="80" spans="1:11" ht="27.6">
      <c r="A80" s="539"/>
      <c r="B80" s="785" t="s">
        <v>3072</v>
      </c>
      <c r="C80" s="537">
        <v>1400140</v>
      </c>
      <c r="D80" s="536"/>
      <c r="E80" s="798">
        <f>E79</f>
        <v>1</v>
      </c>
      <c r="F80" s="799">
        <v>873.9</v>
      </c>
      <c r="G80" s="800">
        <f t="shared" si="2"/>
        <v>873.9</v>
      </c>
      <c r="H80" s="834">
        <f t="shared" si="3"/>
        <v>917.59500000000003</v>
      </c>
      <c r="I80" s="534" t="s">
        <v>2647</v>
      </c>
      <c r="J80" s="777"/>
      <c r="K80" s="524"/>
    </row>
    <row r="81" spans="1:11" ht="27.6">
      <c r="A81" s="778" t="s">
        <v>2708</v>
      </c>
      <c r="B81" s="770" t="s">
        <v>2707</v>
      </c>
      <c r="C81" s="771" t="s">
        <v>2706</v>
      </c>
      <c r="D81" s="772">
        <v>5000</v>
      </c>
      <c r="E81" s="773">
        <v>1</v>
      </c>
      <c r="F81" s="774">
        <v>3712.5</v>
      </c>
      <c r="G81" s="775">
        <f t="shared" si="2"/>
        <v>3712.5</v>
      </c>
      <c r="H81" s="834">
        <f t="shared" si="3"/>
        <v>3898.125</v>
      </c>
      <c r="I81" s="797" t="s">
        <v>2702</v>
      </c>
      <c r="J81" s="777"/>
      <c r="K81" s="524"/>
    </row>
    <row r="82" spans="1:11" ht="27.6">
      <c r="A82" s="778"/>
      <c r="B82" s="770" t="s">
        <v>2705</v>
      </c>
      <c r="C82" s="771" t="s">
        <v>3997</v>
      </c>
      <c r="D82" s="772"/>
      <c r="E82" s="773">
        <v>1</v>
      </c>
      <c r="F82" s="774">
        <v>2279.6999999999998</v>
      </c>
      <c r="G82" s="775">
        <f t="shared" si="2"/>
        <v>2279.6999999999998</v>
      </c>
      <c r="H82" s="834">
        <f t="shared" si="3"/>
        <v>2393.6849999999999</v>
      </c>
      <c r="I82" s="797" t="s">
        <v>2702</v>
      </c>
      <c r="J82" s="777"/>
      <c r="K82" s="524"/>
    </row>
    <row r="83" spans="1:11" ht="27.6">
      <c r="A83" s="532"/>
      <c r="B83" s="770" t="s">
        <v>2704</v>
      </c>
      <c r="C83" s="779" t="s">
        <v>2703</v>
      </c>
      <c r="D83" s="780"/>
      <c r="E83" s="773">
        <v>1</v>
      </c>
      <c r="F83" s="783">
        <v>2945.7</v>
      </c>
      <c r="G83" s="781">
        <f t="shared" si="2"/>
        <v>2945.7</v>
      </c>
      <c r="H83" s="834">
        <f t="shared" si="3"/>
        <v>3092.9850000000001</v>
      </c>
      <c r="I83" s="784" t="s">
        <v>2702</v>
      </c>
      <c r="J83" s="777"/>
      <c r="K83" s="524"/>
    </row>
    <row r="84" spans="1:11" ht="27.6">
      <c r="A84" s="532"/>
      <c r="B84" s="770" t="s">
        <v>3998</v>
      </c>
      <c r="C84" s="779">
        <v>2200169</v>
      </c>
      <c r="D84" s="780"/>
      <c r="E84" s="773">
        <v>1</v>
      </c>
      <c r="F84" s="783">
        <v>3303</v>
      </c>
      <c r="G84" s="775">
        <f t="shared" si="2"/>
        <v>3303</v>
      </c>
      <c r="H84" s="834">
        <f t="shared" si="3"/>
        <v>3468.15</v>
      </c>
      <c r="I84" s="784" t="s">
        <v>2702</v>
      </c>
      <c r="J84" s="777"/>
      <c r="K84" s="524"/>
    </row>
    <row r="85" spans="1:11" ht="27.6">
      <c r="A85" s="778"/>
      <c r="B85" s="770" t="s">
        <v>2701</v>
      </c>
      <c r="C85" s="771" t="s">
        <v>2700</v>
      </c>
      <c r="D85" s="772">
        <v>2000</v>
      </c>
      <c r="E85" s="773">
        <v>1</v>
      </c>
      <c r="F85" s="774">
        <v>1193.4000000000001</v>
      </c>
      <c r="G85" s="775">
        <f t="shared" si="2"/>
        <v>1193.4000000000001</v>
      </c>
      <c r="H85" s="834">
        <f t="shared" si="3"/>
        <v>1253.0700000000002</v>
      </c>
      <c r="I85" s="776" t="s">
        <v>2647</v>
      </c>
      <c r="J85" s="777"/>
      <c r="K85" s="524"/>
    </row>
    <row r="86" spans="1:11" ht="27.6">
      <c r="A86" s="778"/>
      <c r="B86" s="770" t="s">
        <v>2699</v>
      </c>
      <c r="C86" s="771" t="s">
        <v>2698</v>
      </c>
      <c r="D86" s="772">
        <v>2000</v>
      </c>
      <c r="E86" s="773">
        <v>1</v>
      </c>
      <c r="F86" s="774">
        <v>232.2</v>
      </c>
      <c r="G86" s="775">
        <f t="shared" si="2"/>
        <v>232.2</v>
      </c>
      <c r="H86" s="834">
        <f t="shared" si="3"/>
        <v>243.81</v>
      </c>
      <c r="I86" s="776" t="s">
        <v>2647</v>
      </c>
      <c r="J86" s="777"/>
      <c r="K86" s="524"/>
    </row>
    <row r="87" spans="1:11" ht="27.6">
      <c r="A87" s="778"/>
      <c r="B87" s="770" t="s">
        <v>3999</v>
      </c>
      <c r="C87" s="771" t="s">
        <v>4000</v>
      </c>
      <c r="D87" s="772">
        <v>3000</v>
      </c>
      <c r="E87" s="773">
        <v>1</v>
      </c>
      <c r="F87" s="774">
        <v>4767.3</v>
      </c>
      <c r="G87" s="775">
        <f t="shared" si="2"/>
        <v>4767.3</v>
      </c>
      <c r="H87" s="834">
        <f t="shared" si="3"/>
        <v>5005.665</v>
      </c>
      <c r="I87" s="776" t="s">
        <v>2702</v>
      </c>
      <c r="J87" s="777"/>
      <c r="K87" s="524"/>
    </row>
    <row r="88" spans="1:11" ht="27.6">
      <c r="A88" s="532"/>
      <c r="B88" s="770" t="s">
        <v>4001</v>
      </c>
      <c r="C88" s="779"/>
      <c r="D88" s="780"/>
      <c r="E88" s="773">
        <v>1</v>
      </c>
      <c r="F88" s="783">
        <v>633.6</v>
      </c>
      <c r="G88" s="775">
        <f t="shared" si="2"/>
        <v>633.6</v>
      </c>
      <c r="H88" s="834">
        <f t="shared" si="3"/>
        <v>665.28000000000009</v>
      </c>
      <c r="I88" s="526" t="s">
        <v>2702</v>
      </c>
      <c r="J88" s="777"/>
      <c r="K88" s="524"/>
    </row>
    <row r="89" spans="1:11" ht="27.6">
      <c r="A89" s="532"/>
      <c r="B89" s="770" t="s">
        <v>4002</v>
      </c>
      <c r="C89" s="779"/>
      <c r="D89" s="780"/>
      <c r="E89" s="773">
        <v>1</v>
      </c>
      <c r="F89" s="783">
        <v>212.4</v>
      </c>
      <c r="G89" s="781">
        <f t="shared" si="2"/>
        <v>212.4</v>
      </c>
      <c r="H89" s="834">
        <f t="shared" si="3"/>
        <v>223.02</v>
      </c>
      <c r="I89" s="784" t="s">
        <v>2702</v>
      </c>
      <c r="J89" s="777"/>
      <c r="K89" s="524"/>
    </row>
    <row r="90" spans="1:11" ht="27.6">
      <c r="A90" s="532"/>
      <c r="B90" s="770" t="s">
        <v>4003</v>
      </c>
      <c r="C90" s="779"/>
      <c r="D90" s="780"/>
      <c r="E90" s="773">
        <v>1</v>
      </c>
      <c r="F90" s="783">
        <v>873</v>
      </c>
      <c r="G90" s="775">
        <f t="shared" si="2"/>
        <v>873</v>
      </c>
      <c r="H90" s="834">
        <f t="shared" si="3"/>
        <v>916.65000000000009</v>
      </c>
      <c r="I90" s="526" t="s">
        <v>2702</v>
      </c>
      <c r="J90" s="777"/>
      <c r="K90" s="524"/>
    </row>
    <row r="91" spans="1:11" ht="27.6">
      <c r="A91" s="778"/>
      <c r="B91" s="770" t="s">
        <v>4004</v>
      </c>
      <c r="C91" s="771"/>
      <c r="D91" s="772"/>
      <c r="E91" s="773">
        <v>1</v>
      </c>
      <c r="F91" s="774">
        <v>166.5</v>
      </c>
      <c r="G91" s="775">
        <f t="shared" si="2"/>
        <v>166.5</v>
      </c>
      <c r="H91" s="834">
        <f t="shared" si="3"/>
        <v>174.82500000000002</v>
      </c>
      <c r="I91" s="776" t="s">
        <v>2702</v>
      </c>
      <c r="J91" s="777"/>
      <c r="K91" s="524"/>
    </row>
    <row r="92" spans="1:11" ht="27.6">
      <c r="A92" s="778"/>
      <c r="B92" s="770" t="s">
        <v>4005</v>
      </c>
      <c r="C92" s="771"/>
      <c r="D92" s="772"/>
      <c r="E92" s="773">
        <v>1</v>
      </c>
      <c r="F92" s="783">
        <v>493.2</v>
      </c>
      <c r="G92" s="775">
        <f t="shared" si="2"/>
        <v>493.2</v>
      </c>
      <c r="H92" s="834">
        <f t="shared" si="3"/>
        <v>517.86</v>
      </c>
      <c r="I92" s="776" t="s">
        <v>2702</v>
      </c>
      <c r="J92" s="777"/>
      <c r="K92" s="524"/>
    </row>
    <row r="93" spans="1:11" ht="27.6">
      <c r="A93" s="778"/>
      <c r="B93" s="770" t="s">
        <v>4006</v>
      </c>
      <c r="C93" s="771"/>
      <c r="D93" s="772"/>
      <c r="E93" s="773">
        <v>1</v>
      </c>
      <c r="F93" s="774">
        <v>266.39999999999998</v>
      </c>
      <c r="G93" s="775">
        <f t="shared" si="2"/>
        <v>266.39999999999998</v>
      </c>
      <c r="H93" s="834">
        <f t="shared" si="3"/>
        <v>279.71999999999997</v>
      </c>
      <c r="I93" s="776" t="s">
        <v>2702</v>
      </c>
      <c r="J93" s="777"/>
      <c r="K93" s="524"/>
    </row>
    <row r="94" spans="1:11">
      <c r="A94" s="778" t="s">
        <v>2771</v>
      </c>
      <c r="B94" s="770" t="s">
        <v>4007</v>
      </c>
      <c r="C94" s="771" t="s">
        <v>4008</v>
      </c>
      <c r="D94" s="772" t="s">
        <v>3011</v>
      </c>
      <c r="E94" s="773">
        <v>1</v>
      </c>
      <c r="F94" s="774">
        <v>7559.1</v>
      </c>
      <c r="G94" s="775">
        <f t="shared" si="2"/>
        <v>7559.1</v>
      </c>
      <c r="H94" s="834">
        <f t="shared" si="3"/>
        <v>7937.0550000000003</v>
      </c>
      <c r="I94" s="776" t="s">
        <v>2647</v>
      </c>
      <c r="J94" s="777"/>
      <c r="K94" s="524"/>
    </row>
    <row r="95" spans="1:11" ht="27.6">
      <c r="A95" s="778"/>
      <c r="B95" s="770" t="s">
        <v>4009</v>
      </c>
      <c r="C95" s="771"/>
      <c r="D95" s="772"/>
      <c r="E95" s="773">
        <v>1</v>
      </c>
      <c r="F95" s="774">
        <v>1692.9</v>
      </c>
      <c r="G95" s="775">
        <f t="shared" si="2"/>
        <v>1692.9</v>
      </c>
      <c r="H95" s="834">
        <f t="shared" si="3"/>
        <v>1777.5450000000001</v>
      </c>
      <c r="I95" s="776" t="s">
        <v>2702</v>
      </c>
      <c r="J95" s="777"/>
      <c r="K95" s="524"/>
    </row>
    <row r="96" spans="1:11" ht="27.6">
      <c r="A96" s="778"/>
      <c r="B96" s="770" t="s">
        <v>3999</v>
      </c>
      <c r="C96" s="771"/>
      <c r="D96" s="772">
        <v>3000</v>
      </c>
      <c r="E96" s="773">
        <v>1</v>
      </c>
      <c r="F96" s="774">
        <v>4767.3</v>
      </c>
      <c r="G96" s="775">
        <f t="shared" si="2"/>
        <v>4767.3</v>
      </c>
      <c r="H96" s="834">
        <f t="shared" si="3"/>
        <v>5005.665</v>
      </c>
      <c r="I96" s="776" t="s">
        <v>2702</v>
      </c>
      <c r="J96" s="777"/>
      <c r="K96" s="524"/>
    </row>
    <row r="97" spans="1:11" ht="27.6">
      <c r="A97" s="778"/>
      <c r="B97" s="770" t="s">
        <v>4004</v>
      </c>
      <c r="C97" s="771"/>
      <c r="D97" s="772"/>
      <c r="E97" s="773">
        <v>1</v>
      </c>
      <c r="F97" s="774">
        <v>166.5</v>
      </c>
      <c r="G97" s="775">
        <f t="shared" si="2"/>
        <v>166.5</v>
      </c>
      <c r="H97" s="834">
        <f t="shared" si="3"/>
        <v>174.82500000000002</v>
      </c>
      <c r="I97" s="776" t="s">
        <v>2702</v>
      </c>
      <c r="J97" s="777"/>
      <c r="K97" s="524"/>
    </row>
    <row r="98" spans="1:11" ht="27.6">
      <c r="A98" s="778"/>
      <c r="B98" s="770" t="s">
        <v>4005</v>
      </c>
      <c r="C98" s="771"/>
      <c r="D98" s="772"/>
      <c r="E98" s="773">
        <v>1</v>
      </c>
      <c r="F98" s="783">
        <v>493.2</v>
      </c>
      <c r="G98" s="775">
        <f t="shared" si="2"/>
        <v>493.2</v>
      </c>
      <c r="H98" s="834">
        <f t="shared" si="3"/>
        <v>517.86</v>
      </c>
      <c r="I98" s="776" t="s">
        <v>2702</v>
      </c>
      <c r="J98" s="777"/>
      <c r="K98" s="524"/>
    </row>
    <row r="99" spans="1:11" ht="27.6">
      <c r="A99" s="778"/>
      <c r="B99" s="770" t="s">
        <v>4010</v>
      </c>
      <c r="C99" s="771"/>
      <c r="D99" s="772"/>
      <c r="E99" s="773">
        <v>1</v>
      </c>
      <c r="F99" s="774">
        <v>266.39999999999998</v>
      </c>
      <c r="G99" s="775">
        <f t="shared" si="2"/>
        <v>266.39999999999998</v>
      </c>
      <c r="H99" s="834">
        <f t="shared" si="3"/>
        <v>279.71999999999997</v>
      </c>
      <c r="I99" s="776" t="s">
        <v>2702</v>
      </c>
      <c r="J99" s="777"/>
      <c r="K99" s="524"/>
    </row>
    <row r="100" spans="1:11">
      <c r="A100" s="778" t="s">
        <v>2771</v>
      </c>
      <c r="B100" s="770" t="s">
        <v>4007</v>
      </c>
      <c r="C100" s="771" t="s">
        <v>4008</v>
      </c>
      <c r="D100" s="772" t="s">
        <v>3011</v>
      </c>
      <c r="E100" s="773">
        <v>1</v>
      </c>
      <c r="F100" s="774">
        <v>7559.1</v>
      </c>
      <c r="G100" s="775">
        <f t="shared" si="2"/>
        <v>7559.1</v>
      </c>
      <c r="H100" s="834">
        <f t="shared" si="3"/>
        <v>7937.0550000000003</v>
      </c>
      <c r="I100" s="776" t="s">
        <v>2647</v>
      </c>
      <c r="J100" s="777"/>
      <c r="K100" s="524"/>
    </row>
    <row r="101" spans="1:11" ht="27.6">
      <c r="A101" s="778"/>
      <c r="B101" s="770" t="s">
        <v>3999</v>
      </c>
      <c r="C101" s="771"/>
      <c r="D101" s="772">
        <v>3000</v>
      </c>
      <c r="E101" s="773">
        <v>1</v>
      </c>
      <c r="F101" s="774">
        <v>4767.3</v>
      </c>
      <c r="G101" s="775">
        <f t="shared" si="2"/>
        <v>4767.3</v>
      </c>
      <c r="H101" s="834">
        <f t="shared" si="3"/>
        <v>5005.665</v>
      </c>
      <c r="I101" s="776" t="s">
        <v>2702</v>
      </c>
      <c r="J101" s="777"/>
      <c r="K101" s="524"/>
    </row>
    <row r="102" spans="1:11" ht="27.6">
      <c r="A102" s="778"/>
      <c r="B102" s="770" t="s">
        <v>4011</v>
      </c>
      <c r="C102" s="771"/>
      <c r="D102" s="772">
        <v>1000</v>
      </c>
      <c r="E102" s="773">
        <v>1</v>
      </c>
      <c r="F102" s="774">
        <v>1589.4</v>
      </c>
      <c r="G102" s="775">
        <f t="shared" si="2"/>
        <v>1589.4</v>
      </c>
      <c r="H102" s="834">
        <f t="shared" si="3"/>
        <v>1668.8700000000001</v>
      </c>
      <c r="I102" s="776" t="s">
        <v>2702</v>
      </c>
      <c r="J102" s="777"/>
      <c r="K102" s="524"/>
    </row>
    <row r="103" spans="1:11" ht="27.6">
      <c r="A103" s="532"/>
      <c r="B103" s="770" t="s">
        <v>4001</v>
      </c>
      <c r="C103" s="779"/>
      <c r="D103" s="780"/>
      <c r="E103" s="773">
        <v>1</v>
      </c>
      <c r="F103" s="783">
        <v>633.6</v>
      </c>
      <c r="G103" s="775">
        <f t="shared" si="2"/>
        <v>633.6</v>
      </c>
      <c r="H103" s="834">
        <f t="shared" si="3"/>
        <v>665.28000000000009</v>
      </c>
      <c r="I103" s="526" t="s">
        <v>2702</v>
      </c>
      <c r="J103" s="777"/>
      <c r="K103" s="524"/>
    </row>
    <row r="104" spans="1:11" ht="27.6">
      <c r="A104" s="532"/>
      <c r="B104" s="770" t="s">
        <v>4003</v>
      </c>
      <c r="C104" s="779"/>
      <c r="D104" s="780"/>
      <c r="E104" s="773">
        <v>1</v>
      </c>
      <c r="F104" s="783">
        <v>873</v>
      </c>
      <c r="G104" s="775">
        <f t="shared" si="2"/>
        <v>873</v>
      </c>
      <c r="H104" s="834">
        <f t="shared" si="3"/>
        <v>916.65000000000009</v>
      </c>
      <c r="I104" s="526" t="s">
        <v>2702</v>
      </c>
      <c r="J104" s="777"/>
      <c r="K104" s="524"/>
    </row>
    <row r="105" spans="1:11" ht="27.6">
      <c r="A105" s="532"/>
      <c r="B105" s="770" t="s">
        <v>4012</v>
      </c>
      <c r="C105" s="779"/>
      <c r="D105" s="780"/>
      <c r="E105" s="773">
        <v>1</v>
      </c>
      <c r="F105" s="783">
        <v>38.700000000000003</v>
      </c>
      <c r="G105" s="781">
        <f t="shared" si="2"/>
        <v>38.700000000000003</v>
      </c>
      <c r="H105" s="834">
        <f t="shared" si="3"/>
        <v>40.635000000000005</v>
      </c>
      <c r="I105" s="784" t="s">
        <v>2702</v>
      </c>
      <c r="J105" s="777"/>
      <c r="K105" s="524"/>
    </row>
    <row r="106" spans="1:11" ht="27.6">
      <c r="A106" s="778"/>
      <c r="B106" s="770" t="s">
        <v>4004</v>
      </c>
      <c r="C106" s="771"/>
      <c r="D106" s="772"/>
      <c r="E106" s="773">
        <v>1</v>
      </c>
      <c r="F106" s="774">
        <v>166.5</v>
      </c>
      <c r="G106" s="775">
        <f t="shared" si="2"/>
        <v>166.5</v>
      </c>
      <c r="H106" s="834">
        <f t="shared" si="3"/>
        <v>174.82500000000002</v>
      </c>
      <c r="I106" s="776" t="s">
        <v>2702</v>
      </c>
      <c r="J106" s="777"/>
      <c r="K106" s="524"/>
    </row>
    <row r="107" spans="1:11" ht="27.6">
      <c r="A107" s="778"/>
      <c r="B107" s="770" t="s">
        <v>4005</v>
      </c>
      <c r="C107" s="771"/>
      <c r="D107" s="772"/>
      <c r="E107" s="773">
        <v>1</v>
      </c>
      <c r="F107" s="783">
        <v>493.2</v>
      </c>
      <c r="G107" s="775">
        <f t="shared" si="2"/>
        <v>493.2</v>
      </c>
      <c r="H107" s="834">
        <f t="shared" si="3"/>
        <v>517.86</v>
      </c>
      <c r="I107" s="776" t="s">
        <v>2702</v>
      </c>
      <c r="J107" s="777"/>
      <c r="K107" s="524"/>
    </row>
    <row r="108" spans="1:11" ht="27.6">
      <c r="A108" s="778"/>
      <c r="B108" s="770" t="s">
        <v>4010</v>
      </c>
      <c r="C108" s="771"/>
      <c r="D108" s="772"/>
      <c r="E108" s="773">
        <v>1</v>
      </c>
      <c r="F108" s="774">
        <v>266.39999999999998</v>
      </c>
      <c r="G108" s="775">
        <f t="shared" si="2"/>
        <v>266.39999999999998</v>
      </c>
      <c r="H108" s="834">
        <f t="shared" si="3"/>
        <v>279.71999999999997</v>
      </c>
      <c r="I108" s="776" t="s">
        <v>2702</v>
      </c>
      <c r="J108" s="777"/>
      <c r="K108" s="524"/>
    </row>
    <row r="109" spans="1:11">
      <c r="A109" s="778" t="s">
        <v>2771</v>
      </c>
      <c r="B109" s="770" t="s">
        <v>4007</v>
      </c>
      <c r="C109" s="771" t="s">
        <v>4008</v>
      </c>
      <c r="D109" s="772" t="s">
        <v>3011</v>
      </c>
      <c r="E109" s="773">
        <v>1</v>
      </c>
      <c r="F109" s="774">
        <v>7559.1</v>
      </c>
      <c r="G109" s="775">
        <f t="shared" si="2"/>
        <v>7559.1</v>
      </c>
      <c r="H109" s="834">
        <f t="shared" si="3"/>
        <v>7937.0550000000003</v>
      </c>
      <c r="I109" s="776" t="s">
        <v>2647</v>
      </c>
      <c r="J109" s="777"/>
      <c r="K109" s="524"/>
    </row>
    <row r="110" spans="1:11" ht="27.6">
      <c r="A110" s="778"/>
      <c r="B110" s="770" t="s">
        <v>3999</v>
      </c>
      <c r="C110" s="771"/>
      <c r="D110" s="772">
        <v>3000</v>
      </c>
      <c r="E110" s="773">
        <v>1</v>
      </c>
      <c r="F110" s="774">
        <v>4767.3</v>
      </c>
      <c r="G110" s="775">
        <f t="shared" si="2"/>
        <v>4767.3</v>
      </c>
      <c r="H110" s="834">
        <f t="shared" si="3"/>
        <v>5005.665</v>
      </c>
      <c r="I110" s="776" t="s">
        <v>2702</v>
      </c>
      <c r="J110" s="777"/>
      <c r="K110" s="524"/>
    </row>
    <row r="111" spans="1:11" ht="27.6">
      <c r="A111" s="778"/>
      <c r="B111" s="770" t="s">
        <v>4011</v>
      </c>
      <c r="C111" s="771"/>
      <c r="D111" s="772">
        <v>1000</v>
      </c>
      <c r="E111" s="773">
        <v>1</v>
      </c>
      <c r="F111" s="774">
        <v>1589.4</v>
      </c>
      <c r="G111" s="775">
        <f t="shared" si="2"/>
        <v>1589.4</v>
      </c>
      <c r="H111" s="834">
        <f t="shared" si="3"/>
        <v>1668.8700000000001</v>
      </c>
      <c r="I111" s="776" t="s">
        <v>2702</v>
      </c>
      <c r="J111" s="777"/>
      <c r="K111" s="524"/>
    </row>
    <row r="112" spans="1:11" ht="27.6">
      <c r="A112" s="532"/>
      <c r="B112" s="770" t="s">
        <v>4001</v>
      </c>
      <c r="C112" s="779"/>
      <c r="D112" s="780"/>
      <c r="E112" s="773">
        <v>1</v>
      </c>
      <c r="F112" s="783">
        <v>633.6</v>
      </c>
      <c r="G112" s="775">
        <f t="shared" si="2"/>
        <v>633.6</v>
      </c>
      <c r="H112" s="834">
        <f t="shared" si="3"/>
        <v>665.28000000000009</v>
      </c>
      <c r="I112" s="526" t="s">
        <v>2702</v>
      </c>
      <c r="J112" s="777"/>
      <c r="K112" s="524"/>
    </row>
    <row r="113" spans="1:11" ht="27.6">
      <c r="A113" s="532"/>
      <c r="B113" s="770" t="s">
        <v>4003</v>
      </c>
      <c r="C113" s="779"/>
      <c r="D113" s="780"/>
      <c r="E113" s="773">
        <v>1</v>
      </c>
      <c r="F113" s="783">
        <v>873</v>
      </c>
      <c r="G113" s="775">
        <f t="shared" si="2"/>
        <v>873</v>
      </c>
      <c r="H113" s="834">
        <f t="shared" si="3"/>
        <v>916.65000000000009</v>
      </c>
      <c r="I113" s="526" t="s">
        <v>2702</v>
      </c>
      <c r="J113" s="777"/>
      <c r="K113" s="524"/>
    </row>
    <row r="114" spans="1:11" ht="27.6">
      <c r="A114" s="532"/>
      <c r="B114" s="770" t="s">
        <v>4012</v>
      </c>
      <c r="C114" s="779"/>
      <c r="D114" s="780"/>
      <c r="E114" s="773">
        <v>1</v>
      </c>
      <c r="F114" s="783">
        <v>38.700000000000003</v>
      </c>
      <c r="G114" s="781">
        <f t="shared" si="2"/>
        <v>38.700000000000003</v>
      </c>
      <c r="H114" s="834">
        <f t="shared" si="3"/>
        <v>40.635000000000005</v>
      </c>
      <c r="I114" s="784" t="s">
        <v>2702</v>
      </c>
      <c r="J114" s="777"/>
      <c r="K114" s="524"/>
    </row>
    <row r="115" spans="1:11" ht="27.6">
      <c r="A115" s="778"/>
      <c r="B115" s="770" t="s">
        <v>4004</v>
      </c>
      <c r="C115" s="771"/>
      <c r="D115" s="772"/>
      <c r="E115" s="773">
        <v>1</v>
      </c>
      <c r="F115" s="774">
        <v>166.5</v>
      </c>
      <c r="G115" s="775">
        <f t="shared" si="2"/>
        <v>166.5</v>
      </c>
      <c r="H115" s="834">
        <f t="shared" si="3"/>
        <v>174.82500000000002</v>
      </c>
      <c r="I115" s="776" t="s">
        <v>2702</v>
      </c>
      <c r="J115" s="777"/>
      <c r="K115" s="524"/>
    </row>
    <row r="116" spans="1:11" ht="27.6">
      <c r="A116" s="778"/>
      <c r="B116" s="770" t="s">
        <v>4005</v>
      </c>
      <c r="C116" s="771"/>
      <c r="D116" s="772"/>
      <c r="E116" s="773">
        <v>1</v>
      </c>
      <c r="F116" s="783">
        <v>493.2</v>
      </c>
      <c r="G116" s="775">
        <f t="shared" si="2"/>
        <v>493.2</v>
      </c>
      <c r="H116" s="834">
        <f t="shared" si="3"/>
        <v>517.86</v>
      </c>
      <c r="I116" s="776" t="s">
        <v>2702</v>
      </c>
      <c r="J116" s="777"/>
      <c r="K116" s="524"/>
    </row>
    <row r="117" spans="1:11" ht="27.6">
      <c r="A117" s="778"/>
      <c r="B117" s="770" t="s">
        <v>4010</v>
      </c>
      <c r="C117" s="771"/>
      <c r="D117" s="772"/>
      <c r="E117" s="773">
        <v>1</v>
      </c>
      <c r="F117" s="774">
        <v>266.39999999999998</v>
      </c>
      <c r="G117" s="775">
        <f t="shared" si="2"/>
        <v>266.39999999999998</v>
      </c>
      <c r="H117" s="834">
        <f t="shared" si="3"/>
        <v>279.71999999999997</v>
      </c>
      <c r="I117" s="776" t="s">
        <v>2702</v>
      </c>
      <c r="J117" s="777"/>
      <c r="K117" s="524"/>
    </row>
    <row r="118" spans="1:11">
      <c r="A118" s="778" t="s">
        <v>2771</v>
      </c>
      <c r="B118" s="770" t="s">
        <v>4007</v>
      </c>
      <c r="C118" s="771" t="s">
        <v>4008</v>
      </c>
      <c r="D118" s="772" t="s">
        <v>3011</v>
      </c>
      <c r="E118" s="773">
        <v>1</v>
      </c>
      <c r="F118" s="774">
        <v>7559.1</v>
      </c>
      <c r="G118" s="775">
        <f t="shared" si="2"/>
        <v>7559.1</v>
      </c>
      <c r="H118" s="834">
        <f t="shared" si="3"/>
        <v>7937.0550000000003</v>
      </c>
      <c r="I118" s="776" t="s">
        <v>2647</v>
      </c>
      <c r="J118" s="777"/>
      <c r="K118" s="524"/>
    </row>
    <row r="119" spans="1:11" ht="27.6">
      <c r="A119" s="778"/>
      <c r="B119" s="770" t="s">
        <v>3999</v>
      </c>
      <c r="C119" s="771"/>
      <c r="D119" s="772">
        <v>3000</v>
      </c>
      <c r="E119" s="773">
        <v>1</v>
      </c>
      <c r="F119" s="774">
        <v>4767.3</v>
      </c>
      <c r="G119" s="775">
        <f t="shared" si="2"/>
        <v>4767.3</v>
      </c>
      <c r="H119" s="834">
        <f t="shared" si="3"/>
        <v>5005.665</v>
      </c>
      <c r="I119" s="776" t="s">
        <v>2702</v>
      </c>
      <c r="J119" s="777"/>
      <c r="K119" s="524"/>
    </row>
    <row r="120" spans="1:11" ht="27.6">
      <c r="A120" s="532"/>
      <c r="B120" s="770" t="s">
        <v>4013</v>
      </c>
      <c r="C120" s="779"/>
      <c r="D120" s="780">
        <v>2000</v>
      </c>
      <c r="E120" s="773">
        <v>1</v>
      </c>
      <c r="F120" s="783">
        <v>3552.3</v>
      </c>
      <c r="G120" s="775">
        <f t="shared" si="2"/>
        <v>3552.3</v>
      </c>
      <c r="H120" s="834">
        <f t="shared" si="3"/>
        <v>3729.9150000000004</v>
      </c>
      <c r="I120" s="526" t="s">
        <v>2702</v>
      </c>
      <c r="J120" s="777"/>
      <c r="K120" s="524"/>
    </row>
    <row r="121" spans="1:11" ht="27.6">
      <c r="A121" s="532"/>
      <c r="B121" s="770" t="s">
        <v>4001</v>
      </c>
      <c r="C121" s="779"/>
      <c r="D121" s="780"/>
      <c r="E121" s="773">
        <v>1</v>
      </c>
      <c r="F121" s="783">
        <v>633.6</v>
      </c>
      <c r="G121" s="775">
        <f t="shared" si="2"/>
        <v>633.6</v>
      </c>
      <c r="H121" s="834">
        <f t="shared" si="3"/>
        <v>665.28000000000009</v>
      </c>
      <c r="I121" s="526" t="s">
        <v>2702</v>
      </c>
      <c r="J121" s="777"/>
      <c r="K121" s="524"/>
    </row>
    <row r="122" spans="1:11" ht="27.6">
      <c r="A122" s="532"/>
      <c r="B122" s="770" t="s">
        <v>4003</v>
      </c>
      <c r="C122" s="779"/>
      <c r="D122" s="780"/>
      <c r="E122" s="773">
        <v>1</v>
      </c>
      <c r="F122" s="783">
        <v>873</v>
      </c>
      <c r="G122" s="775">
        <f t="shared" si="2"/>
        <v>873</v>
      </c>
      <c r="H122" s="834">
        <f t="shared" si="3"/>
        <v>916.65000000000009</v>
      </c>
      <c r="I122" s="526" t="s">
        <v>2702</v>
      </c>
      <c r="J122" s="777"/>
      <c r="K122" s="524"/>
    </row>
    <row r="123" spans="1:11" ht="27.6">
      <c r="A123" s="532"/>
      <c r="B123" s="770" t="s">
        <v>4012</v>
      </c>
      <c r="C123" s="779"/>
      <c r="D123" s="780"/>
      <c r="E123" s="773">
        <v>1</v>
      </c>
      <c r="F123" s="783">
        <v>38.700000000000003</v>
      </c>
      <c r="G123" s="781">
        <f t="shared" si="2"/>
        <v>38.700000000000003</v>
      </c>
      <c r="H123" s="834">
        <f t="shared" si="3"/>
        <v>40.635000000000005</v>
      </c>
      <c r="I123" s="784" t="s">
        <v>2702</v>
      </c>
      <c r="J123" s="777"/>
      <c r="K123" s="524"/>
    </row>
    <row r="124" spans="1:11" ht="27.6">
      <c r="A124" s="778"/>
      <c r="B124" s="770" t="s">
        <v>4004</v>
      </c>
      <c r="C124" s="771"/>
      <c r="D124" s="772"/>
      <c r="E124" s="773">
        <v>1</v>
      </c>
      <c r="F124" s="774">
        <v>166.5</v>
      </c>
      <c r="G124" s="775">
        <f t="shared" si="2"/>
        <v>166.5</v>
      </c>
      <c r="H124" s="834">
        <f t="shared" si="3"/>
        <v>174.82500000000002</v>
      </c>
      <c r="I124" s="776" t="s">
        <v>2702</v>
      </c>
      <c r="J124" s="777"/>
      <c r="K124" s="524"/>
    </row>
    <row r="125" spans="1:11" ht="27.6">
      <c r="A125" s="778"/>
      <c r="B125" s="770" t="s">
        <v>4005</v>
      </c>
      <c r="C125" s="771"/>
      <c r="D125" s="772"/>
      <c r="E125" s="773">
        <v>1</v>
      </c>
      <c r="F125" s="783">
        <v>493.2</v>
      </c>
      <c r="G125" s="775">
        <f t="shared" si="2"/>
        <v>493.2</v>
      </c>
      <c r="H125" s="834">
        <f t="shared" si="3"/>
        <v>517.86</v>
      </c>
      <c r="I125" s="776" t="s">
        <v>2702</v>
      </c>
      <c r="J125" s="777"/>
      <c r="K125" s="524"/>
    </row>
    <row r="126" spans="1:11" ht="27.6">
      <c r="A126" s="778"/>
      <c r="B126" s="770" t="s">
        <v>4010</v>
      </c>
      <c r="C126" s="771"/>
      <c r="D126" s="772"/>
      <c r="E126" s="773">
        <v>1</v>
      </c>
      <c r="F126" s="774">
        <v>266.39999999999998</v>
      </c>
      <c r="G126" s="775">
        <f t="shared" si="2"/>
        <v>266.39999999999998</v>
      </c>
      <c r="H126" s="834">
        <f t="shared" si="3"/>
        <v>279.71999999999997</v>
      </c>
      <c r="I126" s="776" t="s">
        <v>2702</v>
      </c>
      <c r="J126" s="777"/>
      <c r="K126" s="524"/>
    </row>
    <row r="127" spans="1:11">
      <c r="A127" s="778" t="s">
        <v>2771</v>
      </c>
      <c r="B127" s="770" t="s">
        <v>4007</v>
      </c>
      <c r="C127" s="771" t="s">
        <v>4008</v>
      </c>
      <c r="D127" s="772" t="s">
        <v>3011</v>
      </c>
      <c r="E127" s="773">
        <v>1</v>
      </c>
      <c r="F127" s="774">
        <v>7559.1</v>
      </c>
      <c r="G127" s="775">
        <f t="shared" si="2"/>
        <v>7559.1</v>
      </c>
      <c r="H127" s="834">
        <f t="shared" si="3"/>
        <v>7937.0550000000003</v>
      </c>
      <c r="I127" s="776" t="s">
        <v>2647</v>
      </c>
      <c r="J127" s="777"/>
      <c r="K127" s="524"/>
    </row>
    <row r="128" spans="1:11" ht="27.6">
      <c r="A128" s="778"/>
      <c r="B128" s="770" t="s">
        <v>3999</v>
      </c>
      <c r="C128" s="771"/>
      <c r="D128" s="772">
        <v>3000</v>
      </c>
      <c r="E128" s="773">
        <v>1</v>
      </c>
      <c r="F128" s="774">
        <v>4767.3</v>
      </c>
      <c r="G128" s="775">
        <f t="shared" si="2"/>
        <v>4767.3</v>
      </c>
      <c r="H128" s="834">
        <f t="shared" si="3"/>
        <v>5005.665</v>
      </c>
      <c r="I128" s="776" t="s">
        <v>2702</v>
      </c>
      <c r="J128" s="777"/>
      <c r="K128" s="524"/>
    </row>
    <row r="129" spans="1:11" ht="27.6">
      <c r="A129" s="532"/>
      <c r="B129" s="770" t="s">
        <v>4003</v>
      </c>
      <c r="C129" s="779"/>
      <c r="D129" s="780"/>
      <c r="E129" s="773">
        <v>1</v>
      </c>
      <c r="F129" s="783">
        <v>873</v>
      </c>
      <c r="G129" s="775">
        <f t="shared" si="2"/>
        <v>873</v>
      </c>
      <c r="H129" s="834">
        <f t="shared" si="3"/>
        <v>916.65000000000009</v>
      </c>
      <c r="I129" s="526" t="s">
        <v>2702</v>
      </c>
      <c r="J129" s="777"/>
      <c r="K129" s="524"/>
    </row>
    <row r="130" spans="1:11" ht="27.6">
      <c r="A130" s="532"/>
      <c r="B130" s="770" t="s">
        <v>4012</v>
      </c>
      <c r="C130" s="779"/>
      <c r="D130" s="780"/>
      <c r="E130" s="773">
        <v>1</v>
      </c>
      <c r="F130" s="783">
        <v>38.700000000000003</v>
      </c>
      <c r="G130" s="781">
        <f t="shared" si="2"/>
        <v>38.700000000000003</v>
      </c>
      <c r="H130" s="834">
        <f t="shared" si="3"/>
        <v>40.635000000000005</v>
      </c>
      <c r="I130" s="784" t="s">
        <v>2702</v>
      </c>
      <c r="J130" s="777"/>
      <c r="K130" s="524"/>
    </row>
    <row r="131" spans="1:11" ht="27.6">
      <c r="A131" s="778"/>
      <c r="B131" s="770" t="s">
        <v>4004</v>
      </c>
      <c r="C131" s="771"/>
      <c r="D131" s="772"/>
      <c r="E131" s="773">
        <v>1</v>
      </c>
      <c r="F131" s="774">
        <v>166.5</v>
      </c>
      <c r="G131" s="775">
        <f t="shared" si="2"/>
        <v>166.5</v>
      </c>
      <c r="H131" s="834">
        <f t="shared" si="3"/>
        <v>174.82500000000002</v>
      </c>
      <c r="I131" s="776" t="s">
        <v>2702</v>
      </c>
      <c r="J131" s="777"/>
      <c r="K131" s="524"/>
    </row>
    <row r="132" spans="1:11" ht="27.6">
      <c r="A132" s="778"/>
      <c r="B132" s="770" t="s">
        <v>4005</v>
      </c>
      <c r="C132" s="771"/>
      <c r="D132" s="772"/>
      <c r="E132" s="773">
        <v>1</v>
      </c>
      <c r="F132" s="783">
        <v>493.2</v>
      </c>
      <c r="G132" s="775">
        <f t="shared" si="2"/>
        <v>493.2</v>
      </c>
      <c r="H132" s="834">
        <f t="shared" si="3"/>
        <v>517.86</v>
      </c>
      <c r="I132" s="776" t="s">
        <v>2702</v>
      </c>
      <c r="J132" s="777"/>
      <c r="K132" s="524"/>
    </row>
    <row r="133" spans="1:11" ht="27.6">
      <c r="A133" s="778"/>
      <c r="B133" s="770" t="s">
        <v>4010</v>
      </c>
      <c r="C133" s="771"/>
      <c r="D133" s="772"/>
      <c r="E133" s="773">
        <v>1</v>
      </c>
      <c r="F133" s="774">
        <v>266.39999999999998</v>
      </c>
      <c r="G133" s="775">
        <f t="shared" si="2"/>
        <v>266.39999999999998</v>
      </c>
      <c r="H133" s="834">
        <f t="shared" si="3"/>
        <v>279.71999999999997</v>
      </c>
      <c r="I133" s="776" t="s">
        <v>2702</v>
      </c>
      <c r="J133" s="777"/>
      <c r="K133" s="524"/>
    </row>
    <row r="134" spans="1:11">
      <c r="A134" s="778" t="s">
        <v>2771</v>
      </c>
      <c r="B134" s="770" t="s">
        <v>4007</v>
      </c>
      <c r="C134" s="771" t="s">
        <v>4008</v>
      </c>
      <c r="D134" s="772" t="s">
        <v>3011</v>
      </c>
      <c r="E134" s="773">
        <v>1</v>
      </c>
      <c r="F134" s="774">
        <v>7559.1</v>
      </c>
      <c r="G134" s="775">
        <f t="shared" si="2"/>
        <v>7559.1</v>
      </c>
      <c r="H134" s="834">
        <f t="shared" si="3"/>
        <v>7937.0550000000003</v>
      </c>
      <c r="I134" s="776" t="s">
        <v>2647</v>
      </c>
      <c r="J134" s="777"/>
      <c r="K134" s="524"/>
    </row>
    <row r="135" spans="1:11" ht="27.6">
      <c r="A135" s="778" t="s">
        <v>2756</v>
      </c>
      <c r="B135" s="770" t="s">
        <v>4014</v>
      </c>
      <c r="C135" s="771" t="s">
        <v>4015</v>
      </c>
      <c r="D135" s="772"/>
      <c r="E135" s="773">
        <v>1</v>
      </c>
      <c r="F135" s="774">
        <v>27582.3</v>
      </c>
      <c r="G135" s="775">
        <f t="shared" si="2"/>
        <v>27582.3</v>
      </c>
      <c r="H135" s="834">
        <f t="shared" si="3"/>
        <v>28961.415000000001</v>
      </c>
      <c r="I135" s="776" t="s">
        <v>2647</v>
      </c>
      <c r="J135" s="777"/>
      <c r="K135" s="782"/>
    </row>
    <row r="136" spans="1:11" ht="27.6">
      <c r="A136" s="778" t="s">
        <v>2895</v>
      </c>
      <c r="B136" s="770" t="s">
        <v>4016</v>
      </c>
      <c r="C136" s="771">
        <v>1904746</v>
      </c>
      <c r="D136" s="772" t="s">
        <v>4017</v>
      </c>
      <c r="E136" s="773">
        <v>1</v>
      </c>
      <c r="F136" s="774">
        <v>11517.3</v>
      </c>
      <c r="G136" s="775">
        <f t="shared" si="2"/>
        <v>11517.3</v>
      </c>
      <c r="H136" s="834">
        <f t="shared" si="3"/>
        <v>12093.164999999999</v>
      </c>
      <c r="I136" s="776" t="s">
        <v>2647</v>
      </c>
      <c r="J136" s="777"/>
      <c r="K136" s="782"/>
    </row>
    <row r="137" spans="1:11" ht="27.6">
      <c r="A137" s="532" t="s">
        <v>2891</v>
      </c>
      <c r="B137" s="770" t="s">
        <v>4018</v>
      </c>
      <c r="C137" s="779" t="s">
        <v>2889</v>
      </c>
      <c r="D137" s="780" t="s">
        <v>4019</v>
      </c>
      <c r="E137" s="773">
        <v>1</v>
      </c>
      <c r="F137" s="774">
        <v>22311.9</v>
      </c>
      <c r="G137" s="775">
        <f t="shared" si="2"/>
        <v>22311.9</v>
      </c>
      <c r="H137" s="834">
        <f t="shared" si="3"/>
        <v>23427.495000000003</v>
      </c>
      <c r="I137" s="776" t="s">
        <v>2647</v>
      </c>
      <c r="J137" s="777"/>
      <c r="K137" s="524"/>
    </row>
    <row r="138" spans="1:11" ht="27.6">
      <c r="A138" s="532" t="s">
        <v>2731</v>
      </c>
      <c r="B138" s="770" t="s">
        <v>4020</v>
      </c>
      <c r="C138" s="779" t="s">
        <v>2740</v>
      </c>
      <c r="D138" s="780" t="s">
        <v>2739</v>
      </c>
      <c r="E138" s="773">
        <v>1</v>
      </c>
      <c r="F138" s="783">
        <v>33843.599999999999</v>
      </c>
      <c r="G138" s="781">
        <f t="shared" si="2"/>
        <v>33843.599999999999</v>
      </c>
      <c r="H138" s="834">
        <f t="shared" si="3"/>
        <v>35535.78</v>
      </c>
      <c r="I138" s="526" t="s">
        <v>2647</v>
      </c>
      <c r="J138" s="777"/>
      <c r="K138" s="524"/>
    </row>
    <row r="139" spans="1:11" ht="27.6">
      <c r="A139" s="778"/>
      <c r="B139" s="770" t="s">
        <v>4021</v>
      </c>
      <c r="C139" s="789"/>
      <c r="D139" s="789"/>
      <c r="E139" s="773">
        <v>1</v>
      </c>
      <c r="F139" s="783">
        <v>263.7</v>
      </c>
      <c r="G139" s="801">
        <v>0</v>
      </c>
      <c r="H139" s="834">
        <f t="shared" ref="H139:H142" si="4">F139*1.05</f>
        <v>276.88499999999999</v>
      </c>
      <c r="I139" s="776" t="s">
        <v>2702</v>
      </c>
      <c r="J139" s="777"/>
      <c r="K139" s="524"/>
    </row>
    <row r="140" spans="1:11" ht="27.6">
      <c r="A140" s="778"/>
      <c r="B140" s="770" t="s">
        <v>4021</v>
      </c>
      <c r="C140" s="789"/>
      <c r="D140" s="789"/>
      <c r="E140" s="773">
        <v>1</v>
      </c>
      <c r="F140" s="783">
        <v>263.7</v>
      </c>
      <c r="G140" s="801">
        <v>0</v>
      </c>
      <c r="H140" s="834">
        <f t="shared" si="4"/>
        <v>276.88499999999999</v>
      </c>
      <c r="I140" s="776" t="s">
        <v>2702</v>
      </c>
      <c r="J140" s="777"/>
      <c r="K140" s="524"/>
    </row>
    <row r="141" spans="1:11" ht="27.6">
      <c r="A141" s="778"/>
      <c r="B141" s="770" t="s">
        <v>4021</v>
      </c>
      <c r="C141" s="789"/>
      <c r="D141" s="789"/>
      <c r="E141" s="773">
        <v>1</v>
      </c>
      <c r="F141" s="783">
        <v>263.7</v>
      </c>
      <c r="G141" s="801">
        <v>0</v>
      </c>
      <c r="H141" s="834">
        <f t="shared" si="4"/>
        <v>276.88499999999999</v>
      </c>
      <c r="I141" s="776" t="s">
        <v>2702</v>
      </c>
      <c r="J141" s="777"/>
      <c r="K141" s="524"/>
    </row>
    <row r="142" spans="1:11" ht="28.2" thickBot="1">
      <c r="A142" s="802" t="s">
        <v>2756</v>
      </c>
      <c r="B142" s="803" t="s">
        <v>3210</v>
      </c>
      <c r="C142" s="804" t="s">
        <v>4022</v>
      </c>
      <c r="D142" s="805">
        <v>931</v>
      </c>
      <c r="E142" s="806">
        <v>1</v>
      </c>
      <c r="F142" s="807">
        <v>11438.1</v>
      </c>
      <c r="G142" s="808">
        <f>F142*E142</f>
        <v>11438.1</v>
      </c>
      <c r="H142" s="834">
        <f t="shared" si="4"/>
        <v>12010.005000000001</v>
      </c>
      <c r="I142" s="809" t="s">
        <v>2647</v>
      </c>
      <c r="J142" s="777"/>
      <c r="K142" s="810"/>
    </row>
    <row r="143" spans="1:11" ht="15" thickBot="1">
      <c r="A143" s="811"/>
      <c r="B143" s="812"/>
      <c r="C143" s="813"/>
      <c r="D143" s="814"/>
      <c r="E143" s="815" t="s">
        <v>4023</v>
      </c>
      <c r="F143" s="816"/>
      <c r="G143" s="817">
        <f>SUM(G14:G142)</f>
        <v>2022632.0999999996</v>
      </c>
      <c r="H143" s="835"/>
      <c r="I143" s="818"/>
      <c r="J143" s="819"/>
      <c r="K143" s="820"/>
    </row>
    <row r="144" spans="1:11" ht="15" thickBot="1">
      <c r="A144" s="811" t="s">
        <v>4024</v>
      </c>
      <c r="B144" s="812"/>
      <c r="C144" s="813"/>
      <c r="D144" s="814"/>
      <c r="E144" s="815" t="s">
        <v>4025</v>
      </c>
      <c r="F144" s="821"/>
      <c r="G144" s="822">
        <f>G143-(G143/1.2)</f>
        <v>337105.34999999986</v>
      </c>
      <c r="H144" s="836"/>
      <c r="I144" s="823"/>
      <c r="J144" s="824"/>
      <c r="K144" s="824"/>
    </row>
    <row r="145" spans="1:11">
      <c r="A145" s="825"/>
      <c r="B145" s="826"/>
      <c r="C145" s="827"/>
      <c r="D145" s="828"/>
      <c r="E145" s="829"/>
      <c r="F145" s="826"/>
      <c r="G145" s="826"/>
      <c r="H145" s="826"/>
      <c r="I145" s="830"/>
      <c r="J145" s="756"/>
      <c r="K145" s="756"/>
    </row>
    <row r="146" spans="1:11">
      <c r="A146" s="507" t="s">
        <v>2646</v>
      </c>
      <c r="B146" s="510"/>
      <c r="C146" s="512"/>
      <c r="D146" s="511"/>
      <c r="E146" s="831"/>
      <c r="I146" s="507"/>
      <c r="J146" s="509"/>
      <c r="K146" s="509"/>
    </row>
    <row r="147" spans="1:11">
      <c r="A147" s="508"/>
      <c r="B147" s="501"/>
      <c r="C147" s="506"/>
      <c r="D147" s="505"/>
      <c r="E147" s="832"/>
      <c r="I147" s="504"/>
    </row>
    <row r="148" spans="1:11">
      <c r="A148" s="507" t="s">
        <v>4026</v>
      </c>
      <c r="B148" s="501"/>
      <c r="C148" s="506"/>
      <c r="D148" s="505"/>
      <c r="E148" s="832"/>
      <c r="I148" s="504"/>
    </row>
    <row r="150" spans="1:11">
      <c r="G150" s="833"/>
      <c r="H150" s="833"/>
    </row>
    <row r="161" spans="7:8">
      <c r="G161" s="833"/>
      <c r="H161" s="833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(юань)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2026-09-04T11:48:18Z</cp:lastPrinted>
  <dcterms:created xsi:type="dcterms:W3CDTF">2017-03-02T08:27:32Z</dcterms:created>
  <dcterms:modified xsi:type="dcterms:W3CDTF">2026-09-04T12:22:05Z</dcterms:modified>
</cp:coreProperties>
</file>